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tiff" ContentType="image/tif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pivotTables/pivotTable1.xml" ContentType="application/vnd.openxmlformats-officedocument.spreadsheetml.pivotTable+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1"/>
  <workbookPr updateLinks="never" codeName="ThisWorkbook" hidePivotFieldList="1"/>
  <mc:AlternateContent xmlns:mc="http://schemas.openxmlformats.org/markup-compatibility/2006">
    <mc:Choice Requires="x15">
      <x15ac:absPath xmlns:x15ac="http://schemas.microsoft.com/office/spreadsheetml/2010/11/ac" url="/Users/bedmison/Desktop/"/>
    </mc:Choice>
  </mc:AlternateContent>
  <xr:revisionPtr revIDLastSave="0" documentId="13_ncr:1_{6243711B-4B8E-5840-8CB6-2B6FA177D49B}" xr6:coauthVersionLast="47" xr6:coauthVersionMax="47" xr10:uidLastSave="{00000000-0000-0000-0000-000000000000}"/>
  <bookViews>
    <workbookView xWindow="580" yWindow="1460" windowWidth="28360" windowHeight="19600" tabRatio="934" activeTab="2" xr2:uid="{00000000-000D-0000-FFFF-FFFF00000000}"/>
  </bookViews>
  <sheets>
    <sheet name="Introduction" sheetId="17" r:id="rId1"/>
    <sheet name="Instructions" sheetId="7" r:id="rId2"/>
    <sheet name="HECVAT - Full" sheetId="1" r:id="rId3"/>
    <sheet name="Standards Crosswalk" sheetId="10" r:id="rId4"/>
    <sheet name="Analyst Report" sheetId="14" r:id="rId5"/>
    <sheet name="Analyst Reference" sheetId="18" r:id="rId6"/>
    <sheet name="Summary Report" sheetId="15" r:id="rId7"/>
    <sheet name="Crosswalk Detail" sheetId="12" state="hidden" r:id="rId8"/>
    <sheet name="Questions" sheetId="20" state="hidden" r:id="rId9"/>
    <sheet name="Values" sheetId="2" state="hidden" r:id="rId10"/>
    <sheet name="High Risk Non-Compliant" sheetId="16" state="hidden" r:id="rId11"/>
    <sheet name="Acknowledgments" sheetId="19" r:id="rId12"/>
    <sheet name="ChangeLog" sheetId="3" r:id="rId13"/>
  </sheets>
  <definedNames>
    <definedName name="_ftn1" localSheetId="1">Instructions!$A$35</definedName>
    <definedName name="_ftnref1" localSheetId="1">Instructions!$A$4</definedName>
    <definedName name="dr" localSheetId="11">#REF!</definedName>
    <definedName name="dr">Values!$A$4:$A$6</definedName>
    <definedName name="drpt" localSheetId="11">#REF!</definedName>
    <definedName name="drpt">Values!$A$9:$A$12</definedName>
    <definedName name="network" localSheetId="11">V+Values!$A$15:$A$19</definedName>
    <definedName name="network">V+Values!$A$15:$A$19</definedName>
    <definedName name="sharedassessments" localSheetId="11">#REF!</definedName>
    <definedName name="sharedassessments">Values!$A$26:$A$27</definedName>
    <definedName name="sharedassessmentslisting" localSheetId="11">#REF!</definedName>
    <definedName name="sharedassessmentslisting">Values!$A$30:$A$31</definedName>
    <definedName name="uptime" localSheetId="11">Values!$A$34:$A$38</definedName>
    <definedName name="uptime">Values!$A$34:$A$38</definedName>
    <definedName name="yes" localSheetId="11">Values!$A$4:$A$5</definedName>
    <definedName name="yes">Values!$A$4:$A$5</definedName>
    <definedName name="yesna" localSheetId="11">#REF!</definedName>
    <definedName name="yesna">Values!$A$4:$A$6</definedName>
  </definedNames>
  <calcPr calcId="191029"/>
  <pivotCaches>
    <pivotCache cacheId="0" r:id="rId14"/>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8" i="14" l="1"/>
  <c r="B7" i="14"/>
  <c r="B6" i="14"/>
  <c r="D88" i="14"/>
  <c r="D64" i="14"/>
  <c r="D63" i="14"/>
  <c r="D62" i="14"/>
  <c r="D61" i="14"/>
  <c r="D60" i="14"/>
  <c r="D59" i="14"/>
  <c r="D58" i="14"/>
  <c r="D57" i="14"/>
  <c r="C56" i="14"/>
  <c r="C57" i="14"/>
  <c r="C58" i="14"/>
  <c r="C59" i="14"/>
  <c r="C60" i="14"/>
  <c r="C61" i="14"/>
  <c r="C62" i="14"/>
  <c r="C63" i="14"/>
  <c r="C64" i="14"/>
  <c r="E231" i="1"/>
  <c r="E235" i="1"/>
  <c r="E234" i="1"/>
  <c r="E233" i="1"/>
  <c r="E232" i="1"/>
  <c r="E229" i="1"/>
  <c r="E228" i="1"/>
  <c r="E227" i="1"/>
  <c r="E226" i="1"/>
  <c r="E224" i="1"/>
  <c r="E223" i="1"/>
  <c r="E222" i="1"/>
  <c r="E221" i="1"/>
  <c r="E220" i="1"/>
  <c r="E219" i="1"/>
  <c r="E218" i="1"/>
  <c r="E217" i="1"/>
  <c r="E216" i="1"/>
  <c r="E215" i="1"/>
  <c r="E214" i="1"/>
  <c r="E213" i="1"/>
  <c r="E212" i="1"/>
  <c r="E211" i="1"/>
  <c r="E210" i="1"/>
  <c r="E209" i="1"/>
  <c r="E208" i="1"/>
  <c r="E206" i="1"/>
  <c r="E205" i="1"/>
  <c r="E204" i="1"/>
  <c r="E203" i="1"/>
  <c r="E202" i="1"/>
  <c r="E201" i="1"/>
  <c r="E200" i="1"/>
  <c r="E199" i="1"/>
  <c r="E198" i="1"/>
  <c r="E197" i="1"/>
  <c r="E196" i="1"/>
  <c r="E194" i="1"/>
  <c r="E193" i="1"/>
  <c r="E192" i="1"/>
  <c r="E191" i="1"/>
  <c r="E190" i="1"/>
  <c r="E189" i="1"/>
  <c r="E188" i="1"/>
  <c r="E187" i="1"/>
  <c r="E186" i="1"/>
  <c r="E185" i="1"/>
  <c r="E184" i="1"/>
  <c r="E182" i="1"/>
  <c r="E181" i="1"/>
  <c r="E180" i="1"/>
  <c r="E179" i="1"/>
  <c r="E178" i="1"/>
  <c r="E177" i="1"/>
  <c r="E176" i="1"/>
  <c r="E175" i="1"/>
  <c r="E174" i="1"/>
  <c r="E173" i="1"/>
  <c r="E172" i="1"/>
  <c r="E171" i="1"/>
  <c r="E170" i="1"/>
  <c r="E169" i="1"/>
  <c r="E168" i="1"/>
  <c r="E167" i="1"/>
  <c r="E166" i="1"/>
  <c r="E164" i="1"/>
  <c r="E163" i="1"/>
  <c r="E162" i="1"/>
  <c r="E161" i="1"/>
  <c r="E160" i="1"/>
  <c r="E159" i="1"/>
  <c r="E158" i="1"/>
  <c r="E157" i="1"/>
  <c r="E156" i="1"/>
  <c r="E155" i="1"/>
  <c r="E154" i="1"/>
  <c r="E153" i="1"/>
  <c r="E152" i="1"/>
  <c r="E151" i="1"/>
  <c r="E150" i="1"/>
  <c r="E149" i="1"/>
  <c r="E148" i="1"/>
  <c r="E147" i="1"/>
  <c r="E146" i="1"/>
  <c r="E145" i="1"/>
  <c r="E144" i="1"/>
  <c r="E143" i="1"/>
  <c r="E142" i="1"/>
  <c r="E141" i="1"/>
  <c r="E139" i="1"/>
  <c r="E138" i="1"/>
  <c r="E137" i="1"/>
  <c r="E136" i="1"/>
  <c r="E135" i="1"/>
  <c r="E134" i="1"/>
  <c r="E133" i="1"/>
  <c r="E132" i="1"/>
  <c r="E131" i="1"/>
  <c r="E130" i="1"/>
  <c r="E129" i="1"/>
  <c r="E128" i="1"/>
  <c r="E127" i="1"/>
  <c r="E126" i="1"/>
  <c r="E125" i="1"/>
  <c r="E124" i="1"/>
  <c r="E122" i="1"/>
  <c r="E121" i="1"/>
  <c r="E120" i="1"/>
  <c r="E119" i="1"/>
  <c r="E118" i="1"/>
  <c r="E117" i="1"/>
  <c r="E116" i="1"/>
  <c r="E115" i="1"/>
  <c r="E114" i="1"/>
  <c r="E113" i="1"/>
  <c r="E63" i="1" l="1"/>
  <c r="E64" i="1"/>
  <c r="E65" i="1"/>
  <c r="E66" i="1"/>
  <c r="E62" i="1"/>
  <c r="E53" i="1"/>
  <c r="E54" i="1"/>
  <c r="E55" i="1"/>
  <c r="E56" i="1"/>
  <c r="E57" i="1"/>
  <c r="E58" i="1"/>
  <c r="E59" i="1"/>
  <c r="E60" i="1"/>
  <c r="E52" i="1"/>
  <c r="E41" i="1"/>
  <c r="E42" i="1"/>
  <c r="E43" i="1"/>
  <c r="E44" i="1"/>
  <c r="E45" i="1"/>
  <c r="E46" i="1"/>
  <c r="E47" i="1"/>
  <c r="E48" i="1"/>
  <c r="E49" i="1"/>
  <c r="E50" i="1"/>
  <c r="E40" i="1"/>
  <c r="E36" i="1"/>
  <c r="E37" i="1"/>
  <c r="E38" i="1"/>
  <c r="E35" i="1"/>
  <c r="E34" i="1"/>
  <c r="E27" i="1"/>
  <c r="E28" i="1"/>
  <c r="E29" i="1"/>
  <c r="E30" i="1"/>
  <c r="E31" i="1"/>
  <c r="E32" i="1"/>
  <c r="E26" i="1"/>
  <c r="J87" i="10"/>
  <c r="I87" i="10"/>
  <c r="H87" i="10"/>
  <c r="G87" i="10"/>
  <c r="F87" i="10"/>
  <c r="E87" i="10"/>
  <c r="D87" i="10"/>
  <c r="C87" i="10"/>
  <c r="J86" i="10"/>
  <c r="I86" i="10"/>
  <c r="H86" i="10"/>
  <c r="G86" i="10"/>
  <c r="F86" i="10"/>
  <c r="E86" i="10"/>
  <c r="D86" i="10"/>
  <c r="C86" i="10"/>
  <c r="J85" i="10"/>
  <c r="I85" i="10"/>
  <c r="H85" i="10"/>
  <c r="G85" i="10"/>
  <c r="F85" i="10"/>
  <c r="E85" i="10"/>
  <c r="D85" i="10"/>
  <c r="C85" i="10"/>
  <c r="A66" i="20"/>
  <c r="A67" i="20" s="1"/>
  <c r="A68" i="20" s="1"/>
  <c r="A69" i="20" s="1"/>
  <c r="A70" i="20" s="1"/>
  <c r="A71" i="20" s="1"/>
  <c r="A72" i="20" s="1"/>
  <c r="A73" i="20" s="1"/>
  <c r="A74" i="20" s="1"/>
  <c r="A75" i="20" s="1"/>
  <c r="A76" i="20" s="1"/>
  <c r="A77" i="20" s="1"/>
  <c r="A78" i="20" s="1"/>
  <c r="A79" i="20" s="1"/>
  <c r="A80" i="20" s="1"/>
  <c r="A81" i="20" s="1"/>
  <c r="A82" i="20" s="1"/>
  <c r="A83" i="20" s="1"/>
  <c r="A84" i="20" s="1"/>
  <c r="A85" i="20" s="1"/>
  <c r="A86" i="20" s="1"/>
  <c r="A87" i="20" s="1"/>
  <c r="A88" i="20" s="1"/>
  <c r="A89" i="20" s="1"/>
  <c r="A90" i="20" s="1"/>
  <c r="A91" i="20" s="1"/>
  <c r="A92" i="20" s="1"/>
  <c r="A93" i="20" s="1"/>
  <c r="A94" i="20" s="1"/>
  <c r="A95" i="20" s="1"/>
  <c r="A96" i="20" s="1"/>
  <c r="A97" i="20" s="1"/>
  <c r="A98" i="20" s="1"/>
  <c r="A99" i="20" s="1"/>
  <c r="A100" i="20" s="1"/>
  <c r="A101" i="20" s="1"/>
  <c r="A102" i="20" s="1"/>
  <c r="A103" i="20" s="1"/>
  <c r="A104" i="20" s="1"/>
  <c r="A105" i="20" s="1"/>
  <c r="A106" i="20" s="1"/>
  <c r="A107" i="20" s="1"/>
  <c r="A108" i="20" s="1"/>
  <c r="A109" i="20" s="1"/>
  <c r="A110" i="20" s="1"/>
  <c r="A111" i="20" s="1"/>
  <c r="A112" i="20" s="1"/>
  <c r="A113" i="20" s="1"/>
  <c r="A114" i="20" s="1"/>
  <c r="A115" i="20" s="1"/>
  <c r="A116" i="20" s="1"/>
  <c r="A117" i="20" s="1"/>
  <c r="A118" i="20" s="1"/>
  <c r="A119" i="20" s="1"/>
  <c r="A120" i="20" s="1"/>
  <c r="A121" i="20" s="1"/>
  <c r="A122" i="20" s="1"/>
  <c r="A123" i="20" s="1"/>
  <c r="A124" i="20" s="1"/>
  <c r="A125" i="20" s="1"/>
  <c r="A126" i="20" s="1"/>
  <c r="A127" i="20" s="1"/>
  <c r="A128" i="20" s="1"/>
  <c r="A129" i="20" s="1"/>
  <c r="A130" i="20" s="1"/>
  <c r="A131" i="20" s="1"/>
  <c r="A132" i="20" s="1"/>
  <c r="A133" i="20" s="1"/>
  <c r="A134" i="20" s="1"/>
  <c r="A135" i="20" s="1"/>
  <c r="A136" i="20" s="1"/>
  <c r="A137" i="20" s="1"/>
  <c r="A138" i="20" s="1"/>
  <c r="A139" i="20" s="1"/>
  <c r="A140" i="20" s="1"/>
  <c r="A141" i="20" s="1"/>
  <c r="A142" i="20" s="1"/>
  <c r="A143" i="20" s="1"/>
  <c r="A144" i="20" s="1"/>
  <c r="A145" i="20" s="1"/>
  <c r="A146" i="20" s="1"/>
  <c r="A147" i="20" s="1"/>
  <c r="A148" i="20" s="1"/>
  <c r="A149" i="20" s="1"/>
  <c r="A150" i="20" s="1"/>
  <c r="A151" i="20" s="1"/>
  <c r="A152" i="20" s="1"/>
  <c r="A153" i="20" s="1"/>
  <c r="A154" i="20" s="1"/>
  <c r="A155" i="20" s="1"/>
  <c r="A156" i="20" s="1"/>
  <c r="A157" i="20" s="1"/>
  <c r="A158" i="20" s="1"/>
  <c r="A159" i="20" s="1"/>
  <c r="A160" i="20" s="1"/>
  <c r="A161" i="20" s="1"/>
  <c r="A162" i="20" s="1"/>
  <c r="A163" i="20" s="1"/>
  <c r="A164" i="20" s="1"/>
  <c r="A165" i="20" s="1"/>
  <c r="A166" i="20" s="1"/>
  <c r="A167" i="20" s="1"/>
  <c r="A168" i="20" s="1"/>
  <c r="A169" i="20" s="1"/>
  <c r="A170" i="20" s="1"/>
  <c r="A171" i="20" s="1"/>
  <c r="A172" i="20" s="1"/>
  <c r="A173" i="20" s="1"/>
  <c r="A174" i="20" s="1"/>
  <c r="A175" i="20" s="1"/>
  <c r="A176" i="20" s="1"/>
  <c r="A177" i="20" s="1"/>
  <c r="A178" i="20" s="1"/>
  <c r="A179" i="20" s="1"/>
  <c r="A180" i="20" s="1"/>
  <c r="A181" i="20" s="1"/>
  <c r="A182" i="20" s="1"/>
  <c r="A183" i="20" s="1"/>
  <c r="A184" i="20" s="1"/>
  <c r="A185" i="20" s="1"/>
  <c r="A186" i="20" s="1"/>
  <c r="A187" i="20" s="1"/>
  <c r="A188" i="20" s="1"/>
  <c r="A189" i="20" s="1"/>
  <c r="A190" i="20" s="1"/>
  <c r="A191" i="20" s="1"/>
  <c r="A192" i="20" s="1"/>
  <c r="A193" i="20" s="1"/>
  <c r="A194" i="20" s="1"/>
  <c r="A195" i="20" s="1"/>
  <c r="A196" i="20" s="1"/>
  <c r="A197" i="20" s="1"/>
  <c r="A198" i="20" s="1"/>
  <c r="A199" i="20" s="1"/>
  <c r="A200" i="20" s="1"/>
  <c r="A201" i="20" s="1"/>
  <c r="A202" i="20" s="1"/>
  <c r="A203" i="20" s="1"/>
  <c r="A204" i="20" s="1"/>
  <c r="A205" i="20" s="1"/>
  <c r="A206" i="20" s="1"/>
  <c r="A207" i="20" s="1"/>
  <c r="A208" i="20" s="1"/>
  <c r="A209" i="20" s="1"/>
  <c r="A210" i="20" s="1"/>
  <c r="A211" i="20" s="1"/>
  <c r="A212" i="20" s="1"/>
  <c r="A213" i="20" s="1"/>
  <c r="A214" i="20" s="1"/>
  <c r="A215" i="20" s="1"/>
  <c r="A216" i="20" s="1"/>
  <c r="A217" i="20" s="1"/>
  <c r="A218" i="20" s="1"/>
  <c r="A219" i="20" s="1"/>
  <c r="A220" i="20" s="1"/>
  <c r="A221" i="20" s="1"/>
  <c r="A222" i="20" s="1"/>
  <c r="A223" i="20" s="1"/>
  <c r="A224" i="20" s="1"/>
  <c r="A225" i="20" s="1"/>
  <c r="A226" i="20" s="1"/>
  <c r="A227" i="20" s="1"/>
  <c r="A228" i="20" s="1"/>
  <c r="A229" i="20" s="1"/>
  <c r="A230" i="20" s="1"/>
  <c r="A231" i="20" s="1"/>
  <c r="A232" i="20" s="1"/>
  <c r="A233" i="20" s="1"/>
  <c r="A234" i="20" s="1"/>
  <c r="A235" i="20" s="1"/>
  <c r="A236" i="20" s="1"/>
  <c r="A237" i="20" s="1"/>
  <c r="A238" i="20" s="1"/>
  <c r="A239" i="20" s="1"/>
  <c r="A240" i="20" s="1"/>
  <c r="A241" i="20" s="1"/>
  <c r="A242" i="20" s="1"/>
  <c r="A243" i="20" s="1"/>
  <c r="A244" i="20" s="1"/>
  <c r="A245" i="20" s="1"/>
  <c r="A246" i="20" s="1"/>
  <c r="A247" i="20" s="1"/>
  <c r="A248" i="20" s="1"/>
  <c r="A249" i="20" s="1"/>
  <c r="A250" i="20" s="1"/>
  <c r="A251" i="20" s="1"/>
  <c r="A252" i="20" s="1"/>
  <c r="A253" i="20" s="1"/>
  <c r="A254" i="20" s="1"/>
  <c r="A255" i="20" s="1"/>
  <c r="A256" i="20" s="1"/>
  <c r="A257" i="20" s="1"/>
  <c r="A258" i="20" s="1"/>
  <c r="A273" i="1"/>
  <c r="C114" i="14" l="1"/>
  <c r="A114" i="14"/>
  <c r="G114" i="14" s="1"/>
  <c r="A115" i="14"/>
  <c r="G115" i="14" s="1"/>
  <c r="C115" i="14"/>
  <c r="P96" i="20"/>
  <c r="P95" i="20"/>
  <c r="D112" i="14"/>
  <c r="C112" i="14"/>
  <c r="A112" i="14"/>
  <c r="G112" i="14" s="1"/>
  <c r="D111" i="14"/>
  <c r="C111" i="14"/>
  <c r="A111" i="14"/>
  <c r="E111" i="14" s="1"/>
  <c r="D95" i="14"/>
  <c r="C95" i="14"/>
  <c r="A95" i="14"/>
  <c r="G95" i="14" s="1"/>
  <c r="B91" i="1"/>
  <c r="B95" i="14" s="1"/>
  <c r="D94" i="14"/>
  <c r="C94" i="14"/>
  <c r="D93" i="14"/>
  <c r="C93" i="14"/>
  <c r="D92" i="14"/>
  <c r="C92" i="14"/>
  <c r="D91" i="14"/>
  <c r="C91" i="14"/>
  <c r="D90" i="14"/>
  <c r="C90" i="14"/>
  <c r="A94" i="14"/>
  <c r="E94" i="14" s="1"/>
  <c r="A93" i="14"/>
  <c r="E93" i="14" s="1"/>
  <c r="A92" i="14"/>
  <c r="G92" i="14" s="1"/>
  <c r="I224" i="10"/>
  <c r="H224" i="10"/>
  <c r="G224" i="10"/>
  <c r="F224" i="10"/>
  <c r="E224" i="10"/>
  <c r="D224" i="10"/>
  <c r="C224" i="10"/>
  <c r="I223" i="10"/>
  <c r="H223" i="10"/>
  <c r="G223" i="10"/>
  <c r="F223" i="10"/>
  <c r="E223" i="10"/>
  <c r="D223" i="10"/>
  <c r="C223" i="10"/>
  <c r="G111" i="14" l="1"/>
  <c r="E112" i="14"/>
  <c r="E95" i="14"/>
  <c r="G93" i="14"/>
  <c r="E92" i="14"/>
  <c r="G94" i="14"/>
  <c r="B34" i="1"/>
  <c r="B35" i="1"/>
  <c r="B36" i="1"/>
  <c r="B37" i="1"/>
  <c r="B38" i="1"/>
  <c r="D217" i="18" l="1"/>
  <c r="C217" i="18"/>
  <c r="B217" i="18"/>
  <c r="D216" i="18"/>
  <c r="C216" i="18"/>
  <c r="B216" i="18"/>
  <c r="A103" i="18"/>
  <c r="D210" i="14"/>
  <c r="C210" i="14"/>
  <c r="D209" i="14"/>
  <c r="C209" i="14"/>
  <c r="J108" i="10"/>
  <c r="I108" i="10"/>
  <c r="H108" i="10"/>
  <c r="G108" i="10"/>
  <c r="F108" i="10"/>
  <c r="E108" i="10"/>
  <c r="D108" i="10"/>
  <c r="C108" i="10"/>
  <c r="J107" i="10"/>
  <c r="I107" i="10"/>
  <c r="H107" i="10"/>
  <c r="G107" i="10"/>
  <c r="F107" i="10"/>
  <c r="E107" i="10"/>
  <c r="D107" i="10"/>
  <c r="C107" i="10"/>
  <c r="I106" i="10"/>
  <c r="H106" i="10"/>
  <c r="G106" i="10"/>
  <c r="F106" i="10"/>
  <c r="E106" i="10"/>
  <c r="D106" i="10"/>
  <c r="C106" i="10"/>
  <c r="D232" i="14"/>
  <c r="D231" i="14"/>
  <c r="C232" i="14"/>
  <c r="C231" i="14"/>
  <c r="A232" i="14"/>
  <c r="G232" i="14" s="1"/>
  <c r="A231" i="14"/>
  <c r="G231" i="14" s="1"/>
  <c r="E111" i="1"/>
  <c r="E110" i="1"/>
  <c r="E109" i="1"/>
  <c r="E108" i="1"/>
  <c r="E107" i="1"/>
  <c r="B108" i="1"/>
  <c r="B112" i="14" s="1"/>
  <c r="B107" i="1"/>
  <c r="B111" i="14" s="1"/>
  <c r="E94" i="1"/>
  <c r="E93" i="1"/>
  <c r="E90" i="1"/>
  <c r="E89" i="1"/>
  <c r="E88" i="1"/>
  <c r="B90" i="1"/>
  <c r="B94" i="14" s="1"/>
  <c r="B89" i="1"/>
  <c r="B93" i="14" s="1"/>
  <c r="B88" i="1"/>
  <c r="B92" i="14" s="1"/>
  <c r="B111" i="1"/>
  <c r="B228" i="1"/>
  <c r="B232" i="14" s="1"/>
  <c r="B227" i="1"/>
  <c r="B231" i="14" s="1"/>
  <c r="E231" i="14" l="1"/>
  <c r="E232" i="14"/>
  <c r="J269" i="10" l="1"/>
  <c r="I269" i="10"/>
  <c r="H269" i="10"/>
  <c r="G269" i="10"/>
  <c r="F269" i="10"/>
  <c r="E269" i="10"/>
  <c r="D269" i="10"/>
  <c r="C269" i="10"/>
  <c r="J239" i="10"/>
  <c r="I239" i="10"/>
  <c r="H239" i="10"/>
  <c r="G239" i="10"/>
  <c r="F239" i="10"/>
  <c r="E239" i="10"/>
  <c r="D239" i="10"/>
  <c r="C239" i="10"/>
  <c r="J232" i="10"/>
  <c r="I232" i="10"/>
  <c r="H232" i="10"/>
  <c r="G232" i="10"/>
  <c r="F232" i="10"/>
  <c r="E232" i="10"/>
  <c r="D232" i="10"/>
  <c r="C232" i="10"/>
  <c r="J226" i="10"/>
  <c r="I226" i="10"/>
  <c r="H226" i="10"/>
  <c r="G226" i="10"/>
  <c r="F226" i="10"/>
  <c r="E226" i="10"/>
  <c r="D226" i="10"/>
  <c r="C226" i="10"/>
  <c r="J221" i="10"/>
  <c r="I221" i="10"/>
  <c r="H221" i="10"/>
  <c r="G221" i="10"/>
  <c r="F221" i="10"/>
  <c r="E221" i="10"/>
  <c r="D221" i="10"/>
  <c r="C221" i="10"/>
  <c r="J203" i="10"/>
  <c r="I203" i="10"/>
  <c r="H203" i="10"/>
  <c r="G203" i="10"/>
  <c r="F203" i="10"/>
  <c r="E203" i="10"/>
  <c r="D203" i="10"/>
  <c r="C203" i="10"/>
  <c r="J191" i="10"/>
  <c r="I191" i="10"/>
  <c r="H191" i="10"/>
  <c r="G191" i="10"/>
  <c r="F191" i="10"/>
  <c r="E191" i="10"/>
  <c r="D191" i="10"/>
  <c r="C191" i="10"/>
  <c r="J179" i="10"/>
  <c r="I179" i="10"/>
  <c r="H179" i="10"/>
  <c r="G179" i="10"/>
  <c r="F179" i="10"/>
  <c r="E179" i="10"/>
  <c r="D179" i="10"/>
  <c r="C179" i="10"/>
  <c r="J161" i="10"/>
  <c r="I161" i="10"/>
  <c r="H161" i="10"/>
  <c r="G161" i="10"/>
  <c r="F161" i="10"/>
  <c r="E161" i="10"/>
  <c r="D161" i="10"/>
  <c r="C161" i="10"/>
  <c r="J136" i="10"/>
  <c r="I136" i="10"/>
  <c r="H136" i="10"/>
  <c r="G136" i="10"/>
  <c r="F136" i="10"/>
  <c r="E136" i="10"/>
  <c r="D136" i="10"/>
  <c r="C136" i="10"/>
  <c r="J120" i="10"/>
  <c r="I120" i="10"/>
  <c r="H120" i="10"/>
  <c r="G120" i="10"/>
  <c r="F120" i="10"/>
  <c r="E120" i="10"/>
  <c r="D120" i="10"/>
  <c r="C120" i="10"/>
  <c r="J109" i="10"/>
  <c r="I109" i="10"/>
  <c r="H109" i="10"/>
  <c r="G109" i="10"/>
  <c r="F109" i="10"/>
  <c r="E109" i="10"/>
  <c r="D109" i="10"/>
  <c r="C109" i="10"/>
  <c r="I225" i="10"/>
  <c r="H225" i="10"/>
  <c r="G225" i="10"/>
  <c r="F225" i="10"/>
  <c r="E225" i="10"/>
  <c r="D225" i="10"/>
  <c r="C225" i="10"/>
  <c r="I222" i="10"/>
  <c r="H222" i="10"/>
  <c r="G222" i="10"/>
  <c r="F222" i="10"/>
  <c r="E222" i="10"/>
  <c r="D222" i="10"/>
  <c r="C222" i="10"/>
  <c r="J18" i="2" l="1"/>
  <c r="J17" i="2"/>
  <c r="J16" i="2"/>
  <c r="J15" i="2"/>
  <c r="J14" i="2"/>
  <c r="J12" i="2"/>
  <c r="J11" i="2"/>
  <c r="J10" i="2"/>
  <c r="J8" i="2"/>
  <c r="J7" i="2"/>
  <c r="J4" i="2"/>
  <c r="J3" i="2"/>
  <c r="J2" i="2"/>
  <c r="C20" i="14"/>
  <c r="S185" i="20"/>
  <c r="S184" i="20"/>
  <c r="J184" i="20" s="1"/>
  <c r="S183" i="20"/>
  <c r="S182" i="20"/>
  <c r="J182" i="20" s="1"/>
  <c r="S181" i="20"/>
  <c r="J181" i="20" s="1"/>
  <c r="S180" i="20"/>
  <c r="J180" i="20" s="1"/>
  <c r="S179" i="20"/>
  <c r="S178" i="20"/>
  <c r="S177" i="20"/>
  <c r="J177" i="20" s="1"/>
  <c r="S176" i="20"/>
  <c r="J176" i="20" s="1"/>
  <c r="S175" i="20"/>
  <c r="D69" i="14"/>
  <c r="C69" i="14"/>
  <c r="A69" i="14"/>
  <c r="E69" i="14" s="1"/>
  <c r="D54" i="14"/>
  <c r="C54" i="14"/>
  <c r="A54" i="14"/>
  <c r="E54" i="14" s="1"/>
  <c r="D53" i="14"/>
  <c r="C53" i="14"/>
  <c r="A53" i="14"/>
  <c r="G53" i="14" s="1"/>
  <c r="D52" i="14"/>
  <c r="C52" i="14"/>
  <c r="A52" i="14"/>
  <c r="G52" i="14" s="1"/>
  <c r="D51" i="14"/>
  <c r="C51" i="14"/>
  <c r="A51" i="14"/>
  <c r="G51" i="14" s="1"/>
  <c r="D50" i="14"/>
  <c r="C50" i="14"/>
  <c r="A50" i="14"/>
  <c r="G50" i="14" s="1"/>
  <c r="D49" i="14"/>
  <c r="C49" i="14"/>
  <c r="A49" i="14"/>
  <c r="E49" i="14" s="1"/>
  <c r="D48" i="14"/>
  <c r="C48" i="14"/>
  <c r="A48" i="14"/>
  <c r="G48" i="14" s="1"/>
  <c r="D47" i="14"/>
  <c r="C47" i="14"/>
  <c r="A47" i="14"/>
  <c r="G47" i="14" s="1"/>
  <c r="D46" i="14"/>
  <c r="C46" i="14"/>
  <c r="A46" i="14"/>
  <c r="G46" i="14" s="1"/>
  <c r="D45" i="14"/>
  <c r="C45" i="14"/>
  <c r="A45" i="14"/>
  <c r="G45" i="14" s="1"/>
  <c r="D44" i="14"/>
  <c r="C44" i="14"/>
  <c r="A44" i="14"/>
  <c r="G44" i="14" s="1"/>
  <c r="A64" i="14"/>
  <c r="G64" i="14" s="1"/>
  <c r="A63" i="14"/>
  <c r="A62" i="14"/>
  <c r="E62" i="14" s="1"/>
  <c r="A61" i="14"/>
  <c r="G61" i="14" s="1"/>
  <c r="A60" i="14"/>
  <c r="E60" i="14" s="1"/>
  <c r="A59" i="14"/>
  <c r="E59" i="14" s="1"/>
  <c r="A58" i="14"/>
  <c r="G58" i="14" s="1"/>
  <c r="A57" i="14"/>
  <c r="G57" i="14" s="1"/>
  <c r="A56" i="14"/>
  <c r="G56" i="14" s="1"/>
  <c r="D56" i="14"/>
  <c r="A55" i="14"/>
  <c r="C31" i="14"/>
  <c r="C30" i="14"/>
  <c r="C29" i="14"/>
  <c r="C28" i="14"/>
  <c r="C27" i="14"/>
  <c r="C26" i="14"/>
  <c r="C25" i="14"/>
  <c r="C24" i="14"/>
  <c r="C23" i="14"/>
  <c r="C22" i="14"/>
  <c r="C21" i="14"/>
  <c r="C19" i="14"/>
  <c r="C18" i="14"/>
  <c r="C17" i="14"/>
  <c r="C16" i="14"/>
  <c r="C15" i="14"/>
  <c r="C14" i="14"/>
  <c r="C13" i="14"/>
  <c r="J89" i="10"/>
  <c r="I89" i="10"/>
  <c r="H89" i="10"/>
  <c r="G89" i="10"/>
  <c r="F89" i="10"/>
  <c r="E89" i="10"/>
  <c r="D89" i="10"/>
  <c r="C89" i="10"/>
  <c r="J74" i="10"/>
  <c r="I74" i="10"/>
  <c r="H74" i="10"/>
  <c r="G74" i="10"/>
  <c r="F74" i="10"/>
  <c r="E74" i="10"/>
  <c r="D74" i="10"/>
  <c r="C74" i="10"/>
  <c r="J64" i="10"/>
  <c r="I64" i="10"/>
  <c r="H64" i="10"/>
  <c r="G64" i="10"/>
  <c r="F64" i="10"/>
  <c r="E64" i="10"/>
  <c r="D64" i="10"/>
  <c r="C64" i="10"/>
  <c r="I63" i="10"/>
  <c r="H63" i="10"/>
  <c r="G63" i="10"/>
  <c r="F63" i="10"/>
  <c r="E63" i="10"/>
  <c r="D63" i="10"/>
  <c r="C63" i="10"/>
  <c r="I62" i="10"/>
  <c r="H62" i="10"/>
  <c r="G62" i="10"/>
  <c r="F62" i="10"/>
  <c r="E62" i="10"/>
  <c r="D62" i="10"/>
  <c r="C62" i="10"/>
  <c r="I61" i="10"/>
  <c r="H61" i="10"/>
  <c r="G61" i="10"/>
  <c r="F61" i="10"/>
  <c r="E61" i="10"/>
  <c r="D61" i="10"/>
  <c r="C61" i="10"/>
  <c r="I60" i="10"/>
  <c r="H60" i="10"/>
  <c r="G60" i="10"/>
  <c r="F60" i="10"/>
  <c r="E60" i="10"/>
  <c r="D60" i="10"/>
  <c r="C60" i="10"/>
  <c r="I58" i="10"/>
  <c r="H58" i="10"/>
  <c r="G58" i="10"/>
  <c r="F58" i="10"/>
  <c r="E58" i="10"/>
  <c r="D58" i="10"/>
  <c r="C58" i="10"/>
  <c r="I57" i="10"/>
  <c r="H57" i="10"/>
  <c r="G57" i="10"/>
  <c r="F57" i="10"/>
  <c r="E57" i="10"/>
  <c r="D57" i="10"/>
  <c r="C57" i="10"/>
  <c r="I56" i="10"/>
  <c r="H56" i="10"/>
  <c r="G56" i="10"/>
  <c r="F56" i="10"/>
  <c r="E56" i="10"/>
  <c r="D56" i="10"/>
  <c r="C56" i="10"/>
  <c r="I55" i="10"/>
  <c r="H55" i="10"/>
  <c r="G55" i="10"/>
  <c r="F55" i="10"/>
  <c r="E55" i="10"/>
  <c r="D55" i="10"/>
  <c r="C55" i="10"/>
  <c r="I54" i="10"/>
  <c r="H54" i="10"/>
  <c r="G54" i="10"/>
  <c r="F54" i="10"/>
  <c r="E54" i="10"/>
  <c r="D54" i="10"/>
  <c r="C54" i="10"/>
  <c r="I53" i="10"/>
  <c r="H53" i="10"/>
  <c r="G53" i="10"/>
  <c r="F53" i="10"/>
  <c r="E53" i="10"/>
  <c r="D53" i="10"/>
  <c r="C53" i="10"/>
  <c r="I52" i="10"/>
  <c r="H52" i="10"/>
  <c r="G52" i="10"/>
  <c r="F52" i="10"/>
  <c r="E52" i="10"/>
  <c r="D52" i="10"/>
  <c r="C52" i="10"/>
  <c r="I51" i="10"/>
  <c r="H51" i="10"/>
  <c r="G51" i="10"/>
  <c r="F51" i="10"/>
  <c r="E51" i="10"/>
  <c r="D51" i="10"/>
  <c r="C51" i="10"/>
  <c r="I50" i="10"/>
  <c r="H50" i="10"/>
  <c r="G50" i="10"/>
  <c r="F50" i="10"/>
  <c r="E50" i="10"/>
  <c r="D50" i="10"/>
  <c r="C50" i="10"/>
  <c r="J49" i="10"/>
  <c r="I49" i="10"/>
  <c r="H49" i="10"/>
  <c r="G49" i="10"/>
  <c r="F49" i="10"/>
  <c r="E49" i="10"/>
  <c r="D49" i="10"/>
  <c r="C49" i="10"/>
  <c r="J59" i="10"/>
  <c r="I59" i="10"/>
  <c r="H59" i="10"/>
  <c r="G59" i="10"/>
  <c r="F59" i="10"/>
  <c r="E59" i="10"/>
  <c r="D59" i="10"/>
  <c r="C59" i="10"/>
  <c r="J37" i="10"/>
  <c r="I37" i="10"/>
  <c r="H37" i="10"/>
  <c r="G37" i="10"/>
  <c r="F37" i="10"/>
  <c r="E37" i="10"/>
  <c r="D37" i="10"/>
  <c r="C37" i="10"/>
  <c r="J48" i="10"/>
  <c r="I48" i="10"/>
  <c r="H48" i="10"/>
  <c r="G48" i="10"/>
  <c r="F48" i="10"/>
  <c r="E48" i="10"/>
  <c r="D48" i="10"/>
  <c r="C48" i="10"/>
  <c r="I47" i="10"/>
  <c r="H47" i="10"/>
  <c r="G47" i="10"/>
  <c r="F47" i="10"/>
  <c r="E47" i="10"/>
  <c r="D47" i="10"/>
  <c r="C47" i="10"/>
  <c r="I46" i="10"/>
  <c r="H46" i="10"/>
  <c r="G46" i="10"/>
  <c r="F46" i="10"/>
  <c r="E46" i="10"/>
  <c r="D46" i="10"/>
  <c r="C46" i="10"/>
  <c r="I45" i="10"/>
  <c r="H45" i="10"/>
  <c r="G45" i="10"/>
  <c r="F45" i="10"/>
  <c r="E45" i="10"/>
  <c r="D45" i="10"/>
  <c r="C45" i="10"/>
  <c r="I44" i="10"/>
  <c r="H44" i="10"/>
  <c r="G44" i="10"/>
  <c r="F44" i="10"/>
  <c r="E44" i="10"/>
  <c r="D44" i="10"/>
  <c r="C44" i="10"/>
  <c r="J31" i="10"/>
  <c r="I31" i="10"/>
  <c r="H31" i="10"/>
  <c r="G31" i="10"/>
  <c r="F31" i="10"/>
  <c r="E31" i="10"/>
  <c r="D31" i="10"/>
  <c r="C31" i="10"/>
  <c r="A218" i="18"/>
  <c r="A171" i="18"/>
  <c r="A170" i="18"/>
  <c r="A169" i="18"/>
  <c r="A168" i="18"/>
  <c r="A155" i="18"/>
  <c r="D58" i="18"/>
  <c r="C58" i="18"/>
  <c r="B58" i="18"/>
  <c r="D57" i="18"/>
  <c r="C57" i="18"/>
  <c r="B57" i="18"/>
  <c r="D56" i="18"/>
  <c r="C56" i="18"/>
  <c r="B56" i="18"/>
  <c r="D55" i="18"/>
  <c r="C55" i="18"/>
  <c r="B55" i="18"/>
  <c r="D54" i="18"/>
  <c r="C54" i="18"/>
  <c r="B54" i="18"/>
  <c r="D53" i="18"/>
  <c r="C53" i="18"/>
  <c r="B53" i="18"/>
  <c r="D52" i="18"/>
  <c r="C52" i="18"/>
  <c r="B52" i="18"/>
  <c r="D51" i="18"/>
  <c r="C51" i="18"/>
  <c r="B51" i="18"/>
  <c r="D50" i="18"/>
  <c r="C50" i="18"/>
  <c r="B50" i="18"/>
  <c r="D49" i="18"/>
  <c r="C49" i="18"/>
  <c r="D64" i="18"/>
  <c r="C64" i="18"/>
  <c r="B64" i="18"/>
  <c r="D63" i="18"/>
  <c r="C63" i="18"/>
  <c r="B63" i="18"/>
  <c r="D48" i="18"/>
  <c r="C48" i="18"/>
  <c r="B48" i="18"/>
  <c r="D47" i="18"/>
  <c r="C47" i="18"/>
  <c r="B47" i="18"/>
  <c r="D46" i="18"/>
  <c r="C46" i="18"/>
  <c r="B46" i="18"/>
  <c r="D45" i="18"/>
  <c r="C45" i="18"/>
  <c r="B45" i="18"/>
  <c r="D44" i="18"/>
  <c r="C44" i="18"/>
  <c r="B44" i="18"/>
  <c r="D43" i="18"/>
  <c r="C43" i="18"/>
  <c r="B43" i="18"/>
  <c r="A61" i="1"/>
  <c r="F20" i="2"/>
  <c r="E20" i="2"/>
  <c r="F19" i="2"/>
  <c r="E19" i="2"/>
  <c r="F18" i="2"/>
  <c r="E18" i="2"/>
  <c r="F16" i="2"/>
  <c r="E16" i="2"/>
  <c r="F15" i="2"/>
  <c r="E15" i="2"/>
  <c r="D270" i="14"/>
  <c r="C270" i="14"/>
  <c r="D246" i="14"/>
  <c r="C246" i="14"/>
  <c r="D233" i="14"/>
  <c r="C233" i="14"/>
  <c r="A233" i="14"/>
  <c r="G233" i="14" s="1"/>
  <c r="G185" i="14"/>
  <c r="G184" i="14"/>
  <c r="G183" i="14"/>
  <c r="J185" i="20"/>
  <c r="J183" i="20"/>
  <c r="J179" i="20"/>
  <c r="J178" i="20"/>
  <c r="J175" i="20"/>
  <c r="E185" i="14"/>
  <c r="D185" i="14"/>
  <c r="C185" i="14"/>
  <c r="E184" i="14"/>
  <c r="D184" i="14"/>
  <c r="C184" i="14"/>
  <c r="E183" i="14"/>
  <c r="D183" i="14"/>
  <c r="C183" i="14"/>
  <c r="D182" i="14"/>
  <c r="C182" i="14"/>
  <c r="E53" i="14" l="1"/>
  <c r="E64" i="14"/>
  <c r="G62" i="14"/>
  <c r="G60" i="14"/>
  <c r="E56" i="14"/>
  <c r="E61" i="14"/>
  <c r="G59" i="14"/>
  <c r="E57" i="14"/>
  <c r="G54" i="14"/>
  <c r="G49" i="14"/>
  <c r="E58" i="14"/>
  <c r="E63" i="14"/>
  <c r="G63" i="14"/>
  <c r="E50" i="14"/>
  <c r="E51" i="14"/>
  <c r="E52" i="14"/>
  <c r="E233" i="14"/>
  <c r="D143" i="14"/>
  <c r="C143" i="14"/>
  <c r="A143" i="14"/>
  <c r="E143" i="14" s="1"/>
  <c r="D142" i="14"/>
  <c r="C142" i="14"/>
  <c r="A142" i="14"/>
  <c r="E142" i="14" s="1"/>
  <c r="D141" i="14"/>
  <c r="C141" i="14"/>
  <c r="A141" i="14"/>
  <c r="E141" i="14" s="1"/>
  <c r="D140" i="14"/>
  <c r="C140" i="14"/>
  <c r="A140" i="14"/>
  <c r="E140" i="14" s="1"/>
  <c r="B138" i="1"/>
  <c r="B142" i="14" s="1"/>
  <c r="B137" i="1"/>
  <c r="B141" i="14" s="1"/>
  <c r="B136" i="1"/>
  <c r="B140" i="14" s="1"/>
  <c r="D39" i="14"/>
  <c r="C39" i="14"/>
  <c r="A19" i="20"/>
  <c r="B181" i="1"/>
  <c r="B185" i="14" s="1"/>
  <c r="B180" i="1"/>
  <c r="B184" i="14" s="1"/>
  <c r="B179" i="1"/>
  <c r="B183" i="14" s="1"/>
  <c r="D146" i="20" l="1"/>
  <c r="D145" i="20"/>
  <c r="D144" i="20"/>
  <c r="D143" i="20"/>
  <c r="D142" i="20"/>
  <c r="D141" i="20"/>
  <c r="D140" i="20"/>
  <c r="D139" i="20"/>
  <c r="D138" i="20"/>
  <c r="D137" i="20"/>
  <c r="D136" i="20"/>
  <c r="D135" i="20"/>
  <c r="D134" i="20"/>
  <c r="D133" i="20"/>
  <c r="D132" i="20"/>
  <c r="D131" i="20"/>
  <c r="D130" i="20"/>
  <c r="D129" i="20"/>
  <c r="D128" i="20"/>
  <c r="D127" i="20"/>
  <c r="D126" i="20"/>
  <c r="D125" i="20"/>
  <c r="D124" i="20"/>
  <c r="D123" i="20"/>
  <c r="A243" i="1" l="1"/>
  <c r="B229" i="1"/>
  <c r="B233" i="14" s="1"/>
  <c r="B196" i="1"/>
  <c r="A183" i="1"/>
  <c r="A112" i="1"/>
  <c r="B65" i="1"/>
  <c r="D202" i="20" l="1"/>
  <c r="D203" i="20"/>
  <c r="D200" i="20"/>
  <c r="D196" i="20"/>
  <c r="D192" i="20"/>
  <c r="D188" i="20"/>
  <c r="D184" i="20"/>
  <c r="D180" i="20"/>
  <c r="D176" i="20"/>
  <c r="D199" i="20"/>
  <c r="D195" i="20"/>
  <c r="D191" i="20"/>
  <c r="D187" i="20"/>
  <c r="D183" i="20"/>
  <c r="D179" i="20"/>
  <c r="D175" i="20"/>
  <c r="D190" i="20"/>
  <c r="D182" i="20"/>
  <c r="D201" i="20"/>
  <c r="D197" i="20"/>
  <c r="D193" i="20"/>
  <c r="D189" i="20"/>
  <c r="D185" i="20"/>
  <c r="D181" i="20"/>
  <c r="D198" i="20"/>
  <c r="D194" i="20"/>
  <c r="D186" i="20"/>
  <c r="D178" i="20"/>
  <c r="D177" i="20"/>
  <c r="D76" i="20"/>
  <c r="D75" i="20"/>
  <c r="D74" i="20"/>
  <c r="D77" i="20"/>
  <c r="B63" i="10"/>
  <c r="B69" i="14"/>
  <c r="D163" i="20"/>
  <c r="D162" i="20"/>
  <c r="D161" i="20"/>
  <c r="E242" i="1"/>
  <c r="E241" i="1"/>
  <c r="E240" i="1"/>
  <c r="E239" i="1"/>
  <c r="E238" i="1"/>
  <c r="E237" i="1"/>
  <c r="E285" i="1"/>
  <c r="E284" i="1"/>
  <c r="E283" i="1"/>
  <c r="E282" i="1"/>
  <c r="E281" i="1"/>
  <c r="E280" i="1"/>
  <c r="E279" i="1"/>
  <c r="E278" i="1"/>
  <c r="E277" i="1"/>
  <c r="E276" i="1"/>
  <c r="E275" i="1"/>
  <c r="E274" i="1"/>
  <c r="E106" i="1"/>
  <c r="E105" i="1"/>
  <c r="E104" i="1"/>
  <c r="E103" i="1"/>
  <c r="E102" i="1"/>
  <c r="E101" i="1"/>
  <c r="E100" i="1"/>
  <c r="E99" i="1"/>
  <c r="E98" i="1"/>
  <c r="E97" i="1"/>
  <c r="E96" i="1"/>
  <c r="E95" i="1"/>
  <c r="E87" i="1"/>
  <c r="E86" i="1"/>
  <c r="E85" i="1"/>
  <c r="E84" i="1"/>
  <c r="E83" i="1"/>
  <c r="E82" i="1"/>
  <c r="E81" i="1"/>
  <c r="E80" i="1"/>
  <c r="E79" i="1"/>
  <c r="E78" i="1"/>
  <c r="E76" i="1"/>
  <c r="E75" i="1"/>
  <c r="E74" i="1"/>
  <c r="E73" i="1"/>
  <c r="E72" i="1"/>
  <c r="E71" i="1"/>
  <c r="E70" i="1"/>
  <c r="E69" i="1"/>
  <c r="E68" i="1"/>
  <c r="N24" i="20" l="1"/>
  <c r="K147" i="20" s="1"/>
  <c r="B32" i="1"/>
  <c r="K161" i="20" l="1"/>
  <c r="K163" i="20"/>
  <c r="K162" i="20"/>
  <c r="K150" i="20"/>
  <c r="K151" i="20"/>
  <c r="K160" i="20"/>
  <c r="K156" i="20"/>
  <c r="K157" i="20"/>
  <c r="K153" i="20"/>
  <c r="K158" i="20"/>
  <c r="K154" i="20"/>
  <c r="K159" i="20"/>
  <c r="K149" i="20"/>
  <c r="I262" i="10"/>
  <c r="H262" i="10"/>
  <c r="G262" i="10"/>
  <c r="F262" i="10"/>
  <c r="E262" i="10"/>
  <c r="D262" i="10"/>
  <c r="C262" i="10"/>
  <c r="I261" i="10"/>
  <c r="H261" i="10"/>
  <c r="G261" i="10"/>
  <c r="F261" i="10"/>
  <c r="E261" i="10"/>
  <c r="D261" i="10"/>
  <c r="C261" i="10"/>
  <c r="I260" i="10"/>
  <c r="H260" i="10"/>
  <c r="G260" i="10"/>
  <c r="F260" i="10"/>
  <c r="E260" i="10"/>
  <c r="D260" i="10"/>
  <c r="C260" i="10"/>
  <c r="I259" i="10"/>
  <c r="H259" i="10"/>
  <c r="G259" i="10"/>
  <c r="F259" i="10"/>
  <c r="E259" i="10"/>
  <c r="D259" i="10"/>
  <c r="C259" i="10"/>
  <c r="I258" i="10"/>
  <c r="H258" i="10"/>
  <c r="G258" i="10"/>
  <c r="F258" i="10"/>
  <c r="E258" i="10"/>
  <c r="D258" i="10"/>
  <c r="C258" i="10"/>
  <c r="I257" i="10"/>
  <c r="H257" i="10"/>
  <c r="G257" i="10"/>
  <c r="F257" i="10"/>
  <c r="E257" i="10"/>
  <c r="D257" i="10"/>
  <c r="C257" i="10"/>
  <c r="I256" i="10"/>
  <c r="H256" i="10"/>
  <c r="G256" i="10"/>
  <c r="F256" i="10"/>
  <c r="E256" i="10"/>
  <c r="D256" i="10"/>
  <c r="C256" i="10"/>
  <c r="I255" i="10"/>
  <c r="H255" i="10"/>
  <c r="G255" i="10"/>
  <c r="F255" i="10"/>
  <c r="E255" i="10"/>
  <c r="D255" i="10"/>
  <c r="C255" i="10"/>
  <c r="I254" i="10"/>
  <c r="H254" i="10"/>
  <c r="G254" i="10"/>
  <c r="F254" i="10"/>
  <c r="E254" i="10"/>
  <c r="D254" i="10"/>
  <c r="C254" i="10"/>
  <c r="I253" i="10"/>
  <c r="H253" i="10"/>
  <c r="G253" i="10"/>
  <c r="F253" i="10"/>
  <c r="E253" i="10"/>
  <c r="D253" i="10"/>
  <c r="C253" i="10"/>
  <c r="I252" i="10"/>
  <c r="H252" i="10"/>
  <c r="G252" i="10"/>
  <c r="F252" i="10"/>
  <c r="E252" i="10"/>
  <c r="D252" i="10"/>
  <c r="C252" i="10"/>
  <c r="I251" i="10"/>
  <c r="H251" i="10"/>
  <c r="G251" i="10"/>
  <c r="F251" i="10"/>
  <c r="E251" i="10"/>
  <c r="D251" i="10"/>
  <c r="C251" i="10"/>
  <c r="I250" i="10"/>
  <c r="H250" i="10"/>
  <c r="G250" i="10"/>
  <c r="F250" i="10"/>
  <c r="E250" i="10"/>
  <c r="D250" i="10"/>
  <c r="C250" i="10"/>
  <c r="I249" i="10"/>
  <c r="H249" i="10"/>
  <c r="G249" i="10"/>
  <c r="F249" i="10"/>
  <c r="E249" i="10"/>
  <c r="D249" i="10"/>
  <c r="C249" i="10"/>
  <c r="I248" i="10"/>
  <c r="H248" i="10"/>
  <c r="G248" i="10"/>
  <c r="F248" i="10"/>
  <c r="E248" i="10"/>
  <c r="D248" i="10"/>
  <c r="C248" i="10"/>
  <c r="I247" i="10"/>
  <c r="H247" i="10"/>
  <c r="G247" i="10"/>
  <c r="F247" i="10"/>
  <c r="E247" i="10"/>
  <c r="D247" i="10"/>
  <c r="C247" i="10"/>
  <c r="I246" i="10"/>
  <c r="H246" i="10"/>
  <c r="G246" i="10"/>
  <c r="F246" i="10"/>
  <c r="E246" i="10"/>
  <c r="D246" i="10"/>
  <c r="C246" i="10"/>
  <c r="I245" i="10"/>
  <c r="H245" i="10"/>
  <c r="G245" i="10"/>
  <c r="F245" i="10"/>
  <c r="E245" i="10"/>
  <c r="D245" i="10"/>
  <c r="C245" i="10"/>
  <c r="I244" i="10"/>
  <c r="H244" i="10"/>
  <c r="G244" i="10"/>
  <c r="F244" i="10"/>
  <c r="E244" i="10"/>
  <c r="D244" i="10"/>
  <c r="C244" i="10"/>
  <c r="I243" i="10"/>
  <c r="H243" i="10"/>
  <c r="G243" i="10"/>
  <c r="F243" i="10"/>
  <c r="E243" i="10"/>
  <c r="D243" i="10"/>
  <c r="C243" i="10"/>
  <c r="I242" i="10"/>
  <c r="H242" i="10"/>
  <c r="G242" i="10"/>
  <c r="F242" i="10"/>
  <c r="E242" i="10"/>
  <c r="D242" i="10"/>
  <c r="C242" i="10"/>
  <c r="I241" i="10"/>
  <c r="H241" i="10"/>
  <c r="G241" i="10"/>
  <c r="F241" i="10"/>
  <c r="E241" i="10"/>
  <c r="D241" i="10"/>
  <c r="C241" i="10"/>
  <c r="I240" i="10"/>
  <c r="H240" i="10"/>
  <c r="G240" i="10"/>
  <c r="F240" i="10"/>
  <c r="E240" i="10"/>
  <c r="D240" i="10"/>
  <c r="C240" i="10"/>
  <c r="I238" i="10"/>
  <c r="H238" i="10"/>
  <c r="G238" i="10"/>
  <c r="F238" i="10"/>
  <c r="E238" i="10"/>
  <c r="D238" i="10"/>
  <c r="C238" i="10"/>
  <c r="I237" i="10"/>
  <c r="H237" i="10"/>
  <c r="G237" i="10"/>
  <c r="F237" i="10"/>
  <c r="E237" i="10"/>
  <c r="D237" i="10"/>
  <c r="C237" i="10"/>
  <c r="I236" i="10"/>
  <c r="H236" i="10"/>
  <c r="G236" i="10"/>
  <c r="F236" i="10"/>
  <c r="E236" i="10"/>
  <c r="D236" i="10"/>
  <c r="C236" i="10"/>
  <c r="I235" i="10"/>
  <c r="H235" i="10"/>
  <c r="G235" i="10"/>
  <c r="F235" i="10"/>
  <c r="E235" i="10"/>
  <c r="D235" i="10"/>
  <c r="C235" i="10"/>
  <c r="I234" i="10"/>
  <c r="H234" i="10"/>
  <c r="G234" i="10"/>
  <c r="F234" i="10"/>
  <c r="E234" i="10"/>
  <c r="D234" i="10"/>
  <c r="C234" i="10"/>
  <c r="I233" i="10"/>
  <c r="H233" i="10"/>
  <c r="G233" i="10"/>
  <c r="F233" i="10"/>
  <c r="E233" i="10"/>
  <c r="D233" i="10"/>
  <c r="C233" i="10"/>
  <c r="I231" i="10"/>
  <c r="H231" i="10"/>
  <c r="G231" i="10"/>
  <c r="F231" i="10"/>
  <c r="E231" i="10"/>
  <c r="D231" i="10"/>
  <c r="C231" i="10"/>
  <c r="I230" i="10"/>
  <c r="H230" i="10"/>
  <c r="G230" i="10"/>
  <c r="F230" i="10"/>
  <c r="E230" i="10"/>
  <c r="D230" i="10"/>
  <c r="C230" i="10"/>
  <c r="I229" i="10"/>
  <c r="H229" i="10"/>
  <c r="G229" i="10"/>
  <c r="F229" i="10"/>
  <c r="E229" i="10"/>
  <c r="D229" i="10"/>
  <c r="C229" i="10"/>
  <c r="I228" i="10"/>
  <c r="H228" i="10"/>
  <c r="G228" i="10"/>
  <c r="F228" i="10"/>
  <c r="E228" i="10"/>
  <c r="D228" i="10"/>
  <c r="C228" i="10"/>
  <c r="I227" i="10"/>
  <c r="H227" i="10"/>
  <c r="G227" i="10"/>
  <c r="F227" i="10"/>
  <c r="E227" i="10"/>
  <c r="D227" i="10"/>
  <c r="C227" i="10"/>
  <c r="I220" i="10"/>
  <c r="H220" i="10"/>
  <c r="G220" i="10"/>
  <c r="F220" i="10"/>
  <c r="E220" i="10"/>
  <c r="D220" i="10"/>
  <c r="C220" i="10"/>
  <c r="I219" i="10"/>
  <c r="H219" i="10"/>
  <c r="G219" i="10"/>
  <c r="F219" i="10"/>
  <c r="E219" i="10"/>
  <c r="D219" i="10"/>
  <c r="C219" i="10"/>
  <c r="I218" i="10"/>
  <c r="H218" i="10"/>
  <c r="G218" i="10"/>
  <c r="F218" i="10"/>
  <c r="E218" i="10"/>
  <c r="D218" i="10"/>
  <c r="C218" i="10"/>
  <c r="I217" i="10"/>
  <c r="H217" i="10"/>
  <c r="G217" i="10"/>
  <c r="F217" i="10"/>
  <c r="E217" i="10"/>
  <c r="D217" i="10"/>
  <c r="C217" i="10"/>
  <c r="I216" i="10"/>
  <c r="H216" i="10"/>
  <c r="G216" i="10"/>
  <c r="F216" i="10"/>
  <c r="E216" i="10"/>
  <c r="D216" i="10"/>
  <c r="C216" i="10"/>
  <c r="I215" i="10"/>
  <c r="H215" i="10"/>
  <c r="G215" i="10"/>
  <c r="F215" i="10"/>
  <c r="E215" i="10"/>
  <c r="D215" i="10"/>
  <c r="C215" i="10"/>
  <c r="I214" i="10"/>
  <c r="H214" i="10"/>
  <c r="G214" i="10"/>
  <c r="F214" i="10"/>
  <c r="E214" i="10"/>
  <c r="D214" i="10"/>
  <c r="C214" i="10"/>
  <c r="I213" i="10"/>
  <c r="H213" i="10"/>
  <c r="G213" i="10"/>
  <c r="F213" i="10"/>
  <c r="E213" i="10"/>
  <c r="D213" i="10"/>
  <c r="C213" i="10"/>
  <c r="I212" i="10"/>
  <c r="H212" i="10"/>
  <c r="G212" i="10"/>
  <c r="F212" i="10"/>
  <c r="E212" i="10"/>
  <c r="D212" i="10"/>
  <c r="C212" i="10"/>
  <c r="I211" i="10"/>
  <c r="H211" i="10"/>
  <c r="G211" i="10"/>
  <c r="F211" i="10"/>
  <c r="E211" i="10"/>
  <c r="D211" i="10"/>
  <c r="C211" i="10"/>
  <c r="I210" i="10"/>
  <c r="H210" i="10"/>
  <c r="G210" i="10"/>
  <c r="F210" i="10"/>
  <c r="E210" i="10"/>
  <c r="D210" i="10"/>
  <c r="C210" i="10"/>
  <c r="I209" i="10"/>
  <c r="H209" i="10"/>
  <c r="G209" i="10"/>
  <c r="F209" i="10"/>
  <c r="E209" i="10"/>
  <c r="D209" i="10"/>
  <c r="C209" i="10"/>
  <c r="I208" i="10"/>
  <c r="H208" i="10"/>
  <c r="G208" i="10"/>
  <c r="F208" i="10"/>
  <c r="E208" i="10"/>
  <c r="D208" i="10"/>
  <c r="C208" i="10"/>
  <c r="I207" i="10"/>
  <c r="H207" i="10"/>
  <c r="G207" i="10"/>
  <c r="F207" i="10"/>
  <c r="E207" i="10"/>
  <c r="D207" i="10"/>
  <c r="C207" i="10"/>
  <c r="I206" i="10"/>
  <c r="H206" i="10"/>
  <c r="G206" i="10"/>
  <c r="F206" i="10"/>
  <c r="E206" i="10"/>
  <c r="D206" i="10"/>
  <c r="C206" i="10"/>
  <c r="I205" i="10"/>
  <c r="H205" i="10"/>
  <c r="G205" i="10"/>
  <c r="F205" i="10"/>
  <c r="E205" i="10"/>
  <c r="D205" i="10"/>
  <c r="C205" i="10"/>
  <c r="I204" i="10"/>
  <c r="H204" i="10"/>
  <c r="G204" i="10"/>
  <c r="F204" i="10"/>
  <c r="E204" i="10"/>
  <c r="D204" i="10"/>
  <c r="C204" i="10"/>
  <c r="I202" i="10"/>
  <c r="H202" i="10"/>
  <c r="G202" i="10"/>
  <c r="F202" i="10"/>
  <c r="E202" i="10"/>
  <c r="D202" i="10"/>
  <c r="C202" i="10"/>
  <c r="I201" i="10"/>
  <c r="H201" i="10"/>
  <c r="G201" i="10"/>
  <c r="F201" i="10"/>
  <c r="E201" i="10"/>
  <c r="D201" i="10"/>
  <c r="C201" i="10"/>
  <c r="I200" i="10"/>
  <c r="H200" i="10"/>
  <c r="G200" i="10"/>
  <c r="F200" i="10"/>
  <c r="E200" i="10"/>
  <c r="D200" i="10"/>
  <c r="C200" i="10"/>
  <c r="I199" i="10"/>
  <c r="H199" i="10"/>
  <c r="G199" i="10"/>
  <c r="F199" i="10"/>
  <c r="E199" i="10"/>
  <c r="D199" i="10"/>
  <c r="C199" i="10"/>
  <c r="I198" i="10"/>
  <c r="H198" i="10"/>
  <c r="G198" i="10"/>
  <c r="F198" i="10"/>
  <c r="E198" i="10"/>
  <c r="D198" i="10"/>
  <c r="C198" i="10"/>
  <c r="I197" i="10"/>
  <c r="H197" i="10"/>
  <c r="G197" i="10"/>
  <c r="F197" i="10"/>
  <c r="E197" i="10"/>
  <c r="D197" i="10"/>
  <c r="C197" i="10"/>
  <c r="I196" i="10"/>
  <c r="H196" i="10"/>
  <c r="G196" i="10"/>
  <c r="F196" i="10"/>
  <c r="E196" i="10"/>
  <c r="D196" i="10"/>
  <c r="C196" i="10"/>
  <c r="I195" i="10"/>
  <c r="H195" i="10"/>
  <c r="G195" i="10"/>
  <c r="F195" i="10"/>
  <c r="E195" i="10"/>
  <c r="D195" i="10"/>
  <c r="C195" i="10"/>
  <c r="I194" i="10"/>
  <c r="H194" i="10"/>
  <c r="G194" i="10"/>
  <c r="F194" i="10"/>
  <c r="E194" i="10"/>
  <c r="D194" i="10"/>
  <c r="C194" i="10"/>
  <c r="I193" i="10"/>
  <c r="H193" i="10"/>
  <c r="G193" i="10"/>
  <c r="F193" i="10"/>
  <c r="E193" i="10"/>
  <c r="D193" i="10"/>
  <c r="C193" i="10"/>
  <c r="I192" i="10"/>
  <c r="H192" i="10"/>
  <c r="G192" i="10"/>
  <c r="F192" i="10"/>
  <c r="E192" i="10"/>
  <c r="D192" i="10"/>
  <c r="C192" i="10"/>
  <c r="I190" i="10"/>
  <c r="H190" i="10"/>
  <c r="G190" i="10"/>
  <c r="F190" i="10"/>
  <c r="E190" i="10"/>
  <c r="D190" i="10"/>
  <c r="C190" i="10"/>
  <c r="I189" i="10"/>
  <c r="H189" i="10"/>
  <c r="G189" i="10"/>
  <c r="F189" i="10"/>
  <c r="E189" i="10"/>
  <c r="D189" i="10"/>
  <c r="C189" i="10"/>
  <c r="I188" i="10"/>
  <c r="H188" i="10"/>
  <c r="G188" i="10"/>
  <c r="F188" i="10"/>
  <c r="E188" i="10"/>
  <c r="D188" i="10"/>
  <c r="C188" i="10"/>
  <c r="I187" i="10"/>
  <c r="H187" i="10"/>
  <c r="G187" i="10"/>
  <c r="F187" i="10"/>
  <c r="E187" i="10"/>
  <c r="D187" i="10"/>
  <c r="C187" i="10"/>
  <c r="I186" i="10"/>
  <c r="H186" i="10"/>
  <c r="G186" i="10"/>
  <c r="F186" i="10"/>
  <c r="E186" i="10"/>
  <c r="D186" i="10"/>
  <c r="C186" i="10"/>
  <c r="I185" i="10"/>
  <c r="H185" i="10"/>
  <c r="G185" i="10"/>
  <c r="F185" i="10"/>
  <c r="E185" i="10"/>
  <c r="D185" i="10"/>
  <c r="C185" i="10"/>
  <c r="I184" i="10"/>
  <c r="H184" i="10"/>
  <c r="G184" i="10"/>
  <c r="F184" i="10"/>
  <c r="E184" i="10"/>
  <c r="D184" i="10"/>
  <c r="C184" i="10"/>
  <c r="I183" i="10"/>
  <c r="H183" i="10"/>
  <c r="G183" i="10"/>
  <c r="F183" i="10"/>
  <c r="E183" i="10"/>
  <c r="D183" i="10"/>
  <c r="C183" i="10"/>
  <c r="I182" i="10"/>
  <c r="H182" i="10"/>
  <c r="G182" i="10"/>
  <c r="F182" i="10"/>
  <c r="E182" i="10"/>
  <c r="D182" i="10"/>
  <c r="C182" i="10"/>
  <c r="I181" i="10"/>
  <c r="H181" i="10"/>
  <c r="G181" i="10"/>
  <c r="F181" i="10"/>
  <c r="E181" i="10"/>
  <c r="D181" i="10"/>
  <c r="C181" i="10"/>
  <c r="I180" i="10"/>
  <c r="H180" i="10"/>
  <c r="G180" i="10"/>
  <c r="F180" i="10"/>
  <c r="E180" i="10"/>
  <c r="D180" i="10"/>
  <c r="C180" i="10"/>
  <c r="I178" i="10"/>
  <c r="H178" i="10"/>
  <c r="G178" i="10"/>
  <c r="F178" i="10"/>
  <c r="E178" i="10"/>
  <c r="D178" i="10"/>
  <c r="C178" i="10"/>
  <c r="I177" i="10"/>
  <c r="H177" i="10"/>
  <c r="G177" i="10"/>
  <c r="F177" i="10"/>
  <c r="E177" i="10"/>
  <c r="D177" i="10"/>
  <c r="C177" i="10"/>
  <c r="I176" i="10"/>
  <c r="H176" i="10"/>
  <c r="G176" i="10"/>
  <c r="F176" i="10"/>
  <c r="E176" i="10"/>
  <c r="D176" i="10"/>
  <c r="C176" i="10"/>
  <c r="I175" i="10"/>
  <c r="H175" i="10"/>
  <c r="G175" i="10"/>
  <c r="F175" i="10"/>
  <c r="E175" i="10"/>
  <c r="D175" i="10"/>
  <c r="C175" i="10"/>
  <c r="I174" i="10"/>
  <c r="H174" i="10"/>
  <c r="G174" i="10"/>
  <c r="F174" i="10"/>
  <c r="E174" i="10"/>
  <c r="D174" i="10"/>
  <c r="C174" i="10"/>
  <c r="I173" i="10"/>
  <c r="H173" i="10"/>
  <c r="G173" i="10"/>
  <c r="F173" i="10"/>
  <c r="E173" i="10"/>
  <c r="D173" i="10"/>
  <c r="C173" i="10"/>
  <c r="I172" i="10"/>
  <c r="H172" i="10"/>
  <c r="G172" i="10"/>
  <c r="F172" i="10"/>
  <c r="E172" i="10"/>
  <c r="D172" i="10"/>
  <c r="C172" i="10"/>
  <c r="I171" i="10"/>
  <c r="H171" i="10"/>
  <c r="G171" i="10"/>
  <c r="F171" i="10"/>
  <c r="E171" i="10"/>
  <c r="D171" i="10"/>
  <c r="C171" i="10"/>
  <c r="I170" i="10"/>
  <c r="H170" i="10"/>
  <c r="G170" i="10"/>
  <c r="F170" i="10"/>
  <c r="E170" i="10"/>
  <c r="D170" i="10"/>
  <c r="C170" i="10"/>
  <c r="I169" i="10"/>
  <c r="H169" i="10"/>
  <c r="G169" i="10"/>
  <c r="F169" i="10"/>
  <c r="E169" i="10"/>
  <c r="D169" i="10"/>
  <c r="C169" i="10"/>
  <c r="I168" i="10"/>
  <c r="H168" i="10"/>
  <c r="G168" i="10"/>
  <c r="F168" i="10"/>
  <c r="E168" i="10"/>
  <c r="D168" i="10"/>
  <c r="C168" i="10"/>
  <c r="I167" i="10"/>
  <c r="H167" i="10"/>
  <c r="G167" i="10"/>
  <c r="F167" i="10"/>
  <c r="E167" i="10"/>
  <c r="D167" i="10"/>
  <c r="C167" i="10"/>
  <c r="I166" i="10"/>
  <c r="H166" i="10"/>
  <c r="G166" i="10"/>
  <c r="F166" i="10"/>
  <c r="E166" i="10"/>
  <c r="D166" i="10"/>
  <c r="C166" i="10"/>
  <c r="I165" i="10"/>
  <c r="H165" i="10"/>
  <c r="G165" i="10"/>
  <c r="F165" i="10"/>
  <c r="E165" i="10"/>
  <c r="D165" i="10"/>
  <c r="C165" i="10"/>
  <c r="I164" i="10"/>
  <c r="H164" i="10"/>
  <c r="G164" i="10"/>
  <c r="F164" i="10"/>
  <c r="E164" i="10"/>
  <c r="D164" i="10"/>
  <c r="C164" i="10"/>
  <c r="I163" i="10"/>
  <c r="H163" i="10"/>
  <c r="G163" i="10"/>
  <c r="F163" i="10"/>
  <c r="E163" i="10"/>
  <c r="D163" i="10"/>
  <c r="C163" i="10"/>
  <c r="I162" i="10"/>
  <c r="H162" i="10"/>
  <c r="G162" i="10"/>
  <c r="F162" i="10"/>
  <c r="E162" i="10"/>
  <c r="D162" i="10"/>
  <c r="C162" i="10"/>
  <c r="I160" i="10"/>
  <c r="H160" i="10"/>
  <c r="G160" i="10"/>
  <c r="F160" i="10"/>
  <c r="E160" i="10"/>
  <c r="D160" i="10"/>
  <c r="C160" i="10"/>
  <c r="I159" i="10"/>
  <c r="H159" i="10"/>
  <c r="G159" i="10"/>
  <c r="F159" i="10"/>
  <c r="E159" i="10"/>
  <c r="D159" i="10"/>
  <c r="C159" i="10"/>
  <c r="I158" i="10"/>
  <c r="H158" i="10"/>
  <c r="G158" i="10"/>
  <c r="F158" i="10"/>
  <c r="E158" i="10"/>
  <c r="D158" i="10"/>
  <c r="C158" i="10"/>
  <c r="I157" i="10"/>
  <c r="H157" i="10"/>
  <c r="G157" i="10"/>
  <c r="F157" i="10"/>
  <c r="E157" i="10"/>
  <c r="D157" i="10"/>
  <c r="C157" i="10"/>
  <c r="I156" i="10"/>
  <c r="H156" i="10"/>
  <c r="G156" i="10"/>
  <c r="F156" i="10"/>
  <c r="E156" i="10"/>
  <c r="D156" i="10"/>
  <c r="C156" i="10"/>
  <c r="I155" i="10"/>
  <c r="H155" i="10"/>
  <c r="G155" i="10"/>
  <c r="F155" i="10"/>
  <c r="E155" i="10"/>
  <c r="D155" i="10"/>
  <c r="C155" i="10"/>
  <c r="I154" i="10"/>
  <c r="H154" i="10"/>
  <c r="G154" i="10"/>
  <c r="F154" i="10"/>
  <c r="E154" i="10"/>
  <c r="D154" i="10"/>
  <c r="C154" i="10"/>
  <c r="I153" i="10"/>
  <c r="H153" i="10"/>
  <c r="G153" i="10"/>
  <c r="F153" i="10"/>
  <c r="E153" i="10"/>
  <c r="D153" i="10"/>
  <c r="C153" i="10"/>
  <c r="I152" i="10"/>
  <c r="H152" i="10"/>
  <c r="G152" i="10"/>
  <c r="F152" i="10"/>
  <c r="E152" i="10"/>
  <c r="D152" i="10"/>
  <c r="C152" i="10"/>
  <c r="I151" i="10"/>
  <c r="H151" i="10"/>
  <c r="G151" i="10"/>
  <c r="F151" i="10"/>
  <c r="E151" i="10"/>
  <c r="D151" i="10"/>
  <c r="C151" i="10"/>
  <c r="I150" i="10"/>
  <c r="H150" i="10"/>
  <c r="G150" i="10"/>
  <c r="F150" i="10"/>
  <c r="E150" i="10"/>
  <c r="D150" i="10"/>
  <c r="C150" i="10"/>
  <c r="I149" i="10"/>
  <c r="H149" i="10"/>
  <c r="G149" i="10"/>
  <c r="F149" i="10"/>
  <c r="E149" i="10"/>
  <c r="D149" i="10"/>
  <c r="C149" i="10"/>
  <c r="I148" i="10"/>
  <c r="H148" i="10"/>
  <c r="G148" i="10"/>
  <c r="F148" i="10"/>
  <c r="E148" i="10"/>
  <c r="D148" i="10"/>
  <c r="C148" i="10"/>
  <c r="I147" i="10"/>
  <c r="H147" i="10"/>
  <c r="G147" i="10"/>
  <c r="F147" i="10"/>
  <c r="E147" i="10"/>
  <c r="D147" i="10"/>
  <c r="C147" i="10"/>
  <c r="I146" i="10"/>
  <c r="H146" i="10"/>
  <c r="G146" i="10"/>
  <c r="F146" i="10"/>
  <c r="E146" i="10"/>
  <c r="D146" i="10"/>
  <c r="C146" i="10"/>
  <c r="I145" i="10"/>
  <c r="H145" i="10"/>
  <c r="G145" i="10"/>
  <c r="F145" i="10"/>
  <c r="E145" i="10"/>
  <c r="D145" i="10"/>
  <c r="C145" i="10"/>
  <c r="I144" i="10"/>
  <c r="H144" i="10"/>
  <c r="G144" i="10"/>
  <c r="F144" i="10"/>
  <c r="E144" i="10"/>
  <c r="D144" i="10"/>
  <c r="C144" i="10"/>
  <c r="I143" i="10"/>
  <c r="H143" i="10"/>
  <c r="G143" i="10"/>
  <c r="F143" i="10"/>
  <c r="E143" i="10"/>
  <c r="D143" i="10"/>
  <c r="C143" i="10"/>
  <c r="I142" i="10"/>
  <c r="H142" i="10"/>
  <c r="G142" i="10"/>
  <c r="F142" i="10"/>
  <c r="E142" i="10"/>
  <c r="D142" i="10"/>
  <c r="C142" i="10"/>
  <c r="I141" i="10"/>
  <c r="H141" i="10"/>
  <c r="G141" i="10"/>
  <c r="F141" i="10"/>
  <c r="E141" i="10"/>
  <c r="D141" i="10"/>
  <c r="C141" i="10"/>
  <c r="I140" i="10"/>
  <c r="H140" i="10"/>
  <c r="G140" i="10"/>
  <c r="F140" i="10"/>
  <c r="E140" i="10"/>
  <c r="D140" i="10"/>
  <c r="C140" i="10"/>
  <c r="I139" i="10"/>
  <c r="H139" i="10"/>
  <c r="G139" i="10"/>
  <c r="F139" i="10"/>
  <c r="E139" i="10"/>
  <c r="D139" i="10"/>
  <c r="C139" i="10"/>
  <c r="I138" i="10"/>
  <c r="H138" i="10"/>
  <c r="G138" i="10"/>
  <c r="F138" i="10"/>
  <c r="E138" i="10"/>
  <c r="D138" i="10"/>
  <c r="C138" i="10"/>
  <c r="I137" i="10"/>
  <c r="H137" i="10"/>
  <c r="G137" i="10"/>
  <c r="F137" i="10"/>
  <c r="E137" i="10"/>
  <c r="D137" i="10"/>
  <c r="C137" i="10"/>
  <c r="I135" i="10"/>
  <c r="H135" i="10"/>
  <c r="G135" i="10"/>
  <c r="F135" i="10"/>
  <c r="E135" i="10"/>
  <c r="D135" i="10"/>
  <c r="C135" i="10"/>
  <c r="I134" i="10"/>
  <c r="H134" i="10"/>
  <c r="G134" i="10"/>
  <c r="F134" i="10"/>
  <c r="E134" i="10"/>
  <c r="D134" i="10"/>
  <c r="C134" i="10"/>
  <c r="I133" i="10"/>
  <c r="H133" i="10"/>
  <c r="G133" i="10"/>
  <c r="F133" i="10"/>
  <c r="E133" i="10"/>
  <c r="D133" i="10"/>
  <c r="C133" i="10"/>
  <c r="I132" i="10"/>
  <c r="H132" i="10"/>
  <c r="G132" i="10"/>
  <c r="F132" i="10"/>
  <c r="E132" i="10"/>
  <c r="D132" i="10"/>
  <c r="C132" i="10"/>
  <c r="I131" i="10"/>
  <c r="H131" i="10"/>
  <c r="G131" i="10"/>
  <c r="F131" i="10"/>
  <c r="E131" i="10"/>
  <c r="D131" i="10"/>
  <c r="C131" i="10"/>
  <c r="I130" i="10"/>
  <c r="H130" i="10"/>
  <c r="G130" i="10"/>
  <c r="F130" i="10"/>
  <c r="E130" i="10"/>
  <c r="D130" i="10"/>
  <c r="C130" i="10"/>
  <c r="I129" i="10"/>
  <c r="H129" i="10"/>
  <c r="G129" i="10"/>
  <c r="F129" i="10"/>
  <c r="E129" i="10"/>
  <c r="D129" i="10"/>
  <c r="C129" i="10"/>
  <c r="I128" i="10"/>
  <c r="H128" i="10"/>
  <c r="G128" i="10"/>
  <c r="F128" i="10"/>
  <c r="E128" i="10"/>
  <c r="D128" i="10"/>
  <c r="C128" i="10"/>
  <c r="I127" i="10"/>
  <c r="H127" i="10"/>
  <c r="G127" i="10"/>
  <c r="F127" i="10"/>
  <c r="E127" i="10"/>
  <c r="D127" i="10"/>
  <c r="C127" i="10"/>
  <c r="I126" i="10"/>
  <c r="H126" i="10"/>
  <c r="G126" i="10"/>
  <c r="F126" i="10"/>
  <c r="E126" i="10"/>
  <c r="D126" i="10"/>
  <c r="C126" i="10"/>
  <c r="I125" i="10"/>
  <c r="H125" i="10"/>
  <c r="G125" i="10"/>
  <c r="F125" i="10"/>
  <c r="E125" i="10"/>
  <c r="D125" i="10"/>
  <c r="C125" i="10"/>
  <c r="I124" i="10"/>
  <c r="H124" i="10"/>
  <c r="G124" i="10"/>
  <c r="F124" i="10"/>
  <c r="E124" i="10"/>
  <c r="D124" i="10"/>
  <c r="C124" i="10"/>
  <c r="I123" i="10"/>
  <c r="H123" i="10"/>
  <c r="G123" i="10"/>
  <c r="F123" i="10"/>
  <c r="E123" i="10"/>
  <c r="D123" i="10"/>
  <c r="C123" i="10"/>
  <c r="I122" i="10"/>
  <c r="H122" i="10"/>
  <c r="G122" i="10"/>
  <c r="F122" i="10"/>
  <c r="E122" i="10"/>
  <c r="D122" i="10"/>
  <c r="C122" i="10"/>
  <c r="I121" i="10"/>
  <c r="H121" i="10"/>
  <c r="G121" i="10"/>
  <c r="F121" i="10"/>
  <c r="E121" i="10"/>
  <c r="D121" i="10"/>
  <c r="C121" i="10"/>
  <c r="I119" i="10"/>
  <c r="H119" i="10"/>
  <c r="G119" i="10"/>
  <c r="F119" i="10"/>
  <c r="E119" i="10"/>
  <c r="D119" i="10"/>
  <c r="C119" i="10"/>
  <c r="I118" i="10"/>
  <c r="H118" i="10"/>
  <c r="G118" i="10"/>
  <c r="F118" i="10"/>
  <c r="E118" i="10"/>
  <c r="D118" i="10"/>
  <c r="C118" i="10"/>
  <c r="I117" i="10"/>
  <c r="H117" i="10"/>
  <c r="G117" i="10"/>
  <c r="F117" i="10"/>
  <c r="E117" i="10"/>
  <c r="D117" i="10"/>
  <c r="C117" i="10"/>
  <c r="I116" i="10"/>
  <c r="H116" i="10"/>
  <c r="G116" i="10"/>
  <c r="F116" i="10"/>
  <c r="E116" i="10"/>
  <c r="D116" i="10"/>
  <c r="C116" i="10"/>
  <c r="I115" i="10"/>
  <c r="H115" i="10"/>
  <c r="G115" i="10"/>
  <c r="F115" i="10"/>
  <c r="E115" i="10"/>
  <c r="D115" i="10"/>
  <c r="C115" i="10"/>
  <c r="I114" i="10"/>
  <c r="H114" i="10"/>
  <c r="G114" i="10"/>
  <c r="F114" i="10"/>
  <c r="E114" i="10"/>
  <c r="D114" i="10"/>
  <c r="C114" i="10"/>
  <c r="I113" i="10"/>
  <c r="H113" i="10"/>
  <c r="G113" i="10"/>
  <c r="F113" i="10"/>
  <c r="E113" i="10"/>
  <c r="D113" i="10"/>
  <c r="C113" i="10"/>
  <c r="I112" i="10"/>
  <c r="H112" i="10"/>
  <c r="G112" i="10"/>
  <c r="F112" i="10"/>
  <c r="E112" i="10"/>
  <c r="D112" i="10"/>
  <c r="C112" i="10"/>
  <c r="I111" i="10"/>
  <c r="H111" i="10"/>
  <c r="G111" i="10"/>
  <c r="F111" i="10"/>
  <c r="E111" i="10"/>
  <c r="D111" i="10"/>
  <c r="C111" i="10"/>
  <c r="I110" i="10"/>
  <c r="H110" i="10"/>
  <c r="G110" i="10"/>
  <c r="F110" i="10"/>
  <c r="E110" i="10"/>
  <c r="D110" i="10"/>
  <c r="C110" i="10"/>
  <c r="I105" i="10"/>
  <c r="H105" i="10"/>
  <c r="G105" i="10"/>
  <c r="F105" i="10"/>
  <c r="E105" i="10"/>
  <c r="D105" i="10"/>
  <c r="C105" i="10"/>
  <c r="I104" i="10"/>
  <c r="H104" i="10"/>
  <c r="G104" i="10"/>
  <c r="F104" i="10"/>
  <c r="E104" i="10"/>
  <c r="D104" i="10"/>
  <c r="C104" i="10"/>
  <c r="I103" i="10"/>
  <c r="H103" i="10"/>
  <c r="G103" i="10"/>
  <c r="F103" i="10"/>
  <c r="E103" i="10"/>
  <c r="D103" i="10"/>
  <c r="C103" i="10"/>
  <c r="I102" i="10"/>
  <c r="H102" i="10"/>
  <c r="G102" i="10"/>
  <c r="F102" i="10"/>
  <c r="E102" i="10"/>
  <c r="D102" i="10"/>
  <c r="C102" i="10"/>
  <c r="I101" i="10"/>
  <c r="H101" i="10"/>
  <c r="G101" i="10"/>
  <c r="F101" i="10"/>
  <c r="E101" i="10"/>
  <c r="D101" i="10"/>
  <c r="C101" i="10"/>
  <c r="I100" i="10"/>
  <c r="H100" i="10"/>
  <c r="G100" i="10"/>
  <c r="F100" i="10"/>
  <c r="E100" i="10"/>
  <c r="D100" i="10"/>
  <c r="C100" i="10"/>
  <c r="I99" i="10"/>
  <c r="H99" i="10"/>
  <c r="G99" i="10"/>
  <c r="F99" i="10"/>
  <c r="E99" i="10"/>
  <c r="D99" i="10"/>
  <c r="C99" i="10"/>
  <c r="I98" i="10"/>
  <c r="H98" i="10"/>
  <c r="G98" i="10"/>
  <c r="F98" i="10"/>
  <c r="E98" i="10"/>
  <c r="D98" i="10"/>
  <c r="C98" i="10"/>
  <c r="I97" i="10"/>
  <c r="H97" i="10"/>
  <c r="G97" i="10"/>
  <c r="F97" i="10"/>
  <c r="E97" i="10"/>
  <c r="D97" i="10"/>
  <c r="C97" i="10"/>
  <c r="I96" i="10"/>
  <c r="H96" i="10"/>
  <c r="G96" i="10"/>
  <c r="F96" i="10"/>
  <c r="E96" i="10"/>
  <c r="D96" i="10"/>
  <c r="C96" i="10"/>
  <c r="I95" i="10"/>
  <c r="H95" i="10"/>
  <c r="G95" i="10"/>
  <c r="F95" i="10"/>
  <c r="E95" i="10"/>
  <c r="D95" i="10"/>
  <c r="C95" i="10"/>
  <c r="I94" i="10"/>
  <c r="H94" i="10"/>
  <c r="G94" i="10"/>
  <c r="F94" i="10"/>
  <c r="E94" i="10"/>
  <c r="D94" i="10"/>
  <c r="C94" i="10"/>
  <c r="I93" i="10"/>
  <c r="H93" i="10"/>
  <c r="G93" i="10"/>
  <c r="F93" i="10"/>
  <c r="E93" i="10"/>
  <c r="D93" i="10"/>
  <c r="C93" i="10"/>
  <c r="I92" i="10"/>
  <c r="H92" i="10"/>
  <c r="G92" i="10"/>
  <c r="F92" i="10"/>
  <c r="E92" i="10"/>
  <c r="D92" i="10"/>
  <c r="C92" i="10"/>
  <c r="I91" i="10"/>
  <c r="H91" i="10"/>
  <c r="G91" i="10"/>
  <c r="F91" i="10"/>
  <c r="E91" i="10"/>
  <c r="D91" i="10"/>
  <c r="C91" i="10"/>
  <c r="I90" i="10"/>
  <c r="H90" i="10"/>
  <c r="G90" i="10"/>
  <c r="F90" i="10"/>
  <c r="E90" i="10"/>
  <c r="D90" i="10"/>
  <c r="C90" i="10"/>
  <c r="I88" i="10"/>
  <c r="H88" i="10"/>
  <c r="G88" i="10"/>
  <c r="F88" i="10"/>
  <c r="E88" i="10"/>
  <c r="D88" i="10"/>
  <c r="C88" i="10"/>
  <c r="I84" i="10"/>
  <c r="H84" i="10"/>
  <c r="G84" i="10"/>
  <c r="F84" i="10"/>
  <c r="E84" i="10"/>
  <c r="D84" i="10"/>
  <c r="C84" i="10"/>
  <c r="I83" i="10"/>
  <c r="H83" i="10"/>
  <c r="G83" i="10"/>
  <c r="F83" i="10"/>
  <c r="E83" i="10"/>
  <c r="D83" i="10"/>
  <c r="C83" i="10"/>
  <c r="I82" i="10"/>
  <c r="H82" i="10"/>
  <c r="G82" i="10"/>
  <c r="F82" i="10"/>
  <c r="E82" i="10"/>
  <c r="D82" i="10"/>
  <c r="C82" i="10"/>
  <c r="I81" i="10"/>
  <c r="H81" i="10"/>
  <c r="G81" i="10"/>
  <c r="F81" i="10"/>
  <c r="E81" i="10"/>
  <c r="D81" i="10"/>
  <c r="C81" i="10"/>
  <c r="I80" i="10"/>
  <c r="H80" i="10"/>
  <c r="G80" i="10"/>
  <c r="F80" i="10"/>
  <c r="E80" i="10"/>
  <c r="D80" i="10"/>
  <c r="C80" i="10"/>
  <c r="I79" i="10"/>
  <c r="H79" i="10"/>
  <c r="G79" i="10"/>
  <c r="F79" i="10"/>
  <c r="E79" i="10"/>
  <c r="D79" i="10"/>
  <c r="C79" i="10"/>
  <c r="I78" i="10"/>
  <c r="H78" i="10"/>
  <c r="G78" i="10"/>
  <c r="F78" i="10"/>
  <c r="E78" i="10"/>
  <c r="D78" i="10"/>
  <c r="C78" i="10"/>
  <c r="I77" i="10"/>
  <c r="H77" i="10"/>
  <c r="G77" i="10"/>
  <c r="F77" i="10"/>
  <c r="E77" i="10"/>
  <c r="D77" i="10"/>
  <c r="C77" i="10"/>
  <c r="I76" i="10"/>
  <c r="H76" i="10"/>
  <c r="G76" i="10"/>
  <c r="F76" i="10"/>
  <c r="E76" i="10"/>
  <c r="D76" i="10"/>
  <c r="C76" i="10"/>
  <c r="I75" i="10"/>
  <c r="H75" i="10"/>
  <c r="G75" i="10"/>
  <c r="F75" i="10"/>
  <c r="E75" i="10"/>
  <c r="D75" i="10"/>
  <c r="C75" i="10"/>
  <c r="I73" i="10"/>
  <c r="H73" i="10"/>
  <c r="G73" i="10"/>
  <c r="F73" i="10"/>
  <c r="E73" i="10"/>
  <c r="D73" i="10"/>
  <c r="C73" i="10"/>
  <c r="I72" i="10"/>
  <c r="H72" i="10"/>
  <c r="G72" i="10"/>
  <c r="F72" i="10"/>
  <c r="E72" i="10"/>
  <c r="D72" i="10"/>
  <c r="C72" i="10"/>
  <c r="I71" i="10"/>
  <c r="H71" i="10"/>
  <c r="G71" i="10"/>
  <c r="F71" i="10"/>
  <c r="E71" i="10"/>
  <c r="D71" i="10"/>
  <c r="C71" i="10"/>
  <c r="I70" i="10"/>
  <c r="H70" i="10"/>
  <c r="G70" i="10"/>
  <c r="F70" i="10"/>
  <c r="E70" i="10"/>
  <c r="D70" i="10"/>
  <c r="C70" i="10"/>
  <c r="I69" i="10"/>
  <c r="H69" i="10"/>
  <c r="G69" i="10"/>
  <c r="F69" i="10"/>
  <c r="E69" i="10"/>
  <c r="D69" i="10"/>
  <c r="C69" i="10"/>
  <c r="I68" i="10"/>
  <c r="H68" i="10"/>
  <c r="G68" i="10"/>
  <c r="F68" i="10"/>
  <c r="E68" i="10"/>
  <c r="D68" i="10"/>
  <c r="C68" i="10"/>
  <c r="I67" i="10"/>
  <c r="H67" i="10"/>
  <c r="G67" i="10"/>
  <c r="F67" i="10"/>
  <c r="E67" i="10"/>
  <c r="D67" i="10"/>
  <c r="C67" i="10"/>
  <c r="I66" i="10"/>
  <c r="H66" i="10"/>
  <c r="G66" i="10"/>
  <c r="F66" i="10"/>
  <c r="E66" i="10"/>
  <c r="D66" i="10"/>
  <c r="C66" i="10"/>
  <c r="I65" i="10"/>
  <c r="H65" i="10"/>
  <c r="G65" i="10"/>
  <c r="F65" i="10"/>
  <c r="E65" i="10"/>
  <c r="D65" i="10"/>
  <c r="C65" i="10"/>
  <c r="I36" i="10"/>
  <c r="J36" i="10" s="1"/>
  <c r="H36" i="10"/>
  <c r="G36" i="10"/>
  <c r="F36" i="10"/>
  <c r="E36" i="10"/>
  <c r="D36" i="10"/>
  <c r="C36" i="10"/>
  <c r="I35" i="10"/>
  <c r="J35" i="10" s="1"/>
  <c r="H35" i="10"/>
  <c r="G35" i="10"/>
  <c r="F35" i="10"/>
  <c r="E35" i="10"/>
  <c r="D35" i="10"/>
  <c r="C35" i="10"/>
  <c r="I34" i="10"/>
  <c r="J34" i="10" s="1"/>
  <c r="H34" i="10"/>
  <c r="G34" i="10"/>
  <c r="F34" i="10"/>
  <c r="E34" i="10"/>
  <c r="D34" i="10"/>
  <c r="C34" i="10"/>
  <c r="I33" i="10"/>
  <c r="J33" i="10" s="1"/>
  <c r="H33" i="10"/>
  <c r="G33" i="10"/>
  <c r="F33" i="10"/>
  <c r="E33" i="10"/>
  <c r="D33" i="10"/>
  <c r="C33" i="10"/>
  <c r="I32" i="10"/>
  <c r="J32" i="10" s="1"/>
  <c r="H32" i="10"/>
  <c r="G32" i="10"/>
  <c r="F32" i="10"/>
  <c r="E32" i="10"/>
  <c r="D32" i="10"/>
  <c r="C32" i="10"/>
  <c r="I43" i="10"/>
  <c r="J43" i="10" s="1"/>
  <c r="H43" i="10"/>
  <c r="G43" i="10"/>
  <c r="F43" i="10"/>
  <c r="E43" i="10"/>
  <c r="D43" i="10"/>
  <c r="C43" i="10"/>
  <c r="I42" i="10"/>
  <c r="J42" i="10" s="1"/>
  <c r="H42" i="10"/>
  <c r="G42" i="10"/>
  <c r="F42" i="10"/>
  <c r="E42" i="10"/>
  <c r="D42" i="10"/>
  <c r="C42" i="10"/>
  <c r="I41" i="10"/>
  <c r="J41" i="10" s="1"/>
  <c r="H41" i="10"/>
  <c r="G41" i="10"/>
  <c r="F41" i="10"/>
  <c r="E41" i="10"/>
  <c r="D41" i="10"/>
  <c r="C41" i="10"/>
  <c r="I40" i="10"/>
  <c r="J40" i="10" s="1"/>
  <c r="H40" i="10"/>
  <c r="G40" i="10"/>
  <c r="F40" i="10"/>
  <c r="E40" i="10"/>
  <c r="D40" i="10"/>
  <c r="C40" i="10"/>
  <c r="I39" i="10"/>
  <c r="J39" i="10" s="1"/>
  <c r="H39" i="10"/>
  <c r="G39" i="10"/>
  <c r="F39" i="10"/>
  <c r="E39" i="10"/>
  <c r="D39" i="10"/>
  <c r="C39" i="10"/>
  <c r="I38" i="10"/>
  <c r="J38" i="10" s="1"/>
  <c r="H38" i="10"/>
  <c r="G38" i="10"/>
  <c r="F38" i="10"/>
  <c r="E38" i="10"/>
  <c r="D38" i="10"/>
  <c r="C38" i="10"/>
  <c r="I30" i="10"/>
  <c r="H30" i="10"/>
  <c r="G30" i="10"/>
  <c r="F30" i="10"/>
  <c r="E30" i="10"/>
  <c r="D30" i="10"/>
  <c r="C30" i="10"/>
  <c r="I29" i="10"/>
  <c r="H29" i="10"/>
  <c r="G29" i="10"/>
  <c r="F29" i="10"/>
  <c r="E29" i="10"/>
  <c r="D29" i="10"/>
  <c r="C29" i="10"/>
  <c r="I28" i="10"/>
  <c r="H28" i="10"/>
  <c r="G28" i="10"/>
  <c r="F28" i="10"/>
  <c r="E28" i="10"/>
  <c r="D28" i="10"/>
  <c r="C28" i="10"/>
  <c r="I27" i="10"/>
  <c r="H27" i="10"/>
  <c r="G27" i="10"/>
  <c r="F27" i="10"/>
  <c r="E27" i="10"/>
  <c r="D27" i="10"/>
  <c r="C27" i="10"/>
  <c r="I26" i="10"/>
  <c r="H26" i="10"/>
  <c r="G26" i="10"/>
  <c r="F26" i="10"/>
  <c r="E26" i="10"/>
  <c r="D26" i="10"/>
  <c r="C26" i="10"/>
  <c r="I25" i="10"/>
  <c r="H25" i="10"/>
  <c r="G25" i="10"/>
  <c r="F25" i="10"/>
  <c r="E25" i="10"/>
  <c r="D25" i="10"/>
  <c r="C25" i="10"/>
  <c r="I24" i="10"/>
  <c r="J24" i="10" s="1"/>
  <c r="H24" i="10"/>
  <c r="G24" i="10"/>
  <c r="F24" i="10"/>
  <c r="E24" i="10"/>
  <c r="D24" i="10"/>
  <c r="C24" i="10"/>
  <c r="A59" i="10" l="1"/>
  <c r="J26" i="10"/>
  <c r="J25" i="10"/>
  <c r="J27" i="10"/>
  <c r="F17" i="2"/>
  <c r="E17" i="2"/>
  <c r="F14" i="2"/>
  <c r="E14" i="2"/>
  <c r="F13" i="2"/>
  <c r="E13" i="2"/>
  <c r="F12" i="2"/>
  <c r="E12" i="2"/>
  <c r="F11" i="2"/>
  <c r="E11" i="2"/>
  <c r="F10" i="2"/>
  <c r="E10" i="2"/>
  <c r="F9" i="2"/>
  <c r="E9" i="2"/>
  <c r="F8" i="2"/>
  <c r="E8" i="2"/>
  <c r="F7" i="2"/>
  <c r="E7" i="2"/>
  <c r="F6" i="2"/>
  <c r="E6" i="2"/>
  <c r="F5" i="2"/>
  <c r="E5" i="2"/>
  <c r="F4" i="2"/>
  <c r="E4" i="2"/>
  <c r="F3" i="2"/>
  <c r="E3" i="2"/>
  <c r="F2" i="2"/>
  <c r="E2" i="2"/>
  <c r="E48" i="14"/>
  <c r="E47" i="14"/>
  <c r="E46" i="14"/>
  <c r="E45" i="14"/>
  <c r="E44" i="14"/>
  <c r="F21" i="2" l="1"/>
  <c r="E21" i="2"/>
  <c r="J29" i="10"/>
  <c r="J28" i="10"/>
  <c r="N44" i="20"/>
  <c r="N43" i="20"/>
  <c r="N42" i="20"/>
  <c r="N41" i="20"/>
  <c r="N40" i="20"/>
  <c r="N39" i="20"/>
  <c r="N38" i="20"/>
  <c r="N37" i="20"/>
  <c r="N36" i="20"/>
  <c r="N35" i="20"/>
  <c r="N34" i="20"/>
  <c r="N33" i="20"/>
  <c r="N32" i="20"/>
  <c r="N31" i="20"/>
  <c r="N30" i="20"/>
  <c r="A173" i="18"/>
  <c r="D173" i="18" s="1"/>
  <c r="D38" i="18"/>
  <c r="C38" i="18"/>
  <c r="B38" i="18"/>
  <c r="B173" i="18" l="1"/>
  <c r="C173" i="18"/>
  <c r="C289" i="14"/>
  <c r="A289" i="14"/>
  <c r="G289" i="14" s="1"/>
  <c r="D288" i="14"/>
  <c r="C288" i="14"/>
  <c r="A288" i="14"/>
  <c r="D287" i="14"/>
  <c r="C287" i="14"/>
  <c r="A287" i="14"/>
  <c r="E287" i="14" s="1"/>
  <c r="D286" i="14"/>
  <c r="C286" i="14"/>
  <c r="A286" i="14"/>
  <c r="E286" i="14" s="1"/>
  <c r="C285" i="14"/>
  <c r="A285" i="14"/>
  <c r="G285" i="14" s="1"/>
  <c r="C284" i="14"/>
  <c r="A284" i="14"/>
  <c r="G284" i="14" s="1"/>
  <c r="C283" i="14"/>
  <c r="A283" i="14"/>
  <c r="G283" i="14" s="1"/>
  <c r="D282" i="14"/>
  <c r="C282" i="14"/>
  <c r="A282" i="14"/>
  <c r="E282" i="14" s="1"/>
  <c r="D281" i="14"/>
  <c r="C281" i="14"/>
  <c r="A281" i="14"/>
  <c r="E281" i="14" s="1"/>
  <c r="D280" i="14"/>
  <c r="C280" i="14"/>
  <c r="D279" i="14"/>
  <c r="C279" i="14"/>
  <c r="D278" i="14"/>
  <c r="C278" i="14"/>
  <c r="D276" i="14"/>
  <c r="C276" i="14"/>
  <c r="D275" i="14"/>
  <c r="C275" i="14"/>
  <c r="D274" i="14"/>
  <c r="C274" i="14"/>
  <c r="D273" i="14"/>
  <c r="C273" i="14"/>
  <c r="D272" i="14"/>
  <c r="C272" i="14"/>
  <c r="D271" i="14"/>
  <c r="C271" i="14"/>
  <c r="D269" i="14"/>
  <c r="C269" i="14"/>
  <c r="D268" i="14"/>
  <c r="C268" i="14"/>
  <c r="D267" i="14"/>
  <c r="C267" i="14"/>
  <c r="D266" i="14"/>
  <c r="C266" i="14"/>
  <c r="D265" i="14"/>
  <c r="C265" i="14"/>
  <c r="D264" i="14"/>
  <c r="C264" i="14"/>
  <c r="D263" i="14"/>
  <c r="C263" i="14"/>
  <c r="D262" i="14"/>
  <c r="C262" i="14"/>
  <c r="D261" i="14"/>
  <c r="C261" i="14"/>
  <c r="D260" i="14"/>
  <c r="C260" i="14"/>
  <c r="D259" i="14"/>
  <c r="C259" i="14"/>
  <c r="D258" i="14"/>
  <c r="C258" i="14"/>
  <c r="D257" i="14"/>
  <c r="C257" i="14"/>
  <c r="D256" i="14"/>
  <c r="C256" i="14"/>
  <c r="D255" i="14"/>
  <c r="C255" i="14"/>
  <c r="D254" i="14"/>
  <c r="C254" i="14"/>
  <c r="D253" i="14"/>
  <c r="C253" i="14"/>
  <c r="D252" i="14"/>
  <c r="C252" i="14"/>
  <c r="D251" i="14"/>
  <c r="C251" i="14"/>
  <c r="D250" i="14"/>
  <c r="C250" i="14"/>
  <c r="D249" i="14"/>
  <c r="C249" i="14"/>
  <c r="D248" i="14"/>
  <c r="C248" i="14"/>
  <c r="D245" i="14"/>
  <c r="C245" i="14"/>
  <c r="D244" i="14"/>
  <c r="C244" i="14"/>
  <c r="D243" i="14"/>
  <c r="C243" i="14"/>
  <c r="D242" i="14"/>
  <c r="C242" i="14"/>
  <c r="D241" i="14"/>
  <c r="C241" i="14"/>
  <c r="D239" i="14"/>
  <c r="C239" i="14"/>
  <c r="D238" i="14"/>
  <c r="C238" i="14"/>
  <c r="D237" i="14"/>
  <c r="C237" i="14"/>
  <c r="D236" i="14"/>
  <c r="C236" i="14"/>
  <c r="C235" i="14"/>
  <c r="D230" i="14"/>
  <c r="C230" i="14"/>
  <c r="D228" i="14"/>
  <c r="C228" i="14"/>
  <c r="D227" i="14"/>
  <c r="C227" i="14"/>
  <c r="D226" i="14"/>
  <c r="C226" i="14"/>
  <c r="D225" i="14"/>
  <c r="C225" i="14"/>
  <c r="D224" i="14"/>
  <c r="C224" i="14"/>
  <c r="D223" i="14"/>
  <c r="C223" i="14"/>
  <c r="D222" i="14"/>
  <c r="C222" i="14"/>
  <c r="D221" i="14"/>
  <c r="C221" i="14"/>
  <c r="D220" i="14"/>
  <c r="C220" i="14"/>
  <c r="D219" i="14"/>
  <c r="C219" i="14"/>
  <c r="D218" i="14"/>
  <c r="C218" i="14"/>
  <c r="D217" i="14"/>
  <c r="C217" i="14"/>
  <c r="D216" i="14"/>
  <c r="C216" i="14"/>
  <c r="D215" i="14"/>
  <c r="C215" i="14"/>
  <c r="D214" i="14"/>
  <c r="C214" i="14"/>
  <c r="D213" i="14"/>
  <c r="C213" i="14"/>
  <c r="D212" i="14"/>
  <c r="C212" i="14"/>
  <c r="D208" i="14"/>
  <c r="C208" i="14"/>
  <c r="D207" i="14"/>
  <c r="C207" i="14"/>
  <c r="D206" i="14"/>
  <c r="C206" i="14"/>
  <c r="D205" i="14"/>
  <c r="C205" i="14"/>
  <c r="D204" i="14"/>
  <c r="C204" i="14"/>
  <c r="D203" i="14"/>
  <c r="C203" i="14"/>
  <c r="C202" i="14"/>
  <c r="D201" i="14"/>
  <c r="C201" i="14"/>
  <c r="D200" i="14"/>
  <c r="C200" i="14"/>
  <c r="D198" i="14"/>
  <c r="C198" i="14"/>
  <c r="D197" i="14"/>
  <c r="C197" i="14"/>
  <c r="D196" i="14"/>
  <c r="C196" i="14"/>
  <c r="D195" i="14"/>
  <c r="C195" i="14"/>
  <c r="D194" i="14"/>
  <c r="C194" i="14"/>
  <c r="D193" i="14"/>
  <c r="C193" i="14"/>
  <c r="D192" i="14"/>
  <c r="C192" i="14"/>
  <c r="D191" i="14"/>
  <c r="C191" i="14"/>
  <c r="D190" i="14"/>
  <c r="C190" i="14"/>
  <c r="D189" i="14"/>
  <c r="C189" i="14"/>
  <c r="D188" i="14"/>
  <c r="C188" i="14"/>
  <c r="D186" i="14"/>
  <c r="C186" i="14"/>
  <c r="D181" i="14"/>
  <c r="C181" i="14"/>
  <c r="D180" i="14"/>
  <c r="C180" i="14"/>
  <c r="C179" i="14"/>
  <c r="D178" i="14"/>
  <c r="C178" i="14"/>
  <c r="D177" i="14"/>
  <c r="C177" i="14"/>
  <c r="C176" i="14"/>
  <c r="D175" i="14"/>
  <c r="C175" i="14"/>
  <c r="D174" i="14"/>
  <c r="C174" i="14"/>
  <c r="D173" i="14"/>
  <c r="C173" i="14"/>
  <c r="D172" i="14"/>
  <c r="C172" i="14"/>
  <c r="D171" i="14"/>
  <c r="C171" i="14"/>
  <c r="D170" i="14"/>
  <c r="C170" i="14"/>
  <c r="D168" i="14"/>
  <c r="C168" i="14"/>
  <c r="D167" i="14"/>
  <c r="C167" i="14"/>
  <c r="D166" i="14"/>
  <c r="C166" i="14"/>
  <c r="D165" i="14"/>
  <c r="C165" i="14"/>
  <c r="D164" i="14"/>
  <c r="C164" i="14"/>
  <c r="D163" i="14"/>
  <c r="C163" i="14"/>
  <c r="D162" i="14"/>
  <c r="C162" i="14"/>
  <c r="D161" i="14"/>
  <c r="C161" i="14"/>
  <c r="C160" i="14"/>
  <c r="D159" i="14"/>
  <c r="C159" i="14"/>
  <c r="C158" i="14"/>
  <c r="D157" i="14"/>
  <c r="C157" i="14"/>
  <c r="D156" i="14"/>
  <c r="C156" i="14"/>
  <c r="D155" i="14"/>
  <c r="C155" i="14"/>
  <c r="D154" i="14"/>
  <c r="C154" i="14"/>
  <c r="D153" i="14"/>
  <c r="C153" i="14"/>
  <c r="D152" i="14"/>
  <c r="C152" i="14"/>
  <c r="D151" i="14"/>
  <c r="C151" i="14"/>
  <c r="D150" i="14"/>
  <c r="C150" i="14"/>
  <c r="D149" i="14"/>
  <c r="C149" i="14"/>
  <c r="D148" i="14"/>
  <c r="C148" i="14"/>
  <c r="D147" i="14"/>
  <c r="C147" i="14"/>
  <c r="D146" i="14"/>
  <c r="C146" i="14"/>
  <c r="D145" i="14"/>
  <c r="C145" i="14"/>
  <c r="D139" i="14"/>
  <c r="C139" i="14"/>
  <c r="D138" i="14"/>
  <c r="C138" i="14"/>
  <c r="D137" i="14"/>
  <c r="C137" i="14"/>
  <c r="D136" i="14"/>
  <c r="C136" i="14"/>
  <c r="D135" i="14"/>
  <c r="C135" i="14"/>
  <c r="C134" i="14"/>
  <c r="C133" i="14"/>
  <c r="C132" i="14"/>
  <c r="D131" i="14"/>
  <c r="C131" i="14"/>
  <c r="D130" i="14"/>
  <c r="C130" i="14"/>
  <c r="C129" i="14"/>
  <c r="D128" i="14"/>
  <c r="C128" i="14"/>
  <c r="D126" i="14"/>
  <c r="C126" i="14"/>
  <c r="D125" i="14"/>
  <c r="C125" i="14"/>
  <c r="D124" i="14"/>
  <c r="C124" i="14"/>
  <c r="D123" i="14"/>
  <c r="C123" i="14"/>
  <c r="D122" i="14"/>
  <c r="C122" i="14"/>
  <c r="D121" i="14"/>
  <c r="C121" i="14"/>
  <c r="D120" i="14"/>
  <c r="C120" i="14"/>
  <c r="D119" i="14"/>
  <c r="C119" i="14"/>
  <c r="D118" i="14"/>
  <c r="C118" i="14"/>
  <c r="D117" i="14"/>
  <c r="C117" i="14"/>
  <c r="G282" i="14" l="1"/>
  <c r="G286" i="14"/>
  <c r="G287" i="14"/>
  <c r="E288" i="14"/>
  <c r="G288" i="14"/>
  <c r="G281" i="14"/>
  <c r="D113" i="14"/>
  <c r="C113" i="14"/>
  <c r="D110" i="14"/>
  <c r="C110" i="14"/>
  <c r="D109" i="14"/>
  <c r="C109" i="14"/>
  <c r="D108" i="14"/>
  <c r="C108" i="14"/>
  <c r="D107" i="14"/>
  <c r="C107" i="14"/>
  <c r="D106" i="14"/>
  <c r="C106" i="14"/>
  <c r="D105" i="14"/>
  <c r="C105" i="14"/>
  <c r="D104" i="14"/>
  <c r="C104" i="14"/>
  <c r="D103" i="14"/>
  <c r="C103" i="14"/>
  <c r="D102" i="14"/>
  <c r="C102" i="14"/>
  <c r="D101" i="14"/>
  <c r="C101" i="14"/>
  <c r="D100" i="14"/>
  <c r="C100" i="14"/>
  <c r="D99" i="14"/>
  <c r="C99" i="14"/>
  <c r="D98" i="14"/>
  <c r="C98" i="14"/>
  <c r="D97" i="14"/>
  <c r="C97" i="14"/>
  <c r="D89" i="14"/>
  <c r="C89" i="14"/>
  <c r="C88" i="14"/>
  <c r="D87" i="14"/>
  <c r="C87" i="14"/>
  <c r="D86" i="14"/>
  <c r="C86" i="14"/>
  <c r="D85" i="14"/>
  <c r="C85" i="14"/>
  <c r="D84" i="14"/>
  <c r="C84" i="14"/>
  <c r="D83" i="14"/>
  <c r="C83" i="14"/>
  <c r="D82" i="14"/>
  <c r="C82" i="14"/>
  <c r="D80" i="14"/>
  <c r="D79" i="14"/>
  <c r="D78" i="14"/>
  <c r="D77" i="14"/>
  <c r="D76" i="14"/>
  <c r="D75" i="14"/>
  <c r="D74" i="14"/>
  <c r="D73" i="14"/>
  <c r="D72" i="14"/>
  <c r="D70" i="14"/>
  <c r="D67" i="14"/>
  <c r="D66" i="14"/>
  <c r="C80" i="14"/>
  <c r="C79" i="14"/>
  <c r="C78" i="14"/>
  <c r="C77" i="14"/>
  <c r="C76" i="14"/>
  <c r="C75" i="14"/>
  <c r="C74" i="14"/>
  <c r="C73" i="14"/>
  <c r="C72" i="14"/>
  <c r="C70" i="14"/>
  <c r="C68" i="14"/>
  <c r="C67" i="14"/>
  <c r="C66" i="14"/>
  <c r="A37" i="14"/>
  <c r="A280" i="14"/>
  <c r="A279" i="14"/>
  <c r="A278" i="14"/>
  <c r="A276" i="14"/>
  <c r="A275" i="14"/>
  <c r="A274" i="14"/>
  <c r="A273" i="14"/>
  <c r="A272" i="14"/>
  <c r="A271" i="14"/>
  <c r="A270" i="14"/>
  <c r="A269" i="14"/>
  <c r="A268" i="14"/>
  <c r="A267" i="14"/>
  <c r="A266" i="14"/>
  <c r="A265" i="14"/>
  <c r="A264" i="14"/>
  <c r="A263" i="14"/>
  <c r="A262" i="14"/>
  <c r="A261" i="14"/>
  <c r="A260" i="14"/>
  <c r="A259" i="14"/>
  <c r="A258" i="14"/>
  <c r="A257" i="14"/>
  <c r="A256" i="14"/>
  <c r="A255" i="14"/>
  <c r="A254" i="14"/>
  <c r="A253" i="14"/>
  <c r="A252" i="14"/>
  <c r="A251" i="14"/>
  <c r="A250" i="14"/>
  <c r="A249" i="14"/>
  <c r="A248" i="14"/>
  <c r="A246" i="14"/>
  <c r="A245" i="14"/>
  <c r="A244" i="14"/>
  <c r="A243" i="14"/>
  <c r="A242" i="14"/>
  <c r="A241" i="14"/>
  <c r="A239" i="14"/>
  <c r="A238" i="14"/>
  <c r="A237" i="14"/>
  <c r="A236" i="14"/>
  <c r="A235" i="14"/>
  <c r="G235" i="14" s="1"/>
  <c r="A230" i="14"/>
  <c r="A228" i="14"/>
  <c r="A227" i="14"/>
  <c r="A226" i="14"/>
  <c r="A225" i="14"/>
  <c r="A224" i="14"/>
  <c r="A223" i="14"/>
  <c r="A222" i="14"/>
  <c r="A221" i="14"/>
  <c r="A220" i="14"/>
  <c r="A219" i="14"/>
  <c r="A218" i="14"/>
  <c r="A217" i="14"/>
  <c r="A216" i="14"/>
  <c r="A215" i="14"/>
  <c r="A214" i="14"/>
  <c r="A213" i="14"/>
  <c r="A212" i="14"/>
  <c r="A210" i="14"/>
  <c r="A209" i="14"/>
  <c r="A208" i="14"/>
  <c r="A207" i="14"/>
  <c r="A206" i="14"/>
  <c r="A205" i="14"/>
  <c r="A204" i="14"/>
  <c r="A203" i="14"/>
  <c r="A202" i="14"/>
  <c r="G202" i="14" s="1"/>
  <c r="A201" i="14"/>
  <c r="A200" i="14"/>
  <c r="A198" i="14"/>
  <c r="A197" i="14"/>
  <c r="A196" i="14"/>
  <c r="A195" i="14"/>
  <c r="A194" i="14"/>
  <c r="A193" i="14"/>
  <c r="A192" i="14"/>
  <c r="A191" i="14"/>
  <c r="A190" i="14"/>
  <c r="A189" i="14"/>
  <c r="A188" i="14"/>
  <c r="A186" i="14"/>
  <c r="A182" i="14"/>
  <c r="E182" i="14" s="1"/>
  <c r="A181" i="14"/>
  <c r="A180" i="14"/>
  <c r="A179" i="14"/>
  <c r="G179" i="14" s="1"/>
  <c r="A178" i="14"/>
  <c r="A177" i="14"/>
  <c r="A176" i="14"/>
  <c r="G176" i="14" s="1"/>
  <c r="A175" i="14"/>
  <c r="A174" i="14"/>
  <c r="A173" i="14"/>
  <c r="A172" i="14"/>
  <c r="A171" i="14"/>
  <c r="A170" i="14"/>
  <c r="A168" i="14"/>
  <c r="A167" i="14"/>
  <c r="A166" i="14"/>
  <c r="A165" i="14"/>
  <c r="A164" i="14"/>
  <c r="A163" i="14"/>
  <c r="A162" i="14"/>
  <c r="A161" i="14"/>
  <c r="A160" i="14"/>
  <c r="G160" i="14" s="1"/>
  <c r="A159" i="14"/>
  <c r="A158" i="14"/>
  <c r="G158" i="14" s="1"/>
  <c r="A157" i="14"/>
  <c r="A156" i="14"/>
  <c r="A155" i="14"/>
  <c r="A154" i="14"/>
  <c r="A153" i="14"/>
  <c r="A152" i="14"/>
  <c r="A151" i="14"/>
  <c r="G151" i="14" s="1"/>
  <c r="A150" i="14"/>
  <c r="A149" i="14"/>
  <c r="A148" i="14"/>
  <c r="A147" i="14"/>
  <c r="A146" i="14"/>
  <c r="A145" i="14"/>
  <c r="A139" i="14"/>
  <c r="A138" i="14"/>
  <c r="A137" i="14"/>
  <c r="A136" i="14"/>
  <c r="A135" i="14"/>
  <c r="A134" i="14"/>
  <c r="G134" i="14" s="1"/>
  <c r="A133" i="14"/>
  <c r="G133" i="14" s="1"/>
  <c r="A132" i="14"/>
  <c r="G132" i="14" s="1"/>
  <c r="A131" i="14"/>
  <c r="A130" i="14"/>
  <c r="A129" i="14"/>
  <c r="G129" i="14" s="1"/>
  <c r="A128" i="14"/>
  <c r="A126" i="14"/>
  <c r="A125" i="14"/>
  <c r="A124" i="14"/>
  <c r="A123" i="14"/>
  <c r="A122" i="14"/>
  <c r="A121" i="14"/>
  <c r="A120" i="14"/>
  <c r="A119" i="14"/>
  <c r="A118" i="14"/>
  <c r="A117" i="14"/>
  <c r="A113" i="14"/>
  <c r="A110" i="14"/>
  <c r="A109" i="14"/>
  <c r="A108" i="14"/>
  <c r="A107" i="14"/>
  <c r="A106" i="14"/>
  <c r="A105" i="14"/>
  <c r="A104" i="14"/>
  <c r="A103" i="14"/>
  <c r="A102" i="14"/>
  <c r="A101" i="14"/>
  <c r="A100" i="14"/>
  <c r="A99" i="14"/>
  <c r="A98" i="14"/>
  <c r="A97" i="14"/>
  <c r="I99" i="14" s="1"/>
  <c r="A91" i="14"/>
  <c r="A90" i="14"/>
  <c r="A89" i="14"/>
  <c r="A88" i="14"/>
  <c r="A87" i="14"/>
  <c r="A86" i="14"/>
  <c r="A85" i="14"/>
  <c r="A84" i="14"/>
  <c r="A83" i="14"/>
  <c r="A82" i="14"/>
  <c r="A80" i="14"/>
  <c r="E80" i="14" s="1"/>
  <c r="A79" i="14"/>
  <c r="A78" i="14"/>
  <c r="A77" i="14"/>
  <c r="A76" i="14"/>
  <c r="A75" i="14"/>
  <c r="A74" i="14"/>
  <c r="A73" i="14"/>
  <c r="A72" i="14"/>
  <c r="A70" i="14"/>
  <c r="E70" i="14" s="1"/>
  <c r="A68" i="14"/>
  <c r="A67" i="14"/>
  <c r="A66" i="14"/>
  <c r="E66" i="14" s="1"/>
  <c r="A42" i="14"/>
  <c r="G42" i="14" s="1"/>
  <c r="A41" i="14"/>
  <c r="G41" i="14" s="1"/>
  <c r="A40" i="14"/>
  <c r="G40" i="14" s="1"/>
  <c r="A39" i="14"/>
  <c r="G39" i="14" s="1"/>
  <c r="B52" i="1"/>
  <c r="B50" i="1"/>
  <c r="B49" i="1"/>
  <c r="B48" i="1"/>
  <c r="B47" i="1"/>
  <c r="B46" i="1"/>
  <c r="B45" i="1"/>
  <c r="B49" i="14" s="1"/>
  <c r="A38" i="14"/>
  <c r="N23" i="20"/>
  <c r="N22" i="20"/>
  <c r="N21" i="20"/>
  <c r="N20" i="20"/>
  <c r="N19" i="20"/>
  <c r="N18" i="20"/>
  <c r="G88" i="14" l="1"/>
  <c r="E88" i="14"/>
  <c r="G90" i="14"/>
  <c r="E90" i="14"/>
  <c r="G91" i="14"/>
  <c r="E91" i="14"/>
  <c r="O39" i="20"/>
  <c r="O35" i="20"/>
  <c r="O31" i="20"/>
  <c r="O38" i="20"/>
  <c r="O34" i="20"/>
  <c r="O30" i="20"/>
  <c r="O40" i="20"/>
  <c r="O36" i="20"/>
  <c r="R36" i="20"/>
  <c r="O37" i="20"/>
  <c r="O33" i="20"/>
  <c r="O32" i="20"/>
  <c r="E210" i="14"/>
  <c r="G210" i="14"/>
  <c r="E209" i="14"/>
  <c r="G209" i="14"/>
  <c r="E67" i="14"/>
  <c r="G69" i="14"/>
  <c r="B52" i="14"/>
  <c r="B46" i="10"/>
  <c r="B53" i="14"/>
  <c r="B47" i="10"/>
  <c r="B50" i="14"/>
  <c r="B44" i="10"/>
  <c r="B54" i="14"/>
  <c r="B48" i="10"/>
  <c r="B51" i="14"/>
  <c r="B45" i="10"/>
  <c r="B50" i="10"/>
  <c r="B56" i="14"/>
  <c r="K19" i="2"/>
  <c r="J19" i="2" s="1"/>
  <c r="K20" i="2"/>
  <c r="J20" i="2" s="1"/>
  <c r="K6" i="2"/>
  <c r="J6" i="2" s="1"/>
  <c r="K5" i="2"/>
  <c r="J5" i="2" s="1"/>
  <c r="K9" i="2"/>
  <c r="J9" i="2" s="1"/>
  <c r="G38" i="14"/>
  <c r="E38" i="14"/>
  <c r="R33" i="20"/>
  <c r="S33" i="20" s="1"/>
  <c r="J33" i="20" s="1"/>
  <c r="R35" i="20"/>
  <c r="R30" i="20"/>
  <c r="S30" i="20" s="1"/>
  <c r="R34" i="20"/>
  <c r="R31" i="20"/>
  <c r="R32" i="20"/>
  <c r="S32" i="20" s="1"/>
  <c r="J32" i="20" s="1"/>
  <c r="G270" i="14"/>
  <c r="E270" i="14"/>
  <c r="G246" i="14"/>
  <c r="E246" i="14"/>
  <c r="E39" i="14"/>
  <c r="E135" i="14"/>
  <c r="G135" i="14"/>
  <c r="E139" i="14"/>
  <c r="G139" i="14"/>
  <c r="E148" i="14"/>
  <c r="G148" i="14"/>
  <c r="E152" i="14"/>
  <c r="G152" i="14"/>
  <c r="E164" i="14"/>
  <c r="G164" i="14"/>
  <c r="E257" i="14"/>
  <c r="G257" i="14"/>
  <c r="E269" i="14"/>
  <c r="G269" i="14"/>
  <c r="E74" i="14"/>
  <c r="G75" i="14"/>
  <c r="E78" i="14"/>
  <c r="G79" i="14"/>
  <c r="E82" i="14"/>
  <c r="G82" i="14"/>
  <c r="E86" i="14"/>
  <c r="G86" i="14"/>
  <c r="E100" i="14"/>
  <c r="G100" i="14"/>
  <c r="E104" i="14"/>
  <c r="G104" i="14"/>
  <c r="E108" i="14"/>
  <c r="G108" i="14"/>
  <c r="E118" i="14"/>
  <c r="G118" i="14"/>
  <c r="E122" i="14"/>
  <c r="G122" i="14"/>
  <c r="E126" i="14"/>
  <c r="G126" i="14"/>
  <c r="E128" i="14"/>
  <c r="G128" i="14"/>
  <c r="E136" i="14"/>
  <c r="G136" i="14"/>
  <c r="G140" i="14"/>
  <c r="E145" i="14"/>
  <c r="G145" i="14"/>
  <c r="E149" i="14"/>
  <c r="G149" i="14"/>
  <c r="E153" i="14"/>
  <c r="G153" i="14"/>
  <c r="E157" i="14"/>
  <c r="G157" i="14"/>
  <c r="E161" i="14"/>
  <c r="G161" i="14"/>
  <c r="E165" i="14"/>
  <c r="G165" i="14"/>
  <c r="E170" i="14"/>
  <c r="G170" i="14"/>
  <c r="E174" i="14"/>
  <c r="G174" i="14"/>
  <c r="E178" i="14"/>
  <c r="G178" i="14"/>
  <c r="G182" i="14"/>
  <c r="E188" i="14"/>
  <c r="G188" i="14"/>
  <c r="E192" i="14"/>
  <c r="G192" i="14"/>
  <c r="E196" i="14"/>
  <c r="G196" i="14"/>
  <c r="E206" i="14"/>
  <c r="G206" i="14"/>
  <c r="E215" i="14"/>
  <c r="G215" i="14"/>
  <c r="E219" i="14"/>
  <c r="G219" i="14"/>
  <c r="E223" i="14"/>
  <c r="G223" i="14"/>
  <c r="E227" i="14"/>
  <c r="G227" i="14"/>
  <c r="E238" i="14"/>
  <c r="G238" i="14"/>
  <c r="E241" i="14"/>
  <c r="G241" i="14"/>
  <c r="E245" i="14"/>
  <c r="G245" i="14"/>
  <c r="E250" i="14"/>
  <c r="G250" i="14"/>
  <c r="E254" i="14"/>
  <c r="G254" i="14"/>
  <c r="E258" i="14"/>
  <c r="G258" i="14"/>
  <c r="E262" i="14"/>
  <c r="G262" i="14"/>
  <c r="E266" i="14"/>
  <c r="G266" i="14"/>
  <c r="E274" i="14"/>
  <c r="G274" i="14"/>
  <c r="E280" i="14"/>
  <c r="G280" i="14"/>
  <c r="E40" i="14"/>
  <c r="G70" i="14"/>
  <c r="E73" i="14"/>
  <c r="G74" i="14"/>
  <c r="E77" i="14"/>
  <c r="G78" i="14"/>
  <c r="E85" i="14"/>
  <c r="G85" i="14"/>
  <c r="E89" i="14"/>
  <c r="G89" i="14"/>
  <c r="E99" i="14"/>
  <c r="G99" i="14"/>
  <c r="E103" i="14"/>
  <c r="G103" i="14"/>
  <c r="E107" i="14"/>
  <c r="G107" i="14"/>
  <c r="E113" i="14"/>
  <c r="G113" i="14"/>
  <c r="E117" i="14"/>
  <c r="G117" i="14"/>
  <c r="E121" i="14"/>
  <c r="G121" i="14"/>
  <c r="E125" i="14"/>
  <c r="G125" i="14"/>
  <c r="E131" i="14"/>
  <c r="G131" i="14"/>
  <c r="E156" i="14"/>
  <c r="G156" i="14"/>
  <c r="E168" i="14"/>
  <c r="G168" i="14"/>
  <c r="E173" i="14"/>
  <c r="G173" i="14"/>
  <c r="E177" i="14"/>
  <c r="G177" i="14"/>
  <c r="E181" i="14"/>
  <c r="G181" i="14"/>
  <c r="E191" i="14"/>
  <c r="G191" i="14"/>
  <c r="E195" i="14"/>
  <c r="G195" i="14"/>
  <c r="E201" i="14"/>
  <c r="G201" i="14"/>
  <c r="E205" i="14"/>
  <c r="G205" i="14"/>
  <c r="E214" i="14"/>
  <c r="G214" i="14"/>
  <c r="E222" i="14"/>
  <c r="G222" i="14"/>
  <c r="E249" i="14"/>
  <c r="G249" i="14"/>
  <c r="E261" i="14"/>
  <c r="G261" i="14"/>
  <c r="E273" i="14"/>
  <c r="G273" i="14"/>
  <c r="G67" i="14"/>
  <c r="E75" i="14"/>
  <c r="G76" i="14"/>
  <c r="E79" i="14"/>
  <c r="G80" i="14"/>
  <c r="E83" i="14"/>
  <c r="G83" i="14"/>
  <c r="E87" i="14"/>
  <c r="G87" i="14"/>
  <c r="E97" i="14"/>
  <c r="G97" i="14"/>
  <c r="E101" i="14"/>
  <c r="G101" i="14"/>
  <c r="E105" i="14"/>
  <c r="G105" i="14"/>
  <c r="E109" i="14"/>
  <c r="G109" i="14"/>
  <c r="E119" i="14"/>
  <c r="G119" i="14"/>
  <c r="E123" i="14"/>
  <c r="G123" i="14"/>
  <c r="E137" i="14"/>
  <c r="G137" i="14"/>
  <c r="G141" i="14"/>
  <c r="E146" i="14"/>
  <c r="G146" i="14"/>
  <c r="E150" i="14"/>
  <c r="G150" i="14"/>
  <c r="E154" i="14"/>
  <c r="G154" i="14"/>
  <c r="E162" i="14"/>
  <c r="G162" i="14"/>
  <c r="E166" i="14"/>
  <c r="G166" i="14"/>
  <c r="E171" i="14"/>
  <c r="G171" i="14"/>
  <c r="E175" i="14"/>
  <c r="G175" i="14"/>
  <c r="E186" i="14"/>
  <c r="G186" i="14"/>
  <c r="E189" i="14"/>
  <c r="G189" i="14"/>
  <c r="E193" i="14"/>
  <c r="G193" i="14"/>
  <c r="E197" i="14"/>
  <c r="G197" i="14"/>
  <c r="E203" i="14"/>
  <c r="G203" i="14"/>
  <c r="E207" i="14"/>
  <c r="G207" i="14"/>
  <c r="E212" i="14"/>
  <c r="G212" i="14"/>
  <c r="E216" i="14"/>
  <c r="G216" i="14"/>
  <c r="E220" i="14"/>
  <c r="G220" i="14"/>
  <c r="E224" i="14"/>
  <c r="G224" i="14"/>
  <c r="E228" i="14"/>
  <c r="G228" i="14"/>
  <c r="E239" i="14"/>
  <c r="G239" i="14"/>
  <c r="E242" i="14"/>
  <c r="G242" i="14"/>
  <c r="E251" i="14"/>
  <c r="G251" i="14"/>
  <c r="E255" i="14"/>
  <c r="G255" i="14"/>
  <c r="E259" i="14"/>
  <c r="G259" i="14"/>
  <c r="E263" i="14"/>
  <c r="G263" i="14"/>
  <c r="E267" i="14"/>
  <c r="G267" i="14"/>
  <c r="E271" i="14"/>
  <c r="G271" i="14"/>
  <c r="E275" i="14"/>
  <c r="G275" i="14"/>
  <c r="E218" i="14"/>
  <c r="G218" i="14"/>
  <c r="E226" i="14"/>
  <c r="G226" i="14"/>
  <c r="E237" i="14"/>
  <c r="G237" i="14"/>
  <c r="E244" i="14"/>
  <c r="G244" i="14"/>
  <c r="E253" i="14"/>
  <c r="G253" i="14"/>
  <c r="E265" i="14"/>
  <c r="G265" i="14"/>
  <c r="E279" i="14"/>
  <c r="G279" i="14"/>
  <c r="G68" i="14"/>
  <c r="E72" i="14"/>
  <c r="G73" i="14"/>
  <c r="E76" i="14"/>
  <c r="G77" i="14"/>
  <c r="E84" i="14"/>
  <c r="G84" i="14"/>
  <c r="E98" i="14"/>
  <c r="G98" i="14"/>
  <c r="E102" i="14"/>
  <c r="G102" i="14"/>
  <c r="E106" i="14"/>
  <c r="G106" i="14"/>
  <c r="E110" i="14"/>
  <c r="G110" i="14"/>
  <c r="E120" i="14"/>
  <c r="G120" i="14"/>
  <c r="E124" i="14"/>
  <c r="G124" i="14"/>
  <c r="E130" i="14"/>
  <c r="G130" i="14"/>
  <c r="E138" i="14"/>
  <c r="G138" i="14"/>
  <c r="E147" i="14"/>
  <c r="G147" i="14"/>
  <c r="E155" i="14"/>
  <c r="G155" i="14"/>
  <c r="E159" i="14"/>
  <c r="G159" i="14"/>
  <c r="E163" i="14"/>
  <c r="G163" i="14"/>
  <c r="E167" i="14"/>
  <c r="G167" i="14"/>
  <c r="E172" i="14"/>
  <c r="G172" i="14"/>
  <c r="E180" i="14"/>
  <c r="G180" i="14"/>
  <c r="E190" i="14"/>
  <c r="G190" i="14"/>
  <c r="E194" i="14"/>
  <c r="G194" i="14"/>
  <c r="E198" i="14"/>
  <c r="G198" i="14"/>
  <c r="E200" i="14"/>
  <c r="G200" i="14"/>
  <c r="E204" i="14"/>
  <c r="G204" i="14"/>
  <c r="E208" i="14"/>
  <c r="G208" i="14"/>
  <c r="E213" i="14"/>
  <c r="G213" i="14"/>
  <c r="E217" i="14"/>
  <c r="G217" i="14"/>
  <c r="E221" i="14"/>
  <c r="G221" i="14"/>
  <c r="E225" i="14"/>
  <c r="G225" i="14"/>
  <c r="E230" i="14"/>
  <c r="G230" i="14"/>
  <c r="E236" i="14"/>
  <c r="G236" i="14"/>
  <c r="E243" i="14"/>
  <c r="G243" i="14"/>
  <c r="E248" i="14"/>
  <c r="G248" i="14"/>
  <c r="E252" i="14"/>
  <c r="G252" i="14"/>
  <c r="E256" i="14"/>
  <c r="G256" i="14"/>
  <c r="E260" i="14"/>
  <c r="G260" i="14"/>
  <c r="E264" i="14"/>
  <c r="G264" i="14"/>
  <c r="E268" i="14"/>
  <c r="G268" i="14"/>
  <c r="E272" i="14"/>
  <c r="G272" i="14"/>
  <c r="E276" i="14"/>
  <c r="G276" i="14"/>
  <c r="E278" i="14"/>
  <c r="G278" i="14"/>
  <c r="E42" i="14"/>
  <c r="E41" i="14"/>
  <c r="D42" i="14"/>
  <c r="C42" i="14"/>
  <c r="D41" i="14"/>
  <c r="C41" i="14"/>
  <c r="D40" i="14"/>
  <c r="C40" i="14"/>
  <c r="C38" i="14"/>
  <c r="S35" i="20" l="1"/>
  <c r="J35" i="20" s="1"/>
  <c r="S31" i="20"/>
  <c r="J31" i="20" s="1"/>
  <c r="S34" i="20"/>
  <c r="J34" i="20" s="1"/>
  <c r="J30" i="20"/>
  <c r="B174" i="1" l="1"/>
  <c r="B178" i="14" s="1"/>
  <c r="B173" i="1"/>
  <c r="B177" i="14" s="1"/>
  <c r="B172" i="1"/>
  <c r="B176" i="14" s="1"/>
  <c r="B171" i="1"/>
  <c r="B175" i="14" s="1"/>
  <c r="B170" i="1"/>
  <c r="B174" i="14" s="1"/>
  <c r="B169" i="1"/>
  <c r="B173" i="14" s="1"/>
  <c r="B168" i="1"/>
  <c r="B172" i="14" s="1"/>
  <c r="B167" i="1"/>
  <c r="B171" i="14" s="1"/>
  <c r="B166" i="1"/>
  <c r="B170" i="14" s="1"/>
  <c r="B164" i="1"/>
  <c r="B168" i="14" s="1"/>
  <c r="B163" i="1"/>
  <c r="B167" i="14" s="1"/>
  <c r="B162" i="1"/>
  <c r="B166" i="14" s="1"/>
  <c r="B161" i="1"/>
  <c r="B165" i="14" s="1"/>
  <c r="B160" i="1"/>
  <c r="B164" i="14" s="1"/>
  <c r="B159" i="1"/>
  <c r="B163" i="14" s="1"/>
  <c r="B158" i="1"/>
  <c r="B162" i="14" s="1"/>
  <c r="B157" i="1"/>
  <c r="B161" i="14" s="1"/>
  <c r="B156" i="1"/>
  <c r="B160" i="14" s="1"/>
  <c r="B155" i="1"/>
  <c r="B159" i="14" s="1"/>
  <c r="B154" i="1"/>
  <c r="B158" i="14" s="1"/>
  <c r="B153" i="1"/>
  <c r="B157" i="14" s="1"/>
  <c r="B152" i="1"/>
  <c r="B156" i="14" s="1"/>
  <c r="B151" i="1"/>
  <c r="B155" i="14" s="1"/>
  <c r="B150" i="1"/>
  <c r="B154" i="14" s="1"/>
  <c r="B149" i="1"/>
  <c r="B153" i="14" s="1"/>
  <c r="B148" i="1"/>
  <c r="B152" i="14" s="1"/>
  <c r="B147" i="1"/>
  <c r="B151" i="14" s="1"/>
  <c r="B146" i="1"/>
  <c r="B150" i="14" s="1"/>
  <c r="B145" i="1"/>
  <c r="B149" i="14" s="1"/>
  <c r="B144" i="1"/>
  <c r="B148" i="14" s="1"/>
  <c r="B143" i="1"/>
  <c r="B147" i="14" s="1"/>
  <c r="B142" i="1"/>
  <c r="B146" i="14" s="1"/>
  <c r="B141" i="1"/>
  <c r="B145" i="14" s="1"/>
  <c r="B139" i="1"/>
  <c r="B143" i="14" s="1"/>
  <c r="B135" i="1"/>
  <c r="B139" i="14" s="1"/>
  <c r="B134" i="1"/>
  <c r="B138" i="14" s="1"/>
  <c r="B133" i="1"/>
  <c r="B137" i="14" s="1"/>
  <c r="B132" i="1"/>
  <c r="B136" i="14" s="1"/>
  <c r="B131" i="1"/>
  <c r="B135" i="14" s="1"/>
  <c r="B130" i="1"/>
  <c r="B134" i="14" s="1"/>
  <c r="B129" i="1"/>
  <c r="B133" i="14" s="1"/>
  <c r="B128" i="1"/>
  <c r="B132" i="14" s="1"/>
  <c r="B127" i="1"/>
  <c r="B131" i="14" s="1"/>
  <c r="B126" i="1"/>
  <c r="B130" i="14" s="1"/>
  <c r="B125" i="1"/>
  <c r="B129" i="14" s="1"/>
  <c r="B124" i="1"/>
  <c r="B128" i="14" s="1"/>
  <c r="B122" i="1"/>
  <c r="B126" i="14" s="1"/>
  <c r="B121" i="1"/>
  <c r="B125" i="14" s="1"/>
  <c r="B120" i="1"/>
  <c r="B124" i="14" s="1"/>
  <c r="B119" i="1"/>
  <c r="B123" i="14" s="1"/>
  <c r="B118" i="1"/>
  <c r="B122" i="14" s="1"/>
  <c r="B117" i="1"/>
  <c r="B121" i="14" s="1"/>
  <c r="B116" i="1"/>
  <c r="B120" i="14" s="1"/>
  <c r="B115" i="1"/>
  <c r="B119" i="14" s="1"/>
  <c r="B114" i="1"/>
  <c r="B118" i="14" s="1"/>
  <c r="B113" i="1"/>
  <c r="B117" i="14" s="1"/>
  <c r="B110" i="1"/>
  <c r="B115" i="14" s="1"/>
  <c r="B109" i="1"/>
  <c r="B106" i="1"/>
  <c r="B110" i="14" s="1"/>
  <c r="B105" i="1"/>
  <c r="B109" i="14" s="1"/>
  <c r="B104" i="1"/>
  <c r="B108" i="14" s="1"/>
  <c r="B103" i="1"/>
  <c r="B107" i="14" s="1"/>
  <c r="B102" i="1"/>
  <c r="B106" i="14" s="1"/>
  <c r="B101" i="1"/>
  <c r="B105" i="14" s="1"/>
  <c r="B100" i="1"/>
  <c r="B104" i="14" s="1"/>
  <c r="B99" i="1"/>
  <c r="B103" i="14" s="1"/>
  <c r="B98" i="1"/>
  <c r="B102" i="14" s="1"/>
  <c r="B97" i="1"/>
  <c r="B101" i="14" s="1"/>
  <c r="B96" i="1"/>
  <c r="B100" i="14" s="1"/>
  <c r="B95" i="1"/>
  <c r="B99" i="14" s="1"/>
  <c r="B94" i="1"/>
  <c r="B98" i="14" s="1"/>
  <c r="B93" i="1"/>
  <c r="B97" i="14" s="1"/>
  <c r="B87" i="1"/>
  <c r="B91" i="14" s="1"/>
  <c r="B86" i="1"/>
  <c r="B90" i="14" s="1"/>
  <c r="B85" i="1"/>
  <c r="B89" i="14" s="1"/>
  <c r="B84" i="1"/>
  <c r="B88" i="14" s="1"/>
  <c r="B83" i="1"/>
  <c r="B87" i="14" s="1"/>
  <c r="B82" i="1"/>
  <c r="B86" i="14" s="1"/>
  <c r="B81" i="1"/>
  <c r="B85" i="14" s="1"/>
  <c r="B80" i="1"/>
  <c r="B84" i="14" s="1"/>
  <c r="B79" i="1"/>
  <c r="B83" i="14" s="1"/>
  <c r="B78" i="1"/>
  <c r="B82" i="14" s="1"/>
  <c r="B76" i="1"/>
  <c r="B80" i="14" s="1"/>
  <c r="B75" i="1"/>
  <c r="B79" i="14" s="1"/>
  <c r="B74" i="1"/>
  <c r="B78" i="14" s="1"/>
  <c r="B73" i="1"/>
  <c r="B77" i="14" s="1"/>
  <c r="B72" i="1"/>
  <c r="B76" i="14" s="1"/>
  <c r="B71" i="1"/>
  <c r="B75" i="14" s="1"/>
  <c r="B70" i="1"/>
  <c r="B74" i="14" s="1"/>
  <c r="B69" i="1"/>
  <c r="B73" i="14" s="1"/>
  <c r="B68" i="1"/>
  <c r="B72" i="14" s="1"/>
  <c r="B66" i="1"/>
  <c r="B70" i="14" s="1"/>
  <c r="B64" i="1"/>
  <c r="B63" i="1"/>
  <c r="B62" i="1"/>
  <c r="B42" i="14"/>
  <c r="B41" i="14"/>
  <c r="B40" i="14"/>
  <c r="B39" i="14"/>
  <c r="B38" i="14"/>
  <c r="B44" i="1"/>
  <c r="B48" i="14" s="1"/>
  <c r="B43" i="1"/>
  <c r="B47" i="14" s="1"/>
  <c r="B42" i="1"/>
  <c r="B46" i="14" s="1"/>
  <c r="B41" i="1"/>
  <c r="B45" i="14" s="1"/>
  <c r="B40" i="1"/>
  <c r="B44" i="14" s="1"/>
  <c r="B31" i="1"/>
  <c r="B30" i="1"/>
  <c r="B29" i="1"/>
  <c r="B28" i="1"/>
  <c r="B27" i="1"/>
  <c r="B26" i="1"/>
  <c r="B21" i="1"/>
  <c r="B20" i="1"/>
  <c r="B19" i="1"/>
  <c r="B18" i="1"/>
  <c r="B17" i="1"/>
  <c r="B16" i="1"/>
  <c r="B15" i="1"/>
  <c r="B14" i="1"/>
  <c r="B13" i="1"/>
  <c r="B12" i="1"/>
  <c r="B11" i="1"/>
  <c r="B10" i="1"/>
  <c r="B9" i="1"/>
  <c r="B8" i="1"/>
  <c r="B7" i="1"/>
  <c r="B113" i="14" l="1"/>
  <c r="B114" i="14"/>
  <c r="B68" i="14"/>
  <c r="B62" i="10"/>
  <c r="B67" i="14"/>
  <c r="B61" i="10"/>
  <c r="B66" i="14"/>
  <c r="B60" i="10"/>
  <c r="A20" i="20"/>
  <c r="A21" i="20" s="1"/>
  <c r="A22" i="20" s="1"/>
  <c r="A23" i="20" s="1"/>
  <c r="A24" i="20" s="1"/>
  <c r="A25" i="20" s="1"/>
  <c r="A26" i="20" s="1"/>
  <c r="A27" i="20" s="1"/>
  <c r="A28" i="20" s="1"/>
  <c r="A29" i="20" s="1"/>
  <c r="A30" i="20" s="1"/>
  <c r="A31" i="20" s="1"/>
  <c r="A32" i="20" s="1"/>
  <c r="A33" i="20" s="1"/>
  <c r="A34" i="20" s="1"/>
  <c r="A35" i="20" s="1"/>
  <c r="A36" i="20" s="1"/>
  <c r="A37" i="20" s="1"/>
  <c r="A38" i="20" s="1"/>
  <c r="A39" i="20" s="1"/>
  <c r="A40" i="20" s="1"/>
  <c r="A41" i="20" s="1"/>
  <c r="A42" i="20" s="1"/>
  <c r="A43" i="20" s="1"/>
  <c r="A44" i="20" s="1"/>
  <c r="A45" i="20" s="1"/>
  <c r="A46" i="20" s="1"/>
  <c r="A47" i="20" s="1"/>
  <c r="A48" i="20" s="1"/>
  <c r="A49" i="20" s="1"/>
  <c r="A50" i="20" s="1"/>
  <c r="A51" i="20" s="1"/>
  <c r="A52" i="20" s="1"/>
  <c r="A53" i="20" s="1"/>
  <c r="A54" i="20" s="1"/>
  <c r="A55" i="20" s="1"/>
  <c r="A56" i="20" s="1"/>
  <c r="A57" i="20" s="1"/>
  <c r="A58" i="20" s="1"/>
  <c r="A59" i="20" s="1"/>
  <c r="A60" i="20" s="1"/>
  <c r="A61" i="20" s="1"/>
  <c r="A62" i="20" s="1"/>
  <c r="A63" i="20" s="1"/>
  <c r="A64" i="20" s="1"/>
  <c r="A65" i="20" s="1"/>
  <c r="H48" i="15" l="1"/>
  <c r="A274" i="18" l="1"/>
  <c r="A273" i="18"/>
  <c r="A272" i="18"/>
  <c r="A271" i="18"/>
  <c r="A270" i="18"/>
  <c r="A269" i="18"/>
  <c r="A268" i="18"/>
  <c r="A267" i="18"/>
  <c r="A266" i="18"/>
  <c r="A265" i="18"/>
  <c r="A264" i="18"/>
  <c r="A263" i="18"/>
  <c r="A261" i="18"/>
  <c r="A260" i="18"/>
  <c r="A259" i="18"/>
  <c r="A258" i="18"/>
  <c r="A257" i="18"/>
  <c r="A256" i="18"/>
  <c r="A255" i="18"/>
  <c r="A254" i="18"/>
  <c r="A253" i="18"/>
  <c r="A252" i="18"/>
  <c r="A251" i="18"/>
  <c r="A250" i="18"/>
  <c r="A249" i="18"/>
  <c r="A248" i="18"/>
  <c r="A247" i="18"/>
  <c r="A246" i="18"/>
  <c r="A245" i="18"/>
  <c r="A244" i="18"/>
  <c r="A243" i="18"/>
  <c r="A242" i="18"/>
  <c r="A241" i="18"/>
  <c r="A240" i="18"/>
  <c r="A239" i="18"/>
  <c r="A238" i="18"/>
  <c r="A237" i="18"/>
  <c r="A236" i="18"/>
  <c r="A235" i="18"/>
  <c r="A234" i="18"/>
  <c r="A233" i="18"/>
  <c r="A231" i="18"/>
  <c r="A230" i="18"/>
  <c r="A229" i="18"/>
  <c r="A228" i="18"/>
  <c r="A227" i="18"/>
  <c r="A226" i="18"/>
  <c r="A224" i="18"/>
  <c r="A223" i="18"/>
  <c r="A222" i="18"/>
  <c r="A221" i="18"/>
  <c r="A220" i="18"/>
  <c r="A215" i="18"/>
  <c r="A213" i="18"/>
  <c r="A212" i="18"/>
  <c r="A211" i="18"/>
  <c r="A210" i="18"/>
  <c r="A209" i="18"/>
  <c r="A208" i="18"/>
  <c r="A207" i="18"/>
  <c r="A206" i="18"/>
  <c r="A205" i="18"/>
  <c r="A204" i="18"/>
  <c r="A203" i="18"/>
  <c r="A202" i="18"/>
  <c r="A201" i="18"/>
  <c r="A200" i="18"/>
  <c r="A199" i="18"/>
  <c r="A198" i="18"/>
  <c r="A197" i="18"/>
  <c r="A195" i="18"/>
  <c r="A194" i="18"/>
  <c r="A193" i="18"/>
  <c r="A192" i="18"/>
  <c r="A191" i="18"/>
  <c r="A190" i="18"/>
  <c r="A189" i="18"/>
  <c r="A188" i="18"/>
  <c r="A187" i="18"/>
  <c r="A186" i="18"/>
  <c r="A185" i="18"/>
  <c r="A183" i="18"/>
  <c r="A182" i="18"/>
  <c r="A181" i="18"/>
  <c r="A180" i="18"/>
  <c r="A179" i="18"/>
  <c r="A178" i="18"/>
  <c r="A177" i="18"/>
  <c r="A176" i="18"/>
  <c r="A175" i="18"/>
  <c r="A174" i="18"/>
  <c r="A167" i="18"/>
  <c r="A166" i="18"/>
  <c r="A165" i="18"/>
  <c r="A164" i="18"/>
  <c r="A163" i="18"/>
  <c r="A162" i="18"/>
  <c r="A161" i="18"/>
  <c r="A160" i="18"/>
  <c r="A159" i="18"/>
  <c r="A158" i="18"/>
  <c r="A157" i="18"/>
  <c r="A156" i="18"/>
  <c r="A153" i="18"/>
  <c r="A152" i="18"/>
  <c r="A151" i="18"/>
  <c r="A150" i="18"/>
  <c r="A149" i="18"/>
  <c r="A148" i="18"/>
  <c r="A147" i="18"/>
  <c r="A146" i="18"/>
  <c r="A145" i="18"/>
  <c r="A144" i="18"/>
  <c r="A143" i="18"/>
  <c r="A142" i="18"/>
  <c r="A141" i="18"/>
  <c r="A140" i="18"/>
  <c r="A139" i="18"/>
  <c r="A138" i="18"/>
  <c r="A137" i="18"/>
  <c r="A136" i="18"/>
  <c r="A135" i="18"/>
  <c r="A134" i="18"/>
  <c r="A133" i="18"/>
  <c r="A132" i="18"/>
  <c r="A131" i="18"/>
  <c r="A130" i="18"/>
  <c r="A128" i="18"/>
  <c r="A127" i="18"/>
  <c r="A126" i="18"/>
  <c r="A125" i="18"/>
  <c r="A124" i="18"/>
  <c r="A123" i="18"/>
  <c r="A122" i="18"/>
  <c r="A121" i="18"/>
  <c r="A120" i="18"/>
  <c r="A119" i="18"/>
  <c r="A118" i="18"/>
  <c r="A117" i="18"/>
  <c r="A116" i="18"/>
  <c r="A114" i="18"/>
  <c r="A113" i="18"/>
  <c r="A112" i="18"/>
  <c r="A111" i="18"/>
  <c r="A110" i="18"/>
  <c r="A109" i="18"/>
  <c r="A108" i="18"/>
  <c r="A107" i="18"/>
  <c r="A106" i="18"/>
  <c r="A105" i="18"/>
  <c r="A102" i="18"/>
  <c r="A101" i="18"/>
  <c r="A100" i="18"/>
  <c r="A99" i="18"/>
  <c r="A98" i="18"/>
  <c r="A97" i="18"/>
  <c r="A96" i="18"/>
  <c r="A95" i="18"/>
  <c r="A94" i="18"/>
  <c r="A93" i="18"/>
  <c r="A92" i="18"/>
  <c r="A91" i="18"/>
  <c r="A90" i="18"/>
  <c r="A89" i="18"/>
  <c r="A88" i="18"/>
  <c r="A87" i="18"/>
  <c r="A85" i="18"/>
  <c r="A84" i="18"/>
  <c r="A83" i="18"/>
  <c r="A82" i="18"/>
  <c r="A81" i="18"/>
  <c r="A80" i="18"/>
  <c r="A79" i="18"/>
  <c r="A78" i="18"/>
  <c r="A77" i="18"/>
  <c r="A76" i="18"/>
  <c r="A74" i="18"/>
  <c r="A73" i="18"/>
  <c r="A72" i="18"/>
  <c r="A71" i="18"/>
  <c r="A70" i="18"/>
  <c r="A69" i="18"/>
  <c r="A68" i="18"/>
  <c r="A67" i="18"/>
  <c r="A66" i="18"/>
  <c r="D177" i="18" l="1"/>
  <c r="C177" i="18"/>
  <c r="B177" i="18"/>
  <c r="C188" i="18"/>
  <c r="B188" i="18"/>
  <c r="D188" i="18"/>
  <c r="C208" i="18"/>
  <c r="B208" i="18"/>
  <c r="D208" i="18"/>
  <c r="C221" i="18"/>
  <c r="B221" i="18"/>
  <c r="D221" i="18"/>
  <c r="C230" i="18"/>
  <c r="B230" i="18"/>
  <c r="D230" i="18"/>
  <c r="C236" i="18"/>
  <c r="B236" i="18"/>
  <c r="D236" i="18"/>
  <c r="C248" i="18"/>
  <c r="B248" i="18"/>
  <c r="D248" i="18"/>
  <c r="C260" i="18"/>
  <c r="B260" i="18"/>
  <c r="D260" i="18"/>
  <c r="C263" i="18"/>
  <c r="B263" i="18"/>
  <c r="D263" i="18"/>
  <c r="C174" i="18"/>
  <c r="B174" i="18"/>
  <c r="D174" i="18"/>
  <c r="C178" i="18"/>
  <c r="D178" i="18"/>
  <c r="B178" i="18"/>
  <c r="D182" i="18"/>
  <c r="C182" i="18"/>
  <c r="B182" i="18"/>
  <c r="D185" i="18"/>
  <c r="C185" i="18"/>
  <c r="B185" i="18"/>
  <c r="D189" i="18"/>
  <c r="C189" i="18"/>
  <c r="B189" i="18"/>
  <c r="D193" i="18"/>
  <c r="C193" i="18"/>
  <c r="B193" i="18"/>
  <c r="D197" i="18"/>
  <c r="C197" i="18"/>
  <c r="B197" i="18"/>
  <c r="D201" i="18"/>
  <c r="C201" i="18"/>
  <c r="B201" i="18"/>
  <c r="D205" i="18"/>
  <c r="C205" i="18"/>
  <c r="B205" i="18"/>
  <c r="D209" i="18"/>
  <c r="C209" i="18"/>
  <c r="B209" i="18"/>
  <c r="D213" i="18"/>
  <c r="C213" i="18"/>
  <c r="B213" i="18"/>
  <c r="D215" i="18"/>
  <c r="C215" i="18"/>
  <c r="B215" i="18"/>
  <c r="D222" i="18"/>
  <c r="C222" i="18"/>
  <c r="B222" i="18"/>
  <c r="D227" i="18"/>
  <c r="C227" i="18"/>
  <c r="B227" i="18"/>
  <c r="D231" i="18"/>
  <c r="C231" i="18"/>
  <c r="B231" i="18"/>
  <c r="D233" i="18"/>
  <c r="C233" i="18"/>
  <c r="B233" i="18"/>
  <c r="D237" i="18"/>
  <c r="C237" i="18"/>
  <c r="B237" i="18"/>
  <c r="D241" i="18"/>
  <c r="C241" i="18"/>
  <c r="B241" i="18"/>
  <c r="D245" i="18"/>
  <c r="C245" i="18"/>
  <c r="B245" i="18"/>
  <c r="D249" i="18"/>
  <c r="C249" i="18"/>
  <c r="B249" i="18"/>
  <c r="D253" i="18"/>
  <c r="C253" i="18"/>
  <c r="B253" i="18"/>
  <c r="D257" i="18"/>
  <c r="C257" i="18"/>
  <c r="B257" i="18"/>
  <c r="D261" i="18"/>
  <c r="C261" i="18"/>
  <c r="B261" i="18"/>
  <c r="D264" i="18"/>
  <c r="C264" i="18"/>
  <c r="B264" i="18"/>
  <c r="D268" i="18"/>
  <c r="C268" i="18"/>
  <c r="B268" i="18"/>
  <c r="D272" i="18"/>
  <c r="C272" i="18"/>
  <c r="B272" i="18"/>
  <c r="C192" i="18"/>
  <c r="B192" i="18"/>
  <c r="D192" i="18"/>
  <c r="C200" i="18"/>
  <c r="B200" i="18"/>
  <c r="D200" i="18"/>
  <c r="C212" i="18"/>
  <c r="B212" i="18"/>
  <c r="D212" i="18"/>
  <c r="C226" i="18"/>
  <c r="B226" i="18"/>
  <c r="D226" i="18"/>
  <c r="C240" i="18"/>
  <c r="B240" i="18"/>
  <c r="D240" i="18"/>
  <c r="C252" i="18"/>
  <c r="B252" i="18"/>
  <c r="D252" i="18"/>
  <c r="C267" i="18"/>
  <c r="B267" i="18"/>
  <c r="D267" i="18"/>
  <c r="B175" i="18"/>
  <c r="D175" i="18"/>
  <c r="C175" i="18"/>
  <c r="B179" i="18"/>
  <c r="C179" i="18"/>
  <c r="D179" i="18"/>
  <c r="D183" i="18"/>
  <c r="C183" i="18"/>
  <c r="B183" i="18"/>
  <c r="D186" i="18"/>
  <c r="C186" i="18"/>
  <c r="B186" i="18"/>
  <c r="D190" i="18"/>
  <c r="C190" i="18"/>
  <c r="B190" i="18"/>
  <c r="D194" i="18"/>
  <c r="B194" i="18"/>
  <c r="C194" i="18"/>
  <c r="D198" i="18"/>
  <c r="C198" i="18"/>
  <c r="B198" i="18"/>
  <c r="D202" i="18"/>
  <c r="B202" i="18"/>
  <c r="C202" i="18"/>
  <c r="D206" i="18"/>
  <c r="C206" i="18"/>
  <c r="B206" i="18"/>
  <c r="D210" i="18"/>
  <c r="C210" i="18"/>
  <c r="B210" i="18"/>
  <c r="D218" i="18"/>
  <c r="B218" i="18"/>
  <c r="C218" i="18"/>
  <c r="D223" i="18"/>
  <c r="C223" i="18"/>
  <c r="B223" i="18"/>
  <c r="D228" i="18"/>
  <c r="C228" i="18"/>
  <c r="B228" i="18"/>
  <c r="D234" i="18"/>
  <c r="C234" i="18"/>
  <c r="B234" i="18"/>
  <c r="D238" i="18"/>
  <c r="C238" i="18"/>
  <c r="B238" i="18"/>
  <c r="D242" i="18"/>
  <c r="C242" i="18"/>
  <c r="B242" i="18"/>
  <c r="D246" i="18"/>
  <c r="C246" i="18"/>
  <c r="B246" i="18"/>
  <c r="D250" i="18"/>
  <c r="C250" i="18"/>
  <c r="B250" i="18"/>
  <c r="D254" i="18"/>
  <c r="C254" i="18"/>
  <c r="B254" i="18"/>
  <c r="D258" i="18"/>
  <c r="C258" i="18"/>
  <c r="B258" i="18"/>
  <c r="D265" i="18"/>
  <c r="C265" i="18"/>
  <c r="B265" i="18"/>
  <c r="D269" i="18"/>
  <c r="C269" i="18"/>
  <c r="B269" i="18"/>
  <c r="D273" i="18"/>
  <c r="C273" i="18"/>
  <c r="B273" i="18"/>
  <c r="D181" i="18"/>
  <c r="C181" i="18"/>
  <c r="B181" i="18"/>
  <c r="C204" i="18"/>
  <c r="B204" i="18"/>
  <c r="D204" i="18"/>
  <c r="C244" i="18"/>
  <c r="B244" i="18"/>
  <c r="D244" i="18"/>
  <c r="C256" i="18"/>
  <c r="B256" i="18"/>
  <c r="D256" i="18"/>
  <c r="C271" i="18"/>
  <c r="B271" i="18"/>
  <c r="D271" i="18"/>
  <c r="C176" i="18"/>
  <c r="B176" i="18"/>
  <c r="D176" i="18"/>
  <c r="C180" i="18"/>
  <c r="B180" i="18"/>
  <c r="D180" i="18"/>
  <c r="B187" i="18"/>
  <c r="D187" i="18"/>
  <c r="C187" i="18"/>
  <c r="B191" i="18"/>
  <c r="D191" i="18"/>
  <c r="C191" i="18"/>
  <c r="B195" i="18"/>
  <c r="D195" i="18"/>
  <c r="C195" i="18"/>
  <c r="B199" i="18"/>
  <c r="D199" i="18"/>
  <c r="C199" i="18"/>
  <c r="B203" i="18"/>
  <c r="D203" i="18"/>
  <c r="C203" i="18"/>
  <c r="B207" i="18"/>
  <c r="D207" i="18"/>
  <c r="C207" i="18"/>
  <c r="B211" i="18"/>
  <c r="D211" i="18"/>
  <c r="C211" i="18"/>
  <c r="B220" i="18"/>
  <c r="D220" i="18"/>
  <c r="C220" i="18"/>
  <c r="B224" i="18"/>
  <c r="D224" i="18"/>
  <c r="C224" i="18"/>
  <c r="B229" i="18"/>
  <c r="C229" i="18"/>
  <c r="D229" i="18"/>
  <c r="B235" i="18"/>
  <c r="C235" i="18"/>
  <c r="D235" i="18"/>
  <c r="B239" i="18"/>
  <c r="D239" i="18"/>
  <c r="C239" i="18"/>
  <c r="B243" i="18"/>
  <c r="D243" i="18"/>
  <c r="C243" i="18"/>
  <c r="B247" i="18"/>
  <c r="D247" i="18"/>
  <c r="C247" i="18"/>
  <c r="B251" i="18"/>
  <c r="D251" i="18"/>
  <c r="C251" i="18"/>
  <c r="B255" i="18"/>
  <c r="D255" i="18"/>
  <c r="C255" i="18"/>
  <c r="B259" i="18"/>
  <c r="D259" i="18"/>
  <c r="C259" i="18"/>
  <c r="B266" i="18"/>
  <c r="D266" i="18"/>
  <c r="C266" i="18"/>
  <c r="B270" i="18"/>
  <c r="D270" i="18"/>
  <c r="C270" i="18"/>
  <c r="B274" i="18"/>
  <c r="D274" i="18"/>
  <c r="C274" i="18"/>
  <c r="D25" i="18"/>
  <c r="C25" i="18"/>
  <c r="B25" i="18"/>
  <c r="D29" i="18"/>
  <c r="C29" i="18"/>
  <c r="B29" i="18"/>
  <c r="B41" i="18"/>
  <c r="D41" i="18"/>
  <c r="C41" i="18"/>
  <c r="B33" i="18"/>
  <c r="C33" i="18"/>
  <c r="D33" i="18"/>
  <c r="B62" i="18"/>
  <c r="D62" i="18"/>
  <c r="C62" i="18"/>
  <c r="B68" i="18"/>
  <c r="D68" i="18"/>
  <c r="C68" i="18"/>
  <c r="B72" i="18"/>
  <c r="C72" i="18"/>
  <c r="D72" i="18"/>
  <c r="D77" i="18"/>
  <c r="B77" i="18"/>
  <c r="C77" i="18"/>
  <c r="D81" i="18"/>
  <c r="C81" i="18"/>
  <c r="B81" i="18"/>
  <c r="D85" i="18"/>
  <c r="C85" i="18"/>
  <c r="B85" i="18"/>
  <c r="D87" i="18"/>
  <c r="B87" i="18"/>
  <c r="C87" i="18"/>
  <c r="D91" i="18"/>
  <c r="C91" i="18"/>
  <c r="B91" i="18"/>
  <c r="D95" i="18"/>
  <c r="C95" i="18"/>
  <c r="B95" i="18"/>
  <c r="D99" i="18"/>
  <c r="C99" i="18"/>
  <c r="B99" i="18"/>
  <c r="D103" i="18"/>
  <c r="B103" i="18"/>
  <c r="C103" i="18"/>
  <c r="D108" i="18"/>
  <c r="B108" i="18"/>
  <c r="C108" i="18"/>
  <c r="D112" i="18"/>
  <c r="C112" i="18"/>
  <c r="B112" i="18"/>
  <c r="D119" i="18"/>
  <c r="B119" i="18"/>
  <c r="C119" i="18"/>
  <c r="D123" i="18"/>
  <c r="C123" i="18"/>
  <c r="B123" i="18"/>
  <c r="D127" i="18"/>
  <c r="C127" i="18"/>
  <c r="B127" i="18"/>
  <c r="D130" i="18"/>
  <c r="C130" i="18"/>
  <c r="B130" i="18"/>
  <c r="D134" i="18"/>
  <c r="B134" i="18"/>
  <c r="C134" i="18"/>
  <c r="D138" i="18"/>
  <c r="C138" i="18"/>
  <c r="B138" i="18"/>
  <c r="D142" i="18"/>
  <c r="C142" i="18"/>
  <c r="B142" i="18"/>
  <c r="D146" i="18"/>
  <c r="C146" i="18"/>
  <c r="B146" i="18"/>
  <c r="D150" i="18"/>
  <c r="B150" i="18"/>
  <c r="C150" i="18"/>
  <c r="D157" i="18"/>
  <c r="C157" i="18"/>
  <c r="B157" i="18"/>
  <c r="D161" i="18"/>
  <c r="B161" i="18"/>
  <c r="C161" i="18"/>
  <c r="D165" i="18"/>
  <c r="B165" i="18"/>
  <c r="C165" i="18"/>
  <c r="D169" i="18"/>
  <c r="C169" i="18"/>
  <c r="B169" i="18"/>
  <c r="D28" i="18"/>
  <c r="B28" i="18"/>
  <c r="C28" i="18"/>
  <c r="A262" i="18" s="1"/>
  <c r="B26" i="18"/>
  <c r="C26" i="18"/>
  <c r="A59" i="18" s="1"/>
  <c r="D26" i="18"/>
  <c r="B30" i="18"/>
  <c r="D30" i="18"/>
  <c r="C30" i="18"/>
  <c r="A219" i="18" s="1"/>
  <c r="C42" i="18"/>
  <c r="D42" i="18"/>
  <c r="B42" i="18"/>
  <c r="C34" i="18"/>
  <c r="D34" i="18"/>
  <c r="B34" i="18"/>
  <c r="C69" i="18"/>
  <c r="D69" i="18"/>
  <c r="B69" i="18"/>
  <c r="C73" i="18"/>
  <c r="D73" i="18"/>
  <c r="B73" i="18"/>
  <c r="D78" i="18"/>
  <c r="C78" i="18"/>
  <c r="B78" i="18"/>
  <c r="C82" i="18"/>
  <c r="B82" i="18"/>
  <c r="D82" i="18"/>
  <c r="D88" i="18"/>
  <c r="B88" i="18"/>
  <c r="C88" i="18"/>
  <c r="C92" i="18"/>
  <c r="D92" i="18"/>
  <c r="B92" i="18"/>
  <c r="B96" i="18"/>
  <c r="D96" i="18"/>
  <c r="C96" i="18"/>
  <c r="D100" i="18"/>
  <c r="C100" i="18"/>
  <c r="B100" i="18"/>
  <c r="D105" i="18"/>
  <c r="B105" i="18"/>
  <c r="C105" i="18"/>
  <c r="C109" i="18"/>
  <c r="D109" i="18"/>
  <c r="B109" i="18"/>
  <c r="B113" i="18"/>
  <c r="D113" i="18"/>
  <c r="C113" i="18"/>
  <c r="C116" i="18"/>
  <c r="B116" i="18"/>
  <c r="D116" i="18"/>
  <c r="D120" i="18"/>
  <c r="C120" i="18"/>
  <c r="B120" i="18"/>
  <c r="C124" i="18"/>
  <c r="D124" i="18"/>
  <c r="B124" i="18"/>
  <c r="B128" i="18"/>
  <c r="C128" i="18"/>
  <c r="D128" i="18"/>
  <c r="D131" i="18"/>
  <c r="C131" i="18"/>
  <c r="B131" i="18"/>
  <c r="D135" i="18"/>
  <c r="C135" i="18"/>
  <c r="B135" i="18"/>
  <c r="C139" i="18"/>
  <c r="B139" i="18"/>
  <c r="D139" i="18"/>
  <c r="B143" i="18"/>
  <c r="D143" i="18"/>
  <c r="C143" i="18"/>
  <c r="D147" i="18"/>
  <c r="C147" i="18"/>
  <c r="B147" i="18"/>
  <c r="D151" i="18"/>
  <c r="B151" i="18"/>
  <c r="C151" i="18"/>
  <c r="B158" i="18"/>
  <c r="D158" i="18"/>
  <c r="C158" i="18"/>
  <c r="D162" i="18"/>
  <c r="C162" i="18"/>
  <c r="B162" i="18"/>
  <c r="C166" i="18"/>
  <c r="D166" i="18"/>
  <c r="B166" i="18"/>
  <c r="B170" i="18"/>
  <c r="D170" i="18"/>
  <c r="C170" i="18"/>
  <c r="D24" i="18"/>
  <c r="C24" i="18"/>
  <c r="A232" i="18" s="1"/>
  <c r="B24" i="18"/>
  <c r="C27" i="18"/>
  <c r="D27" i="18"/>
  <c r="B27" i="18"/>
  <c r="D39" i="18"/>
  <c r="C39" i="18"/>
  <c r="B39" i="18"/>
  <c r="D35" i="18"/>
  <c r="B35" i="18"/>
  <c r="C35" i="18"/>
  <c r="D60" i="18"/>
  <c r="B60" i="18"/>
  <c r="C60" i="18"/>
  <c r="D66" i="18"/>
  <c r="C66" i="18"/>
  <c r="B66" i="18"/>
  <c r="D70" i="18"/>
  <c r="C70" i="18"/>
  <c r="B70" i="18"/>
  <c r="D74" i="18"/>
  <c r="B74" i="18"/>
  <c r="C74" i="18"/>
  <c r="B79" i="18"/>
  <c r="C79" i="18"/>
  <c r="D79" i="18"/>
  <c r="B83" i="18"/>
  <c r="D83" i="18"/>
  <c r="C83" i="18"/>
  <c r="B89" i="18"/>
  <c r="D89" i="18"/>
  <c r="C89" i="18"/>
  <c r="B93" i="18"/>
  <c r="D93" i="18"/>
  <c r="C93" i="18"/>
  <c r="B97" i="18"/>
  <c r="D97" i="18"/>
  <c r="C97" i="18"/>
  <c r="B101" i="18"/>
  <c r="C101" i="18"/>
  <c r="D101" i="18"/>
  <c r="B106" i="18"/>
  <c r="D106" i="18"/>
  <c r="C106" i="18"/>
  <c r="B110" i="18"/>
  <c r="D110" i="18"/>
  <c r="C110" i="18"/>
  <c r="B114" i="18"/>
  <c r="D114" i="18"/>
  <c r="C114" i="18"/>
  <c r="B117" i="18"/>
  <c r="C117" i="18"/>
  <c r="D117" i="18"/>
  <c r="B121" i="18"/>
  <c r="C121" i="18"/>
  <c r="D121" i="18"/>
  <c r="B125" i="18"/>
  <c r="C125" i="18"/>
  <c r="D125" i="18"/>
  <c r="B132" i="18"/>
  <c r="C132" i="18"/>
  <c r="D132" i="18"/>
  <c r="B136" i="18"/>
  <c r="D136" i="18"/>
  <c r="C136" i="18"/>
  <c r="B140" i="18"/>
  <c r="D140" i="18"/>
  <c r="C140" i="18"/>
  <c r="B144" i="18"/>
  <c r="D144" i="18"/>
  <c r="C144" i="18"/>
  <c r="B148" i="18"/>
  <c r="C148" i="18"/>
  <c r="D148" i="18"/>
  <c r="B152" i="18"/>
  <c r="D152" i="18"/>
  <c r="C152" i="18"/>
  <c r="B155" i="18"/>
  <c r="D155" i="18"/>
  <c r="C155" i="18"/>
  <c r="B159" i="18"/>
  <c r="C159" i="18"/>
  <c r="D159" i="18"/>
  <c r="B163" i="18"/>
  <c r="D163" i="18"/>
  <c r="C163" i="18"/>
  <c r="B167" i="18"/>
  <c r="C167" i="18"/>
  <c r="D167" i="18"/>
  <c r="B171" i="18"/>
  <c r="D171" i="18"/>
  <c r="C171" i="18"/>
  <c r="B40" i="18"/>
  <c r="D40" i="18"/>
  <c r="C40" i="18"/>
  <c r="B32" i="18"/>
  <c r="D32" i="18"/>
  <c r="C32" i="18"/>
  <c r="D36" i="18"/>
  <c r="C36" i="18"/>
  <c r="B36" i="18"/>
  <c r="C61" i="18"/>
  <c r="B61" i="18"/>
  <c r="D61" i="18"/>
  <c r="C67" i="18"/>
  <c r="B67" i="18"/>
  <c r="D67" i="18"/>
  <c r="B71" i="18"/>
  <c r="D71" i="18"/>
  <c r="C71" i="18"/>
  <c r="D76" i="18"/>
  <c r="C76" i="18"/>
  <c r="B76" i="18"/>
  <c r="C80" i="18"/>
  <c r="D80" i="18"/>
  <c r="B80" i="18"/>
  <c r="C84" i="18"/>
  <c r="B84" i="18"/>
  <c r="D84" i="18"/>
  <c r="C90" i="18"/>
  <c r="D90" i="18"/>
  <c r="B90" i="18"/>
  <c r="C94" i="18"/>
  <c r="B94" i="18"/>
  <c r="D94" i="18"/>
  <c r="C98" i="18"/>
  <c r="D98" i="18"/>
  <c r="B98" i="18"/>
  <c r="C102" i="18"/>
  <c r="B102" i="18"/>
  <c r="D102" i="18"/>
  <c r="C107" i="18"/>
  <c r="D107" i="18"/>
  <c r="B107" i="18"/>
  <c r="C111" i="18"/>
  <c r="B111" i="18"/>
  <c r="D111" i="18"/>
  <c r="C118" i="18"/>
  <c r="D118" i="18"/>
  <c r="B118" i="18"/>
  <c r="C122" i="18"/>
  <c r="D122" i="18"/>
  <c r="B122" i="18"/>
  <c r="C126" i="18"/>
  <c r="B126" i="18"/>
  <c r="D126" i="18"/>
  <c r="C133" i="18"/>
  <c r="D133" i="18"/>
  <c r="B133" i="18"/>
  <c r="C137" i="18"/>
  <c r="D137" i="18"/>
  <c r="B137" i="18"/>
  <c r="C141" i="18"/>
  <c r="B141" i="18"/>
  <c r="D141" i="18"/>
  <c r="C145" i="18"/>
  <c r="D145" i="18"/>
  <c r="B145" i="18"/>
  <c r="C149" i="18"/>
  <c r="D149" i="18"/>
  <c r="B149" i="18"/>
  <c r="C153" i="18"/>
  <c r="D153" i="18"/>
  <c r="B153" i="18"/>
  <c r="C156" i="18"/>
  <c r="D156" i="18"/>
  <c r="B156" i="18"/>
  <c r="C160" i="18"/>
  <c r="B160" i="18"/>
  <c r="D160" i="18"/>
  <c r="C164" i="18"/>
  <c r="D164" i="18"/>
  <c r="B164" i="18"/>
  <c r="C168" i="18"/>
  <c r="B168" i="18"/>
  <c r="D168" i="18"/>
  <c r="D262" i="18"/>
  <c r="C262" i="18"/>
  <c r="D232" i="18"/>
  <c r="C232" i="18"/>
  <c r="D225" i="18"/>
  <c r="C225" i="18"/>
  <c r="D219" i="18"/>
  <c r="C219" i="18"/>
  <c r="D214" i="18"/>
  <c r="C214" i="18"/>
  <c r="D196" i="18"/>
  <c r="C196" i="18"/>
  <c r="D184" i="18"/>
  <c r="C184" i="18"/>
  <c r="D172" i="18"/>
  <c r="C172" i="18"/>
  <c r="D154" i="18"/>
  <c r="C154" i="18"/>
  <c r="D129" i="18"/>
  <c r="C129" i="18"/>
  <c r="D115" i="18"/>
  <c r="C115" i="18"/>
  <c r="D104" i="18"/>
  <c r="C104" i="18"/>
  <c r="D86" i="18"/>
  <c r="C86" i="18"/>
  <c r="D75" i="18"/>
  <c r="C75" i="18"/>
  <c r="D65" i="18"/>
  <c r="C65" i="18"/>
  <c r="D59" i="18"/>
  <c r="C59" i="18"/>
  <c r="D31" i="18"/>
  <c r="C31" i="18"/>
  <c r="D37" i="18"/>
  <c r="C37" i="18"/>
  <c r="A129" i="18" l="1"/>
  <c r="A86" i="18"/>
  <c r="A154" i="18"/>
  <c r="A65" i="18"/>
  <c r="A184" i="18"/>
  <c r="A196" i="18"/>
  <c r="A225" i="18"/>
  <c r="A75" i="18"/>
  <c r="A115" i="18"/>
  <c r="A172" i="18"/>
  <c r="A104" i="18"/>
  <c r="B43" i="10"/>
  <c r="B42" i="10"/>
  <c r="B41" i="10"/>
  <c r="B40" i="10"/>
  <c r="B39" i="10"/>
  <c r="B38" i="10"/>
  <c r="B30" i="10"/>
  <c r="B29" i="10"/>
  <c r="B28" i="10"/>
  <c r="B27" i="10"/>
  <c r="B26" i="10"/>
  <c r="B25" i="10"/>
  <c r="B24" i="10"/>
  <c r="A81" i="14" l="1"/>
  <c r="A96" i="14"/>
  <c r="D106" i="20"/>
  <c r="A211" i="14"/>
  <c r="A240" i="14"/>
  <c r="A247" i="14"/>
  <c r="A277" i="14"/>
  <c r="C10" i="14"/>
  <c r="F8" i="14"/>
  <c r="F5" i="14"/>
  <c r="F6" i="14"/>
  <c r="B5" i="14"/>
  <c r="G48" i="15"/>
  <c r="E3" i="15"/>
  <c r="B3" i="15"/>
  <c r="H1" i="14"/>
  <c r="H1" i="15"/>
  <c r="B957" i="12"/>
  <c r="B956" i="12"/>
  <c r="B955" i="12"/>
  <c r="B954" i="12"/>
  <c r="B953" i="12"/>
  <c r="B952" i="12"/>
  <c r="B951" i="12"/>
  <c r="B950" i="12"/>
  <c r="B949" i="12"/>
  <c r="B948" i="12"/>
  <c r="B947" i="12"/>
  <c r="B946" i="12"/>
  <c r="B945" i="12"/>
  <c r="B944" i="12"/>
  <c r="B943" i="12"/>
  <c r="B942" i="12"/>
  <c r="B941" i="12"/>
  <c r="B940" i="12"/>
  <c r="B938" i="12"/>
  <c r="B939" i="12"/>
  <c r="B937" i="12"/>
  <c r="B936" i="12"/>
  <c r="B935" i="12"/>
  <c r="B934" i="12"/>
  <c r="B933" i="12"/>
  <c r="B932" i="12"/>
  <c r="B931" i="12"/>
  <c r="B930" i="12"/>
  <c r="B926" i="12"/>
  <c r="B929" i="12"/>
  <c r="B928" i="12"/>
  <c r="B925" i="12"/>
  <c r="B927" i="12"/>
  <c r="A225" i="15"/>
  <c r="G225" i="15"/>
  <c r="H225" i="15" s="1"/>
  <c r="A224" i="15"/>
  <c r="G224" i="15" s="1"/>
  <c r="H224" i="15" s="1"/>
  <c r="A223" i="15"/>
  <c r="G223" i="15" s="1"/>
  <c r="H223" i="15" s="1"/>
  <c r="A222" i="15"/>
  <c r="G222" i="15"/>
  <c r="H222" i="15" s="1"/>
  <c r="A221" i="15"/>
  <c r="G221" i="15" s="1"/>
  <c r="H221" i="15" s="1"/>
  <c r="A220" i="15"/>
  <c r="G220" i="15" s="1"/>
  <c r="H220" i="15" s="1"/>
  <c r="A219" i="15"/>
  <c r="G219" i="15" s="1"/>
  <c r="H219" i="15" s="1"/>
  <c r="A218" i="15"/>
  <c r="G218" i="15" s="1"/>
  <c r="H218" i="15" s="1"/>
  <c r="A217" i="15"/>
  <c r="G217" i="15" s="1"/>
  <c r="H217" i="15" s="1"/>
  <c r="A216" i="15"/>
  <c r="G216" i="15" s="1"/>
  <c r="H216" i="15" s="1"/>
  <c r="A215" i="15"/>
  <c r="G215" i="15" s="1"/>
  <c r="H215" i="15" s="1"/>
  <c r="A214" i="15"/>
  <c r="G214" i="15" s="1"/>
  <c r="H214" i="15" s="1"/>
  <c r="A213" i="15"/>
  <c r="G213" i="15" s="1"/>
  <c r="H213" i="15" s="1"/>
  <c r="A212" i="15"/>
  <c r="G212" i="15" s="1"/>
  <c r="H212" i="15" s="1"/>
  <c r="A211" i="15"/>
  <c r="G211" i="15" s="1"/>
  <c r="H211" i="15" s="1"/>
  <c r="A210" i="15"/>
  <c r="G210" i="15" s="1"/>
  <c r="H210" i="15" s="1"/>
  <c r="A209" i="15"/>
  <c r="G209" i="15" s="1"/>
  <c r="H209" i="15" s="1"/>
  <c r="A208" i="15"/>
  <c r="G208" i="15" s="1"/>
  <c r="H208" i="15" s="1"/>
  <c r="A207" i="15"/>
  <c r="G207" i="15" s="1"/>
  <c r="H207" i="15" s="1"/>
  <c r="A206" i="15"/>
  <c r="G206" i="15" s="1"/>
  <c r="H206" i="15" s="1"/>
  <c r="A205" i="15"/>
  <c r="G205" i="15" s="1"/>
  <c r="H205" i="15" s="1"/>
  <c r="A204" i="15"/>
  <c r="G204" i="15" s="1"/>
  <c r="H204" i="15" s="1"/>
  <c r="A203" i="15"/>
  <c r="G203" i="15" s="1"/>
  <c r="H203" i="15" s="1"/>
  <c r="A202" i="15"/>
  <c r="G202" i="15" s="1"/>
  <c r="H202" i="15" s="1"/>
  <c r="A201" i="15"/>
  <c r="G201" i="15" s="1"/>
  <c r="H201" i="15" s="1"/>
  <c r="A200" i="15"/>
  <c r="G200" i="15" s="1"/>
  <c r="H200" i="15" s="1"/>
  <c r="A199" i="15"/>
  <c r="G199" i="15" s="1"/>
  <c r="H199" i="15" s="1"/>
  <c r="A198" i="15"/>
  <c r="G198" i="15" s="1"/>
  <c r="H198" i="15" s="1"/>
  <c r="A197" i="15"/>
  <c r="G197" i="15" s="1"/>
  <c r="H197" i="15" s="1"/>
  <c r="A196" i="15"/>
  <c r="G196" i="15" s="1"/>
  <c r="H196" i="15" s="1"/>
  <c r="A195" i="15"/>
  <c r="G195" i="15" s="1"/>
  <c r="H195" i="15" s="1"/>
  <c r="A194" i="15"/>
  <c r="G194" i="15" s="1"/>
  <c r="H194" i="15" s="1"/>
  <c r="A193" i="15"/>
  <c r="G193" i="15" s="1"/>
  <c r="H193" i="15" s="1"/>
  <c r="A192" i="15"/>
  <c r="G192" i="15" s="1"/>
  <c r="H192" i="15" s="1"/>
  <c r="A191" i="15"/>
  <c r="G191" i="15" s="1"/>
  <c r="H191" i="15" s="1"/>
  <c r="A190" i="15"/>
  <c r="G190" i="15" s="1"/>
  <c r="H190" i="15" s="1"/>
  <c r="A189" i="15"/>
  <c r="G189" i="15" s="1"/>
  <c r="H189" i="15" s="1"/>
  <c r="A188" i="15"/>
  <c r="G188" i="15" s="1"/>
  <c r="H188" i="15" s="1"/>
  <c r="A187" i="15"/>
  <c r="G187" i="15" s="1"/>
  <c r="H187" i="15" s="1"/>
  <c r="A186" i="15"/>
  <c r="G186" i="15" s="1"/>
  <c r="H186" i="15" s="1"/>
  <c r="A185" i="15"/>
  <c r="G185" i="15" s="1"/>
  <c r="H185" i="15" s="1"/>
  <c r="A184" i="15"/>
  <c r="G184" i="15" s="1"/>
  <c r="H184" i="15" s="1"/>
  <c r="A183" i="15"/>
  <c r="G183" i="15" s="1"/>
  <c r="H183" i="15" s="1"/>
  <c r="A182" i="15"/>
  <c r="G182" i="15" s="1"/>
  <c r="H182" i="15" s="1"/>
  <c r="A181" i="15"/>
  <c r="G181" i="15" s="1"/>
  <c r="H181" i="15" s="1"/>
  <c r="A180" i="15"/>
  <c r="G180" i="15" s="1"/>
  <c r="H180" i="15" s="1"/>
  <c r="A179" i="15"/>
  <c r="G179" i="15" s="1"/>
  <c r="H179" i="15" s="1"/>
  <c r="A178" i="15"/>
  <c r="G178" i="15" s="1"/>
  <c r="H178" i="15" s="1"/>
  <c r="A177" i="15"/>
  <c r="G177" i="15" s="1"/>
  <c r="H177" i="15" s="1"/>
  <c r="A176" i="15"/>
  <c r="G176" i="15" s="1"/>
  <c r="H176" i="15" s="1"/>
  <c r="A175" i="15"/>
  <c r="G175" i="15" s="1"/>
  <c r="H175" i="15" s="1"/>
  <c r="A174" i="15"/>
  <c r="G174" i="15" s="1"/>
  <c r="H174" i="15" s="1"/>
  <c r="A173" i="15"/>
  <c r="G173" i="15" s="1"/>
  <c r="H173" i="15" s="1"/>
  <c r="A172" i="15"/>
  <c r="G172" i="15" s="1"/>
  <c r="H172" i="15" s="1"/>
  <c r="A171" i="15"/>
  <c r="G171" i="15" s="1"/>
  <c r="H171" i="15" s="1"/>
  <c r="A170" i="15"/>
  <c r="G170" i="15" s="1"/>
  <c r="H170" i="15" s="1"/>
  <c r="A169" i="15"/>
  <c r="G169" i="15" s="1"/>
  <c r="H169" i="15" s="1"/>
  <c r="A168" i="15"/>
  <c r="G168" i="15" s="1"/>
  <c r="H168" i="15" s="1"/>
  <c r="A167" i="15"/>
  <c r="G167" i="15" s="1"/>
  <c r="H167" i="15" s="1"/>
  <c r="A166" i="15"/>
  <c r="G166" i="15" s="1"/>
  <c r="H166" i="15" s="1"/>
  <c r="A165" i="15"/>
  <c r="G165" i="15" s="1"/>
  <c r="H165" i="15" s="1"/>
  <c r="A164" i="15"/>
  <c r="G164" i="15" s="1"/>
  <c r="H164" i="15" s="1"/>
  <c r="A163" i="15"/>
  <c r="G163" i="15" s="1"/>
  <c r="H163" i="15" s="1"/>
  <c r="A162" i="15"/>
  <c r="G162" i="15" s="1"/>
  <c r="H162" i="15" s="1"/>
  <c r="A161" i="15"/>
  <c r="G161" i="15" s="1"/>
  <c r="H161" i="15" s="1"/>
  <c r="A160" i="15"/>
  <c r="G160" i="15" s="1"/>
  <c r="H160" i="15" s="1"/>
  <c r="A159" i="15"/>
  <c r="G159" i="15" s="1"/>
  <c r="H159" i="15" s="1"/>
  <c r="A158" i="15"/>
  <c r="G158" i="15" s="1"/>
  <c r="H158" i="15" s="1"/>
  <c r="A157" i="15"/>
  <c r="G157" i="15" s="1"/>
  <c r="H157" i="15" s="1"/>
  <c r="A156" i="15"/>
  <c r="G156" i="15" s="1"/>
  <c r="H156" i="15" s="1"/>
  <c r="A155" i="15"/>
  <c r="G155" i="15" s="1"/>
  <c r="H155" i="15" s="1"/>
  <c r="A154" i="15"/>
  <c r="G154" i="15" s="1"/>
  <c r="H154" i="15" s="1"/>
  <c r="A153" i="15"/>
  <c r="G153" i="15" s="1"/>
  <c r="H153" i="15" s="1"/>
  <c r="A152" i="15"/>
  <c r="G152" i="15" s="1"/>
  <c r="H152" i="15" s="1"/>
  <c r="A151" i="15"/>
  <c r="G151" i="15" s="1"/>
  <c r="H151" i="15" s="1"/>
  <c r="A150" i="15"/>
  <c r="G150" i="15" s="1"/>
  <c r="H150" i="15" s="1"/>
  <c r="A149" i="15"/>
  <c r="G149" i="15" s="1"/>
  <c r="H149" i="15" s="1"/>
  <c r="A148" i="15"/>
  <c r="G148" i="15" s="1"/>
  <c r="H148" i="15" s="1"/>
  <c r="A147" i="15"/>
  <c r="G147" i="15" s="1"/>
  <c r="H147" i="15" s="1"/>
  <c r="A146" i="15"/>
  <c r="G146" i="15" s="1"/>
  <c r="H146" i="15" s="1"/>
  <c r="A145" i="15"/>
  <c r="G145" i="15" s="1"/>
  <c r="H145" i="15" s="1"/>
  <c r="A144" i="15"/>
  <c r="G144" i="15" s="1"/>
  <c r="H144" i="15" s="1"/>
  <c r="A143" i="15"/>
  <c r="G143" i="15" s="1"/>
  <c r="H143" i="15" s="1"/>
  <c r="A142" i="15"/>
  <c r="G142" i="15" s="1"/>
  <c r="H142" i="15" s="1"/>
  <c r="A141" i="15"/>
  <c r="G141" i="15" s="1"/>
  <c r="H141" i="15" s="1"/>
  <c r="A140" i="15"/>
  <c r="G140" i="15" s="1"/>
  <c r="H140" i="15" s="1"/>
  <c r="A139" i="15"/>
  <c r="G139" i="15" s="1"/>
  <c r="H139" i="15" s="1"/>
  <c r="A138" i="15"/>
  <c r="G138" i="15" s="1"/>
  <c r="H138" i="15" s="1"/>
  <c r="A137" i="15"/>
  <c r="G137" i="15" s="1"/>
  <c r="H137" i="15" s="1"/>
  <c r="A136" i="15"/>
  <c r="G136" i="15" s="1"/>
  <c r="H136" i="15" s="1"/>
  <c r="A135" i="15"/>
  <c r="G135" i="15" s="1"/>
  <c r="H135" i="15" s="1"/>
  <c r="A134" i="15"/>
  <c r="G134" i="15" s="1"/>
  <c r="H134" i="15" s="1"/>
  <c r="A133" i="15"/>
  <c r="G133" i="15" s="1"/>
  <c r="H133" i="15" s="1"/>
  <c r="A132" i="15"/>
  <c r="G132" i="15" s="1"/>
  <c r="H132" i="15" s="1"/>
  <c r="A131" i="15"/>
  <c r="G131" i="15" s="1"/>
  <c r="H131" i="15" s="1"/>
  <c r="A130" i="15"/>
  <c r="G130" i="15" s="1"/>
  <c r="H130" i="15" s="1"/>
  <c r="A129" i="15"/>
  <c r="G129" i="15" s="1"/>
  <c r="H129" i="15" s="1"/>
  <c r="A128" i="15"/>
  <c r="G128" i="15" s="1"/>
  <c r="H128" i="15" s="1"/>
  <c r="A127" i="15"/>
  <c r="G127" i="15" s="1"/>
  <c r="H127" i="15" s="1"/>
  <c r="A126" i="15"/>
  <c r="G126" i="15" s="1"/>
  <c r="H126" i="15" s="1"/>
  <c r="A125" i="15"/>
  <c r="G125" i="15" s="1"/>
  <c r="H125" i="15" s="1"/>
  <c r="A124" i="15"/>
  <c r="G124" i="15" s="1"/>
  <c r="H124" i="15" s="1"/>
  <c r="A123" i="15"/>
  <c r="G123" i="15" s="1"/>
  <c r="H123" i="15" s="1"/>
  <c r="A122" i="15"/>
  <c r="G122" i="15" s="1"/>
  <c r="H122" i="15" s="1"/>
  <c r="A121" i="15"/>
  <c r="G121" i="15" s="1"/>
  <c r="H121" i="15" s="1"/>
  <c r="A120" i="15"/>
  <c r="G120" i="15" s="1"/>
  <c r="H120" i="15" s="1"/>
  <c r="A119" i="15"/>
  <c r="G119" i="15" s="1"/>
  <c r="H119" i="15" s="1"/>
  <c r="A118" i="15"/>
  <c r="G118" i="15" s="1"/>
  <c r="H118" i="15" s="1"/>
  <c r="A117" i="15"/>
  <c r="G117" i="15" s="1"/>
  <c r="H117" i="15" s="1"/>
  <c r="A116" i="15"/>
  <c r="G116" i="15" s="1"/>
  <c r="H116" i="15" s="1"/>
  <c r="A115" i="15"/>
  <c r="G115" i="15" s="1"/>
  <c r="H115" i="15" s="1"/>
  <c r="A114" i="15"/>
  <c r="G114" i="15" s="1"/>
  <c r="H114" i="15" s="1"/>
  <c r="A113" i="15"/>
  <c r="G113" i="15" s="1"/>
  <c r="H113" i="15" s="1"/>
  <c r="A112" i="15"/>
  <c r="G112" i="15" s="1"/>
  <c r="H112" i="15" s="1"/>
  <c r="A111" i="15"/>
  <c r="G111" i="15" s="1"/>
  <c r="H111" i="15" s="1"/>
  <c r="A110" i="15"/>
  <c r="G110" i="15" s="1"/>
  <c r="H110" i="15" s="1"/>
  <c r="A109" i="15"/>
  <c r="G109" i="15" s="1"/>
  <c r="H109" i="15" s="1"/>
  <c r="A108" i="15"/>
  <c r="G108" i="15" s="1"/>
  <c r="H108" i="15" s="1"/>
  <c r="A107" i="15"/>
  <c r="G107" i="15" s="1"/>
  <c r="H107" i="15" s="1"/>
  <c r="A106" i="15"/>
  <c r="G106" i="15" s="1"/>
  <c r="H106" i="15" s="1"/>
  <c r="A105" i="15"/>
  <c r="G105" i="15" s="1"/>
  <c r="H105" i="15" s="1"/>
  <c r="A104" i="15"/>
  <c r="G104" i="15" s="1"/>
  <c r="H104" i="15" s="1"/>
  <c r="A103" i="15"/>
  <c r="G103" i="15" s="1"/>
  <c r="H103" i="15" s="1"/>
  <c r="A102" i="15"/>
  <c r="G102" i="15" s="1"/>
  <c r="H102" i="15" s="1"/>
  <c r="A101" i="15"/>
  <c r="G101" i="15" s="1"/>
  <c r="H101" i="15" s="1"/>
  <c r="A100" i="15"/>
  <c r="G100" i="15" s="1"/>
  <c r="H100" i="15" s="1"/>
  <c r="A99" i="15"/>
  <c r="G99" i="15" s="1"/>
  <c r="H99" i="15" s="1"/>
  <c r="A98" i="15"/>
  <c r="G98" i="15" s="1"/>
  <c r="H98" i="15" s="1"/>
  <c r="A97" i="15"/>
  <c r="G97" i="15" s="1"/>
  <c r="H97" i="15" s="1"/>
  <c r="A96" i="15"/>
  <c r="G96" i="15" s="1"/>
  <c r="H96" i="15" s="1"/>
  <c r="A95" i="15"/>
  <c r="G95" i="15" s="1"/>
  <c r="H95" i="15" s="1"/>
  <c r="A94" i="15"/>
  <c r="G94" i="15" s="1"/>
  <c r="H94" i="15" s="1"/>
  <c r="A93" i="15"/>
  <c r="G93" i="15" s="1"/>
  <c r="H93" i="15" s="1"/>
  <c r="A92" i="15"/>
  <c r="G92" i="15" s="1"/>
  <c r="H92" i="15" s="1"/>
  <c r="A91" i="15"/>
  <c r="G91" i="15" s="1"/>
  <c r="H91" i="15" s="1"/>
  <c r="A90" i="15"/>
  <c r="G90" i="15" s="1"/>
  <c r="H90" i="15" s="1"/>
  <c r="A89" i="15"/>
  <c r="G89" i="15" s="1"/>
  <c r="H89" i="15" s="1"/>
  <c r="A88" i="15"/>
  <c r="G88" i="15" s="1"/>
  <c r="H88" i="15" s="1"/>
  <c r="A87" i="15"/>
  <c r="G87" i="15" s="1"/>
  <c r="H87" i="15" s="1"/>
  <c r="A86" i="15"/>
  <c r="G86" i="15" s="1"/>
  <c r="H86" i="15" s="1"/>
  <c r="A85" i="15"/>
  <c r="G85" i="15" s="1"/>
  <c r="H85" i="15" s="1"/>
  <c r="A84" i="15"/>
  <c r="G84" i="15" s="1"/>
  <c r="H84" i="15" s="1"/>
  <c r="A83" i="15"/>
  <c r="G83" i="15" s="1"/>
  <c r="H83" i="15" s="1"/>
  <c r="A82" i="15"/>
  <c r="G82" i="15" s="1"/>
  <c r="H82" i="15" s="1"/>
  <c r="A81" i="15"/>
  <c r="G81" i="15" s="1"/>
  <c r="H81" i="15" s="1"/>
  <c r="A80" i="15"/>
  <c r="G80" i="15" s="1"/>
  <c r="H80" i="15" s="1"/>
  <c r="A79" i="15"/>
  <c r="G79" i="15" s="1"/>
  <c r="H79" i="15" s="1"/>
  <c r="A78" i="15"/>
  <c r="G78" i="15" s="1"/>
  <c r="H78" i="15" s="1"/>
  <c r="A77" i="15"/>
  <c r="G77" i="15" s="1"/>
  <c r="H77" i="15" s="1"/>
  <c r="A76" i="15"/>
  <c r="G76" i="15" s="1"/>
  <c r="H76" i="15" s="1"/>
  <c r="A75" i="15"/>
  <c r="G75" i="15" s="1"/>
  <c r="H75" i="15" s="1"/>
  <c r="A74" i="15"/>
  <c r="G74" i="15" s="1"/>
  <c r="H74" i="15" s="1"/>
  <c r="A73" i="15"/>
  <c r="G73" i="15" s="1"/>
  <c r="H73" i="15" s="1"/>
  <c r="A72" i="15"/>
  <c r="G72" i="15" s="1"/>
  <c r="H72" i="15" s="1"/>
  <c r="A71" i="15"/>
  <c r="G71" i="15" s="1"/>
  <c r="H71" i="15" s="1"/>
  <c r="A70" i="15"/>
  <c r="G70" i="15" s="1"/>
  <c r="H70" i="15" s="1"/>
  <c r="A69" i="15"/>
  <c r="G69" i="15" s="1"/>
  <c r="H69" i="15" s="1"/>
  <c r="A68" i="15"/>
  <c r="G68" i="15" s="1"/>
  <c r="H68" i="15" s="1"/>
  <c r="A67" i="15"/>
  <c r="G67" i="15" s="1"/>
  <c r="H67" i="15" s="1"/>
  <c r="A66" i="15"/>
  <c r="G66" i="15" s="1"/>
  <c r="H66" i="15" s="1"/>
  <c r="A65" i="15"/>
  <c r="G65" i="15" s="1"/>
  <c r="H65" i="15" s="1"/>
  <c r="A64" i="15"/>
  <c r="G64" i="15" s="1"/>
  <c r="H64" i="15" s="1"/>
  <c r="A63" i="15"/>
  <c r="G63" i="15" s="1"/>
  <c r="H63" i="15" s="1"/>
  <c r="A62" i="15"/>
  <c r="G62" i="15" s="1"/>
  <c r="H62" i="15" s="1"/>
  <c r="A61" i="15"/>
  <c r="G61" i="15" s="1"/>
  <c r="H61" i="15" s="1"/>
  <c r="A60" i="15"/>
  <c r="G60" i="15" s="1"/>
  <c r="H60" i="15" s="1"/>
  <c r="A59" i="15"/>
  <c r="G59" i="15" s="1"/>
  <c r="H59" i="15" s="1"/>
  <c r="A58" i="15"/>
  <c r="G58" i="15" s="1"/>
  <c r="H58" i="15" s="1"/>
  <c r="A57" i="15"/>
  <c r="G57" i="15" s="1"/>
  <c r="H57" i="15" s="1"/>
  <c r="A56" i="15"/>
  <c r="G56" i="15" s="1"/>
  <c r="H56" i="15" s="1"/>
  <c r="A55" i="15"/>
  <c r="G55" i="15" s="1"/>
  <c r="H55" i="15" s="1"/>
  <c r="A54" i="15"/>
  <c r="G54" i="15" s="1"/>
  <c r="H54" i="15" s="1"/>
  <c r="A53" i="15"/>
  <c r="G53" i="15" s="1"/>
  <c r="H53" i="15" s="1"/>
  <c r="A52" i="15"/>
  <c r="G52" i="15" s="1"/>
  <c r="H52" i="15" s="1"/>
  <c r="A51" i="15"/>
  <c r="G51" i="15" s="1"/>
  <c r="H51" i="15" s="1"/>
  <c r="A50" i="15"/>
  <c r="G50" i="15" s="1"/>
  <c r="H50" i="15" s="1"/>
  <c r="A49" i="15"/>
  <c r="G49" i="15" s="1"/>
  <c r="H49" i="15" s="1"/>
  <c r="A64" i="10"/>
  <c r="A74" i="10"/>
  <c r="A89" i="10"/>
  <c r="A109" i="10"/>
  <c r="A120" i="10"/>
  <c r="A136" i="10"/>
  <c r="A161" i="10"/>
  <c r="A179" i="10"/>
  <c r="A191" i="10"/>
  <c r="A203" i="10"/>
  <c r="A226" i="10"/>
  <c r="A232" i="10"/>
  <c r="A269" i="10"/>
  <c r="B4" i="15"/>
  <c r="D49" i="15"/>
  <c r="D48" i="15"/>
  <c r="B48" i="15"/>
  <c r="A48" i="15"/>
  <c r="B183" i="15"/>
  <c r="D183" i="15"/>
  <c r="B184" i="15"/>
  <c r="D184" i="15"/>
  <c r="B185" i="15"/>
  <c r="D185" i="15"/>
  <c r="B186" i="15"/>
  <c r="D186" i="15"/>
  <c r="B187" i="15"/>
  <c r="D187" i="15"/>
  <c r="B188" i="15"/>
  <c r="D188" i="15"/>
  <c r="B189" i="15"/>
  <c r="D189" i="15"/>
  <c r="B190" i="15"/>
  <c r="D190" i="15"/>
  <c r="B191" i="15"/>
  <c r="D191" i="15"/>
  <c r="B192" i="15"/>
  <c r="D192" i="15"/>
  <c r="B193" i="15"/>
  <c r="D193" i="15"/>
  <c r="B194" i="15"/>
  <c r="D194" i="15"/>
  <c r="B195" i="15"/>
  <c r="D195" i="15"/>
  <c r="B196" i="15"/>
  <c r="D196" i="15"/>
  <c r="B197" i="15"/>
  <c r="D197" i="15"/>
  <c r="B198" i="15"/>
  <c r="D198" i="15"/>
  <c r="B199" i="15"/>
  <c r="D199" i="15"/>
  <c r="B200" i="15"/>
  <c r="D200" i="15"/>
  <c r="B201" i="15"/>
  <c r="D201" i="15"/>
  <c r="B202" i="15"/>
  <c r="D202" i="15"/>
  <c r="B203" i="15"/>
  <c r="D203" i="15"/>
  <c r="B204" i="15"/>
  <c r="D204" i="15"/>
  <c r="B205" i="15"/>
  <c r="D205" i="15"/>
  <c r="B206" i="15"/>
  <c r="D206" i="15"/>
  <c r="B207" i="15"/>
  <c r="D207" i="15"/>
  <c r="B208" i="15"/>
  <c r="D208" i="15"/>
  <c r="B209" i="15"/>
  <c r="D209" i="15"/>
  <c r="B210" i="15"/>
  <c r="D210" i="15"/>
  <c r="B211" i="15"/>
  <c r="D211" i="15"/>
  <c r="B212" i="15"/>
  <c r="D212" i="15"/>
  <c r="B213" i="15"/>
  <c r="D213" i="15"/>
  <c r="B214" i="15"/>
  <c r="D214" i="15"/>
  <c r="B215" i="15"/>
  <c r="D215" i="15"/>
  <c r="B216" i="15"/>
  <c r="D216" i="15"/>
  <c r="B217" i="15"/>
  <c r="D217" i="15"/>
  <c r="B218" i="15"/>
  <c r="D218" i="15"/>
  <c r="B219" i="15"/>
  <c r="D219" i="15"/>
  <c r="B220" i="15"/>
  <c r="D220" i="15"/>
  <c r="B221" i="15"/>
  <c r="D221" i="15"/>
  <c r="B222" i="15"/>
  <c r="D222" i="15"/>
  <c r="B223" i="15"/>
  <c r="D223" i="15"/>
  <c r="B224" i="15"/>
  <c r="D224" i="15"/>
  <c r="B225" i="15"/>
  <c r="D225" i="15"/>
  <c r="A226" i="15"/>
  <c r="B226" i="15"/>
  <c r="D226" i="15"/>
  <c r="A227" i="15"/>
  <c r="B227" i="15"/>
  <c r="D227" i="15"/>
  <c r="A228" i="15"/>
  <c r="B228" i="15"/>
  <c r="D228" i="15"/>
  <c r="A229" i="15"/>
  <c r="B229" i="15"/>
  <c r="D229" i="15"/>
  <c r="A230" i="15"/>
  <c r="B230" i="15"/>
  <c r="D230" i="15"/>
  <c r="A231" i="15"/>
  <c r="B231" i="15"/>
  <c r="D231" i="15"/>
  <c r="A232" i="15"/>
  <c r="B232" i="15"/>
  <c r="D232" i="15"/>
  <c r="A233" i="15"/>
  <c r="B233" i="15"/>
  <c r="D233" i="15"/>
  <c r="A234" i="15"/>
  <c r="B234" i="15"/>
  <c r="D234" i="15"/>
  <c r="A235" i="15"/>
  <c r="B235" i="15"/>
  <c r="D235" i="15"/>
  <c r="A236" i="15"/>
  <c r="B236" i="15"/>
  <c r="D236" i="15"/>
  <c r="A237" i="15"/>
  <c r="B237" i="15"/>
  <c r="D237" i="15"/>
  <c r="A238" i="15"/>
  <c r="B238" i="15"/>
  <c r="D238" i="15"/>
  <c r="A239" i="15"/>
  <c r="B239" i="15"/>
  <c r="D239" i="15"/>
  <c r="A240" i="15"/>
  <c r="B240" i="15"/>
  <c r="D240" i="15"/>
  <c r="A241" i="15"/>
  <c r="B241" i="15"/>
  <c r="D241" i="15"/>
  <c r="A242" i="15"/>
  <c r="B242" i="15"/>
  <c r="D242" i="15"/>
  <c r="A243" i="15"/>
  <c r="B243" i="15"/>
  <c r="D243" i="15"/>
  <c r="A244" i="15"/>
  <c r="B244" i="15"/>
  <c r="D244" i="15"/>
  <c r="A245" i="15"/>
  <c r="B245" i="15"/>
  <c r="D245" i="15"/>
  <c r="A246" i="15"/>
  <c r="B246" i="15"/>
  <c r="D246" i="15"/>
  <c r="A247" i="15"/>
  <c r="B247" i="15"/>
  <c r="D247" i="15"/>
  <c r="A248" i="15"/>
  <c r="B248" i="15"/>
  <c r="D248" i="15"/>
  <c r="A249" i="15"/>
  <c r="B249" i="15"/>
  <c r="D249" i="15"/>
  <c r="A250" i="15"/>
  <c r="B250" i="15"/>
  <c r="D250" i="15"/>
  <c r="A251" i="15"/>
  <c r="B251" i="15"/>
  <c r="D251" i="15"/>
  <c r="A252" i="15"/>
  <c r="B252" i="15"/>
  <c r="D252" i="15"/>
  <c r="A253" i="15"/>
  <c r="B253" i="15"/>
  <c r="D253" i="15"/>
  <c r="A254" i="15"/>
  <c r="B254" i="15"/>
  <c r="D254" i="15"/>
  <c r="A255" i="15"/>
  <c r="B255" i="15"/>
  <c r="D255" i="15"/>
  <c r="A256" i="15"/>
  <c r="B256" i="15"/>
  <c r="D256" i="15"/>
  <c r="A257" i="15"/>
  <c r="B257" i="15"/>
  <c r="D257" i="15"/>
  <c r="A258" i="15"/>
  <c r="B258" i="15"/>
  <c r="D258" i="15"/>
  <c r="A259" i="15"/>
  <c r="B259" i="15"/>
  <c r="D259" i="15"/>
  <c r="A260" i="15"/>
  <c r="B260" i="15"/>
  <c r="D260" i="15"/>
  <c r="A261" i="15"/>
  <c r="B261" i="15"/>
  <c r="D261" i="15"/>
  <c r="A262" i="15"/>
  <c r="B262" i="15"/>
  <c r="D262" i="15"/>
  <c r="A263" i="15"/>
  <c r="B263" i="15"/>
  <c r="D263" i="15"/>
  <c r="A264" i="15"/>
  <c r="B264" i="15"/>
  <c r="D264" i="15"/>
  <c r="A265" i="15"/>
  <c r="B265" i="15"/>
  <c r="D265" i="15"/>
  <c r="A266" i="15"/>
  <c r="B266" i="15"/>
  <c r="D266" i="15"/>
  <c r="A267" i="15"/>
  <c r="B267" i="15"/>
  <c r="D267" i="15"/>
  <c r="A268" i="15"/>
  <c r="B268" i="15"/>
  <c r="D268" i="15"/>
  <c r="A269" i="15"/>
  <c r="B269" i="15"/>
  <c r="D269" i="15"/>
  <c r="A270" i="15"/>
  <c r="B270" i="15"/>
  <c r="D270" i="15"/>
  <c r="A271" i="15"/>
  <c r="B271" i="15"/>
  <c r="D271" i="15"/>
  <c r="A272" i="15"/>
  <c r="B272" i="15"/>
  <c r="D272" i="15"/>
  <c r="A273" i="15"/>
  <c r="B273" i="15"/>
  <c r="D273" i="15"/>
  <c r="A274" i="15"/>
  <c r="B274" i="15"/>
  <c r="D274" i="15"/>
  <c r="A275" i="15"/>
  <c r="B275" i="15"/>
  <c r="D275" i="15"/>
  <c r="A276" i="15"/>
  <c r="B276" i="15"/>
  <c r="D276" i="15"/>
  <c r="A277" i="15"/>
  <c r="B277" i="15"/>
  <c r="D277" i="15"/>
  <c r="A278" i="15"/>
  <c r="B278" i="15"/>
  <c r="D278" i="15"/>
  <c r="A279" i="15"/>
  <c r="B279" i="15"/>
  <c r="D279" i="15"/>
  <c r="A280" i="15"/>
  <c r="B280" i="15"/>
  <c r="D280" i="15"/>
  <c r="A281" i="15"/>
  <c r="B281" i="15"/>
  <c r="D281" i="15"/>
  <c r="A282" i="15"/>
  <c r="B282" i="15"/>
  <c r="D282" i="15"/>
  <c r="A283" i="15"/>
  <c r="B283" i="15"/>
  <c r="D283" i="15"/>
  <c r="A284" i="15"/>
  <c r="B284" i="15"/>
  <c r="D284" i="15"/>
  <c r="A285" i="15"/>
  <c r="B285" i="15"/>
  <c r="D285" i="15"/>
  <c r="A286" i="15"/>
  <c r="B286" i="15"/>
  <c r="D286" i="15"/>
  <c r="A287" i="15"/>
  <c r="B287" i="15"/>
  <c r="D287" i="15"/>
  <c r="A288" i="15"/>
  <c r="B288" i="15"/>
  <c r="D288" i="15"/>
  <c r="A289" i="15"/>
  <c r="B289" i="15"/>
  <c r="D289" i="15"/>
  <c r="A290" i="15"/>
  <c r="B290" i="15"/>
  <c r="D290" i="15"/>
  <c r="A291" i="15"/>
  <c r="B291" i="15"/>
  <c r="D291" i="15"/>
  <c r="A292" i="15"/>
  <c r="B292" i="15"/>
  <c r="D292" i="15"/>
  <c r="A293" i="15"/>
  <c r="B293" i="15"/>
  <c r="D293" i="15"/>
  <c r="A294" i="15"/>
  <c r="B294" i="15"/>
  <c r="D294" i="15"/>
  <c r="A295" i="15"/>
  <c r="B295" i="15"/>
  <c r="D295" i="15"/>
  <c r="A296" i="15"/>
  <c r="B296" i="15"/>
  <c r="D296" i="15"/>
  <c r="A297" i="15"/>
  <c r="B297" i="15"/>
  <c r="D297" i="15"/>
  <c r="A298" i="15"/>
  <c r="B298" i="15"/>
  <c r="D298" i="15"/>
  <c r="A299" i="15"/>
  <c r="B299" i="15"/>
  <c r="D299" i="15"/>
  <c r="A300" i="15"/>
  <c r="B300" i="15"/>
  <c r="D300" i="15"/>
  <c r="A301" i="15"/>
  <c r="B301" i="15"/>
  <c r="D301" i="15"/>
  <c r="A302" i="15"/>
  <c r="B302" i="15"/>
  <c r="D302" i="15"/>
  <c r="A303" i="15"/>
  <c r="B303" i="15"/>
  <c r="D303" i="15"/>
  <c r="A304" i="15"/>
  <c r="B304" i="15"/>
  <c r="D304" i="15"/>
  <c r="A305" i="15"/>
  <c r="B305" i="15"/>
  <c r="D305" i="15"/>
  <c r="A306" i="15"/>
  <c r="B306" i="15"/>
  <c r="D306" i="15"/>
  <c r="A307" i="15"/>
  <c r="B307" i="15"/>
  <c r="D307" i="15"/>
  <c r="A308" i="15"/>
  <c r="B308" i="15"/>
  <c r="D308" i="15"/>
  <c r="A309" i="15"/>
  <c r="B309" i="15"/>
  <c r="D309" i="15"/>
  <c r="A310" i="15"/>
  <c r="B310" i="15"/>
  <c r="D310" i="15"/>
  <c r="A311" i="15"/>
  <c r="B311" i="15"/>
  <c r="D311" i="15"/>
  <c r="A312" i="15"/>
  <c r="B312" i="15"/>
  <c r="D312" i="15"/>
  <c r="A313" i="15"/>
  <c r="B313" i="15"/>
  <c r="D313" i="15"/>
  <c r="A314" i="15"/>
  <c r="B314" i="15"/>
  <c r="D314" i="15"/>
  <c r="A315" i="15"/>
  <c r="B315" i="15"/>
  <c r="D315" i="15"/>
  <c r="A316" i="15"/>
  <c r="B316" i="15"/>
  <c r="D316" i="15"/>
  <c r="B116" i="15"/>
  <c r="D116" i="15"/>
  <c r="B117" i="15"/>
  <c r="D117" i="15"/>
  <c r="B118" i="15"/>
  <c r="D118" i="15"/>
  <c r="B119" i="15"/>
  <c r="D119" i="15"/>
  <c r="B120" i="15"/>
  <c r="D120" i="15"/>
  <c r="B121" i="15"/>
  <c r="D121" i="15"/>
  <c r="B122" i="15"/>
  <c r="D122" i="15"/>
  <c r="B123" i="15"/>
  <c r="D123" i="15"/>
  <c r="B124" i="15"/>
  <c r="D124" i="15"/>
  <c r="B125" i="15"/>
  <c r="D125" i="15"/>
  <c r="B126" i="15"/>
  <c r="D126" i="15"/>
  <c r="B127" i="15"/>
  <c r="D127" i="15"/>
  <c r="B128" i="15"/>
  <c r="D128" i="15"/>
  <c r="B129" i="15"/>
  <c r="D129" i="15"/>
  <c r="B130" i="15"/>
  <c r="D130" i="15"/>
  <c r="B131" i="15"/>
  <c r="D131" i="15"/>
  <c r="B132" i="15"/>
  <c r="D132" i="15"/>
  <c r="B133" i="15"/>
  <c r="D133" i="15"/>
  <c r="B134" i="15"/>
  <c r="D134" i="15"/>
  <c r="B135" i="15"/>
  <c r="D135" i="15"/>
  <c r="B136" i="15"/>
  <c r="D136" i="15"/>
  <c r="B137" i="15"/>
  <c r="D137" i="15"/>
  <c r="B138" i="15"/>
  <c r="D138" i="15"/>
  <c r="B139" i="15"/>
  <c r="D139" i="15"/>
  <c r="B140" i="15"/>
  <c r="D140" i="15"/>
  <c r="B141" i="15"/>
  <c r="D141" i="15"/>
  <c r="B142" i="15"/>
  <c r="D142" i="15"/>
  <c r="B143" i="15"/>
  <c r="D143" i="15"/>
  <c r="B144" i="15"/>
  <c r="D144" i="15"/>
  <c r="B145" i="15"/>
  <c r="D145" i="15"/>
  <c r="B146" i="15"/>
  <c r="D146" i="15"/>
  <c r="B147" i="15"/>
  <c r="D147" i="15"/>
  <c r="B148" i="15"/>
  <c r="D148" i="15"/>
  <c r="B149" i="15"/>
  <c r="D149" i="15"/>
  <c r="B150" i="15"/>
  <c r="D150" i="15"/>
  <c r="B151" i="15"/>
  <c r="D151" i="15"/>
  <c r="B152" i="15"/>
  <c r="D152" i="15"/>
  <c r="B153" i="15"/>
  <c r="D153" i="15"/>
  <c r="B154" i="15"/>
  <c r="D154" i="15"/>
  <c r="B155" i="15"/>
  <c r="D155" i="15"/>
  <c r="B156" i="15"/>
  <c r="D156" i="15"/>
  <c r="B157" i="15"/>
  <c r="D157" i="15"/>
  <c r="B158" i="15"/>
  <c r="D158" i="15"/>
  <c r="B159" i="15"/>
  <c r="D159" i="15"/>
  <c r="B160" i="15"/>
  <c r="D160" i="15"/>
  <c r="B161" i="15"/>
  <c r="D161" i="15"/>
  <c r="B162" i="15"/>
  <c r="D162" i="15"/>
  <c r="B163" i="15"/>
  <c r="D163" i="15"/>
  <c r="B164" i="15"/>
  <c r="D164" i="15"/>
  <c r="B165" i="15"/>
  <c r="D165" i="15"/>
  <c r="B166" i="15"/>
  <c r="D166" i="15"/>
  <c r="B167" i="15"/>
  <c r="D167" i="15"/>
  <c r="B168" i="15"/>
  <c r="D168" i="15"/>
  <c r="B169" i="15"/>
  <c r="D169" i="15"/>
  <c r="B170" i="15"/>
  <c r="D170" i="15"/>
  <c r="B171" i="15"/>
  <c r="D171" i="15"/>
  <c r="B172" i="15"/>
  <c r="D172" i="15"/>
  <c r="B173" i="15"/>
  <c r="D173" i="15"/>
  <c r="B174" i="15"/>
  <c r="D174" i="15"/>
  <c r="B175" i="15"/>
  <c r="D175" i="15"/>
  <c r="B176" i="15"/>
  <c r="D176" i="15"/>
  <c r="B177" i="15"/>
  <c r="D177" i="15"/>
  <c r="B178" i="15"/>
  <c r="D178" i="15"/>
  <c r="B179" i="15"/>
  <c r="D179" i="15"/>
  <c r="B180" i="15"/>
  <c r="D180" i="15"/>
  <c r="B181" i="15"/>
  <c r="D181" i="15"/>
  <c r="B182" i="15"/>
  <c r="D182" i="15"/>
  <c r="B50" i="15"/>
  <c r="D50" i="15"/>
  <c r="B51" i="15"/>
  <c r="D51" i="15"/>
  <c r="B52" i="15"/>
  <c r="D52" i="15"/>
  <c r="B53" i="15"/>
  <c r="D53" i="15"/>
  <c r="B54" i="15"/>
  <c r="D54" i="15"/>
  <c r="B55" i="15"/>
  <c r="D55" i="15"/>
  <c r="B56" i="15"/>
  <c r="D56" i="15"/>
  <c r="B57" i="15"/>
  <c r="D57" i="15"/>
  <c r="B58" i="15"/>
  <c r="D58" i="15"/>
  <c r="B59" i="15"/>
  <c r="D59" i="15"/>
  <c r="B60" i="15"/>
  <c r="D60" i="15"/>
  <c r="B61" i="15"/>
  <c r="D61" i="15"/>
  <c r="B62" i="15"/>
  <c r="D62" i="15"/>
  <c r="B63" i="15"/>
  <c r="D63" i="15"/>
  <c r="B64" i="15"/>
  <c r="D64" i="15"/>
  <c r="B65" i="15"/>
  <c r="D65" i="15"/>
  <c r="B66" i="15"/>
  <c r="D66" i="15"/>
  <c r="B67" i="15"/>
  <c r="D67" i="15"/>
  <c r="B68" i="15"/>
  <c r="D68" i="15"/>
  <c r="B69" i="15"/>
  <c r="D69" i="15"/>
  <c r="B70" i="15"/>
  <c r="D70" i="15"/>
  <c r="B71" i="15"/>
  <c r="D71" i="15"/>
  <c r="B72" i="15"/>
  <c r="D72" i="15"/>
  <c r="B73" i="15"/>
  <c r="D73" i="15"/>
  <c r="B74" i="15"/>
  <c r="D74" i="15"/>
  <c r="B75" i="15"/>
  <c r="D75" i="15"/>
  <c r="B76" i="15"/>
  <c r="D76" i="15"/>
  <c r="B77" i="15"/>
  <c r="D77" i="15"/>
  <c r="B78" i="15"/>
  <c r="D78" i="15"/>
  <c r="B79" i="15"/>
  <c r="D79" i="15"/>
  <c r="B80" i="15"/>
  <c r="D80" i="15"/>
  <c r="B81" i="15"/>
  <c r="D81" i="15"/>
  <c r="B82" i="15"/>
  <c r="D82" i="15"/>
  <c r="B83" i="15"/>
  <c r="D83" i="15"/>
  <c r="B84" i="15"/>
  <c r="D84" i="15"/>
  <c r="B85" i="15"/>
  <c r="D85" i="15"/>
  <c r="B86" i="15"/>
  <c r="D86" i="15"/>
  <c r="B87" i="15"/>
  <c r="D87" i="15"/>
  <c r="B88" i="15"/>
  <c r="D88" i="15"/>
  <c r="B89" i="15"/>
  <c r="D89" i="15"/>
  <c r="B90" i="15"/>
  <c r="D90" i="15"/>
  <c r="B91" i="15"/>
  <c r="D91" i="15"/>
  <c r="B92" i="15"/>
  <c r="D92" i="15"/>
  <c r="B93" i="15"/>
  <c r="D93" i="15"/>
  <c r="B94" i="15"/>
  <c r="D94" i="15"/>
  <c r="B95" i="15"/>
  <c r="D95" i="15"/>
  <c r="B96" i="15"/>
  <c r="D96" i="15"/>
  <c r="B97" i="15"/>
  <c r="D97" i="15"/>
  <c r="B98" i="15"/>
  <c r="D98" i="15"/>
  <c r="B99" i="15"/>
  <c r="D99" i="15"/>
  <c r="B100" i="15"/>
  <c r="D100" i="15"/>
  <c r="B101" i="15"/>
  <c r="D101" i="15"/>
  <c r="B102" i="15"/>
  <c r="D102" i="15"/>
  <c r="B103" i="15"/>
  <c r="D103" i="15"/>
  <c r="B104" i="15"/>
  <c r="D104" i="15"/>
  <c r="B105" i="15"/>
  <c r="D105" i="15"/>
  <c r="B106" i="15"/>
  <c r="D106" i="15"/>
  <c r="B107" i="15"/>
  <c r="D107" i="15"/>
  <c r="B108" i="15"/>
  <c r="D108" i="15"/>
  <c r="B109" i="15"/>
  <c r="D109" i="15"/>
  <c r="B110" i="15"/>
  <c r="D110" i="15"/>
  <c r="B111" i="15"/>
  <c r="D111" i="15"/>
  <c r="B112" i="15"/>
  <c r="D112" i="15"/>
  <c r="B113" i="15"/>
  <c r="D113" i="15"/>
  <c r="B114" i="15"/>
  <c r="D114" i="15"/>
  <c r="B115" i="15"/>
  <c r="D115" i="15"/>
  <c r="B49" i="15"/>
  <c r="O256" i="20" l="1"/>
  <c r="O234" i="20"/>
  <c r="O197" i="20"/>
  <c r="O199" i="20"/>
  <c r="O194" i="20"/>
  <c r="O255" i="20"/>
  <c r="O233" i="20"/>
  <c r="O200" i="20"/>
  <c r="O188" i="20"/>
  <c r="O19" i="20"/>
  <c r="P19" i="20" s="1"/>
  <c r="O240" i="20"/>
  <c r="O212" i="20"/>
  <c r="O187" i="20"/>
  <c r="O22" i="20"/>
  <c r="P22" i="20" s="1"/>
  <c r="O239" i="20"/>
  <c r="O198" i="20"/>
  <c r="O202" i="20"/>
  <c r="O238" i="20"/>
  <c r="O201" i="20"/>
  <c r="O23" i="20"/>
  <c r="P23" i="20" s="1"/>
  <c r="O250" i="20"/>
  <c r="O191" i="20"/>
  <c r="O243" i="20"/>
  <c r="O252" i="20"/>
  <c r="O214" i="20"/>
  <c r="O193" i="20"/>
  <c r="O52" i="20"/>
  <c r="O54" i="20"/>
  <c r="O251" i="20"/>
  <c r="O217" i="20"/>
  <c r="O196" i="20"/>
  <c r="O258" i="20"/>
  <c r="O236" i="20"/>
  <c r="O208" i="20"/>
  <c r="O257" i="20"/>
  <c r="O235" i="20"/>
  <c r="O190" i="20"/>
  <c r="O237" i="20"/>
  <c r="O242" i="20"/>
  <c r="O210" i="20"/>
  <c r="O189" i="20"/>
  <c r="O24" i="20"/>
  <c r="O18" i="20"/>
  <c r="P18" i="20" s="1"/>
  <c r="O241" i="20"/>
  <c r="O213" i="20"/>
  <c r="O192" i="20"/>
  <c r="O51" i="20"/>
  <c r="O254" i="20"/>
  <c r="O232" i="20"/>
  <c r="O195" i="20"/>
  <c r="O253" i="20"/>
  <c r="O215" i="20"/>
  <c r="O186" i="20"/>
  <c r="O21" i="20"/>
  <c r="P21" i="20" s="1"/>
  <c r="O20" i="20"/>
  <c r="P20" i="20" s="1"/>
  <c r="O207" i="20"/>
  <c r="O209" i="20"/>
  <c r="O216" i="20"/>
  <c r="O50" i="20"/>
  <c r="O211" i="20"/>
  <c r="O53" i="20"/>
  <c r="O231" i="20"/>
  <c r="O203" i="20"/>
  <c r="O249" i="20"/>
  <c r="O248" i="20"/>
  <c r="O245" i="20"/>
  <c r="O244" i="20"/>
  <c r="O46" i="20"/>
  <c r="O42" i="20"/>
  <c r="O246" i="20"/>
  <c r="O205" i="20"/>
  <c r="O44" i="20"/>
  <c r="O204" i="20"/>
  <c r="O47" i="20"/>
  <c r="O43" i="20"/>
  <c r="O247" i="20"/>
  <c r="O49" i="20"/>
  <c r="O45" i="20"/>
  <c r="O41" i="20"/>
  <c r="O48" i="20"/>
  <c r="D215" i="20"/>
  <c r="D214" i="20"/>
  <c r="D216" i="20"/>
  <c r="D217" i="20"/>
  <c r="D118" i="20"/>
  <c r="D114" i="20"/>
  <c r="D110" i="20"/>
  <c r="D103" i="20"/>
  <c r="D99" i="20"/>
  <c r="D117" i="20"/>
  <c r="D113" i="20"/>
  <c r="D109" i="20"/>
  <c r="D102" i="20"/>
  <c r="D98" i="20"/>
  <c r="D111" i="20"/>
  <c r="D100" i="20"/>
  <c r="D116" i="20"/>
  <c r="D112" i="20"/>
  <c r="D105" i="20"/>
  <c r="D101" i="20"/>
  <c r="D119" i="20"/>
  <c r="D115" i="20"/>
  <c r="D104" i="20"/>
  <c r="D37" i="20"/>
  <c r="D33" i="20"/>
  <c r="D30" i="20"/>
  <c r="D40" i="20"/>
  <c r="D36" i="20"/>
  <c r="D32" i="20"/>
  <c r="D38" i="20"/>
  <c r="D34" i="20"/>
  <c r="D39" i="20"/>
  <c r="D35" i="20"/>
  <c r="D31" i="20"/>
  <c r="D213" i="20"/>
  <c r="A144" i="14"/>
  <c r="D29" i="20"/>
  <c r="D25" i="20"/>
  <c r="D120" i="20"/>
  <c r="D28" i="20"/>
  <c r="D27" i="20"/>
  <c r="D26" i="20"/>
  <c r="A127" i="14"/>
  <c r="D108" i="20"/>
  <c r="D107" i="20"/>
  <c r="A116" i="14"/>
  <c r="D97" i="20"/>
  <c r="D71" i="20"/>
  <c r="D72" i="20"/>
  <c r="D70" i="20"/>
  <c r="D68" i="20"/>
  <c r="D73" i="20"/>
  <c r="D69" i="20"/>
  <c r="D173" i="20"/>
  <c r="D169" i="20"/>
  <c r="D165" i="20"/>
  <c r="D156" i="20"/>
  <c r="D159" i="20"/>
  <c r="D170" i="20"/>
  <c r="D172" i="20"/>
  <c r="D168" i="20"/>
  <c r="D155" i="20"/>
  <c r="D166" i="20"/>
  <c r="D171" i="20"/>
  <c r="D167" i="20"/>
  <c r="D158" i="20"/>
  <c r="D154" i="20"/>
  <c r="D174" i="20"/>
  <c r="D157" i="20"/>
  <c r="A65" i="14"/>
  <c r="D209" i="20"/>
  <c r="D121" i="20"/>
  <c r="D208" i="20"/>
  <c r="D207" i="20"/>
  <c r="D210" i="20"/>
  <c r="A187" i="14"/>
  <c r="D164" i="20"/>
  <c r="A234" i="14"/>
  <c r="D147" i="20"/>
  <c r="A169" i="14"/>
  <c r="A199" i="14"/>
  <c r="A229" i="14"/>
  <c r="O228" i="20" s="1"/>
  <c r="J162" i="10"/>
  <c r="J235" i="10"/>
  <c r="J230" i="10"/>
  <c r="J205" i="10"/>
  <c r="J201" i="10"/>
  <c r="J197" i="10"/>
  <c r="J193" i="10"/>
  <c r="J190" i="10"/>
  <c r="J186" i="10"/>
  <c r="J182" i="10"/>
  <c r="J170" i="10"/>
  <c r="J163" i="10"/>
  <c r="J148" i="10"/>
  <c r="J144" i="10"/>
  <c r="J140" i="10"/>
  <c r="J110" i="10"/>
  <c r="J105" i="10"/>
  <c r="J101" i="10"/>
  <c r="J97" i="10"/>
  <c r="J93" i="10"/>
  <c r="J83" i="10"/>
  <c r="J79" i="10"/>
  <c r="J75" i="10"/>
  <c r="J70" i="10"/>
  <c r="J66" i="10"/>
  <c r="J61" i="10"/>
  <c r="J234" i="10"/>
  <c r="J229" i="10"/>
  <c r="J204" i="10"/>
  <c r="J200" i="10"/>
  <c r="J196" i="10"/>
  <c r="J192" i="10"/>
  <c r="J189" i="10"/>
  <c r="J185" i="10"/>
  <c r="J181" i="10"/>
  <c r="J178" i="10"/>
  <c r="J206" i="10"/>
  <c r="J198" i="10"/>
  <c r="J183" i="10"/>
  <c r="J176" i="10"/>
  <c r="J165" i="10"/>
  <c r="J149" i="10"/>
  <c r="J143" i="10"/>
  <c r="J138" i="10"/>
  <c r="J103" i="10"/>
  <c r="J98" i="10"/>
  <c r="J92" i="10"/>
  <c r="J84" i="10"/>
  <c r="J78" i="10"/>
  <c r="J72" i="10"/>
  <c r="J67" i="10"/>
  <c r="J60" i="10"/>
  <c r="J233" i="10"/>
  <c r="J188" i="10"/>
  <c r="J164" i="10"/>
  <c r="J142" i="10"/>
  <c r="J96" i="10"/>
  <c r="J77" i="10"/>
  <c r="J65" i="10"/>
  <c r="J194" i="10"/>
  <c r="J100" i="10"/>
  <c r="J69" i="10"/>
  <c r="J199" i="10"/>
  <c r="J177" i="10"/>
  <c r="J150" i="10"/>
  <c r="J99" i="10"/>
  <c r="J88" i="10"/>
  <c r="J68" i="10"/>
  <c r="J228" i="10"/>
  <c r="J195" i="10"/>
  <c r="J180" i="10"/>
  <c r="J147" i="10"/>
  <c r="J137" i="10"/>
  <c r="J102" i="10"/>
  <c r="J91" i="10"/>
  <c r="J82" i="10"/>
  <c r="J71" i="10"/>
  <c r="J202" i="10"/>
  <c r="J146" i="10"/>
  <c r="J95" i="10"/>
  <c r="J81" i="10"/>
  <c r="J63" i="10"/>
  <c r="J145" i="10"/>
  <c r="J104" i="10"/>
  <c r="J73" i="10"/>
  <c r="J227" i="10"/>
  <c r="J187" i="10"/>
  <c r="J141" i="10"/>
  <c r="J106" i="10"/>
  <c r="J90" i="10"/>
  <c r="J76" i="10"/>
  <c r="J184" i="10"/>
  <c r="J166" i="10"/>
  <c r="J139" i="10"/>
  <c r="J94" i="10"/>
  <c r="J80" i="10"/>
  <c r="J62" i="10"/>
  <c r="N51" i="20"/>
  <c r="N47" i="20"/>
  <c r="N53" i="20"/>
  <c r="N49" i="20"/>
  <c r="N45" i="20"/>
  <c r="N52" i="20"/>
  <c r="N48" i="20"/>
  <c r="N54" i="20"/>
  <c r="N50" i="20"/>
  <c r="N46" i="20"/>
  <c r="D53" i="20"/>
  <c r="D52" i="20"/>
  <c r="D212" i="20"/>
  <c r="D51" i="20"/>
  <c r="D122" i="20"/>
  <c r="D50" i="20"/>
  <c r="D257" i="20"/>
  <c r="D253" i="20"/>
  <c r="D249" i="20"/>
  <c r="D255" i="20"/>
  <c r="D250" i="20"/>
  <c r="D254" i="20"/>
  <c r="D248" i="20"/>
  <c r="D252" i="20"/>
  <c r="D256" i="20"/>
  <c r="D251" i="20"/>
  <c r="D258" i="20"/>
  <c r="D247" i="20"/>
  <c r="D205" i="20"/>
  <c r="D204" i="20"/>
  <c r="D160" i="20"/>
  <c r="D54" i="20"/>
  <c r="D24" i="20"/>
  <c r="D151" i="20"/>
  <c r="D61" i="20"/>
  <c r="D57" i="20"/>
  <c r="D150" i="20"/>
  <c r="D60" i="20"/>
  <c r="D56" i="20"/>
  <c r="D153" i="20"/>
  <c r="D59" i="20"/>
  <c r="D152" i="20"/>
  <c r="D148" i="20"/>
  <c r="D62" i="20"/>
  <c r="D58" i="20"/>
  <c r="D149" i="20"/>
  <c r="D63" i="20"/>
  <c r="D55" i="20"/>
  <c r="D22" i="20"/>
  <c r="D21" i="20"/>
  <c r="D18" i="20"/>
  <c r="D20" i="20"/>
  <c r="D211" i="20"/>
  <c r="D23" i="20"/>
  <c r="A67" i="1" s="1"/>
  <c r="D19" i="20"/>
  <c r="D245" i="20"/>
  <c r="D241" i="20"/>
  <c r="D237" i="20"/>
  <c r="D233" i="20"/>
  <c r="D229" i="20"/>
  <c r="D225" i="20"/>
  <c r="D219" i="20"/>
  <c r="D244" i="20"/>
  <c r="D239" i="20"/>
  <c r="D234" i="20"/>
  <c r="D228" i="20"/>
  <c r="D223" i="20"/>
  <c r="D220" i="20"/>
  <c r="D49" i="20"/>
  <c r="D45" i="20"/>
  <c r="D41" i="20"/>
  <c r="D15" i="20"/>
  <c r="D11" i="20"/>
  <c r="D7" i="20"/>
  <c r="D3" i="20"/>
  <c r="D243" i="20"/>
  <c r="D238" i="20"/>
  <c r="D232" i="20"/>
  <c r="D227" i="20"/>
  <c r="D222" i="20"/>
  <c r="D218" i="20"/>
  <c r="D48" i="20"/>
  <c r="D44" i="20"/>
  <c r="D14" i="20"/>
  <c r="D10" i="20"/>
  <c r="D6" i="20"/>
  <c r="D242" i="20"/>
  <c r="D226" i="20"/>
  <c r="D236" i="20"/>
  <c r="D43" i="20"/>
  <c r="D246" i="20"/>
  <c r="D240" i="20"/>
  <c r="D235" i="20"/>
  <c r="D230" i="20"/>
  <c r="D224" i="20"/>
  <c r="D221" i="20"/>
  <c r="D46" i="20"/>
  <c r="D42" i="20"/>
  <c r="D16" i="20"/>
  <c r="D12" i="20"/>
  <c r="D8" i="20"/>
  <c r="D4" i="20"/>
  <c r="D231" i="20"/>
  <c r="D47" i="20"/>
  <c r="D13" i="20"/>
  <c r="D9" i="20"/>
  <c r="D5" i="20"/>
  <c r="D17" i="20"/>
  <c r="D67" i="20" l="1"/>
  <c r="D66" i="20"/>
  <c r="D65" i="20"/>
  <c r="D64" i="20"/>
  <c r="B86" i="10"/>
  <c r="B87" i="10"/>
  <c r="B85" i="10"/>
  <c r="N74" i="20"/>
  <c r="N77" i="20"/>
  <c r="O154" i="20"/>
  <c r="O139" i="20"/>
  <c r="O155" i="20"/>
  <c r="O138" i="20"/>
  <c r="O171" i="20"/>
  <c r="O156" i="20"/>
  <c r="O172" i="20"/>
  <c r="O128" i="20"/>
  <c r="O131" i="20"/>
  <c r="O130" i="20"/>
  <c r="O117" i="20"/>
  <c r="O133" i="20"/>
  <c r="O116" i="20"/>
  <c r="O134" i="20"/>
  <c r="O127" i="20"/>
  <c r="O114" i="20"/>
  <c r="O129" i="20"/>
  <c r="O136" i="20"/>
  <c r="O112" i="20"/>
  <c r="O126" i="20"/>
  <c r="O119" i="20"/>
  <c r="O137" i="20"/>
  <c r="O113" i="20"/>
  <c r="O132" i="20"/>
  <c r="O118" i="20"/>
  <c r="O135" i="20"/>
  <c r="O115" i="20"/>
  <c r="O151" i="20"/>
  <c r="O150" i="20"/>
  <c r="O153" i="20"/>
  <c r="O143" i="20"/>
  <c r="O142" i="20"/>
  <c r="O152" i="20"/>
  <c r="O141" i="20"/>
  <c r="O140" i="20"/>
  <c r="O170" i="20"/>
  <c r="O169" i="20"/>
  <c r="O168" i="20"/>
  <c r="O157" i="20"/>
  <c r="O167" i="20"/>
  <c r="O166" i="20"/>
  <c r="O162" i="20"/>
  <c r="O161" i="20"/>
  <c r="O165" i="20"/>
  <c r="O158" i="20"/>
  <c r="O160" i="20"/>
  <c r="O159" i="20"/>
  <c r="O173" i="20"/>
  <c r="O123" i="20"/>
  <c r="O125" i="20"/>
  <c r="O124" i="20"/>
  <c r="O120" i="20"/>
  <c r="O121" i="20"/>
  <c r="O229" i="20"/>
  <c r="O230" i="20"/>
  <c r="B224" i="10"/>
  <c r="B223" i="10"/>
  <c r="N28" i="20"/>
  <c r="N27" i="20"/>
  <c r="K13" i="2" s="1"/>
  <c r="J13" i="2" s="1"/>
  <c r="N26" i="20"/>
  <c r="N29" i="20"/>
  <c r="N25" i="20"/>
  <c r="B35" i="10"/>
  <c r="B34" i="10"/>
  <c r="B33" i="10"/>
  <c r="B36" i="10"/>
  <c r="B32" i="10"/>
  <c r="O175" i="20"/>
  <c r="O181" i="20"/>
  <c r="O179" i="20"/>
  <c r="O177" i="20"/>
  <c r="O178" i="20"/>
  <c r="O183" i="20"/>
  <c r="O182" i="20"/>
  <c r="O180" i="20"/>
  <c r="O176" i="20"/>
  <c r="O220" i="20"/>
  <c r="O224" i="20"/>
  <c r="O185" i="20"/>
  <c r="O226" i="20"/>
  <c r="O223" i="20"/>
  <c r="O218" i="20"/>
  <c r="O227" i="20"/>
  <c r="O222" i="20"/>
  <c r="O225" i="20"/>
  <c r="O219" i="20"/>
  <c r="O221" i="20"/>
  <c r="O184" i="20"/>
  <c r="J215" i="10"/>
  <c r="B107" i="10"/>
  <c r="B106" i="10"/>
  <c r="J218" i="10"/>
  <c r="J217" i="10"/>
  <c r="J219" i="10"/>
  <c r="J211" i="10"/>
  <c r="J216" i="10"/>
  <c r="J214" i="10"/>
  <c r="J213" i="10"/>
  <c r="J212" i="10"/>
  <c r="D95" i="20"/>
  <c r="D96" i="20"/>
  <c r="N206" i="20"/>
  <c r="N79" i="20"/>
  <c r="K80" i="20" s="1"/>
  <c r="N78" i="20"/>
  <c r="O146" i="20"/>
  <c r="O148" i="20"/>
  <c r="O149" i="20"/>
  <c r="O144" i="20"/>
  <c r="O147" i="20"/>
  <c r="O145" i="20"/>
  <c r="O56" i="20"/>
  <c r="O59" i="20"/>
  <c r="O122" i="20"/>
  <c r="O57" i="20"/>
  <c r="O25" i="20"/>
  <c r="O63" i="20"/>
  <c r="O61" i="20"/>
  <c r="O62" i="20"/>
  <c r="O55" i="20"/>
  <c r="O29" i="20"/>
  <c r="O60" i="20"/>
  <c r="O26" i="20"/>
  <c r="O27" i="20"/>
  <c r="O28" i="20"/>
  <c r="O58" i="20"/>
  <c r="O174" i="20"/>
  <c r="N203" i="20"/>
  <c r="P203" i="20" s="1"/>
  <c r="N202" i="20"/>
  <c r="P202" i="20" s="1"/>
  <c r="O164" i="20"/>
  <c r="O163" i="20"/>
  <c r="B225" i="10"/>
  <c r="S36" i="20"/>
  <c r="N185" i="20"/>
  <c r="N181" i="20"/>
  <c r="N177" i="20"/>
  <c r="N178" i="20"/>
  <c r="N184" i="20"/>
  <c r="N180" i="20"/>
  <c r="N176" i="20"/>
  <c r="N183" i="20"/>
  <c r="N179" i="20"/>
  <c r="N175" i="20"/>
  <c r="N182" i="20"/>
  <c r="J134" i="10"/>
  <c r="R22" i="20"/>
  <c r="R19" i="20"/>
  <c r="R24" i="20"/>
  <c r="S24" i="20" s="1"/>
  <c r="R18" i="20"/>
  <c r="R23" i="20"/>
  <c r="R20" i="20"/>
  <c r="R21" i="20"/>
  <c r="R29" i="20"/>
  <c r="R52" i="20"/>
  <c r="N161" i="20"/>
  <c r="N163" i="20"/>
  <c r="N162" i="20"/>
  <c r="J113" i="10"/>
  <c r="J128" i="10"/>
  <c r="J238" i="10"/>
  <c r="J236" i="10"/>
  <c r="D94" i="20"/>
  <c r="D90" i="20"/>
  <c r="D86" i="20"/>
  <c r="D82" i="20"/>
  <c r="D85" i="20"/>
  <c r="D93" i="20"/>
  <c r="D92" i="20"/>
  <c r="D88" i="20"/>
  <c r="D84" i="20"/>
  <c r="D80" i="20"/>
  <c r="D89" i="20"/>
  <c r="D91" i="20"/>
  <c r="D87" i="20"/>
  <c r="D83" i="20"/>
  <c r="D79" i="20"/>
  <c r="D78" i="20"/>
  <c r="D81" i="20"/>
  <c r="J133" i="10"/>
  <c r="R26" i="20"/>
  <c r="B135" i="10"/>
  <c r="B123" i="10"/>
  <c r="B133" i="10"/>
  <c r="B69" i="10"/>
  <c r="B101" i="10"/>
  <c r="B125" i="10"/>
  <c r="B111" i="10"/>
  <c r="B102" i="10"/>
  <c r="B103" i="10"/>
  <c r="B166" i="10"/>
  <c r="B76" i="10"/>
  <c r="B71" i="10"/>
  <c r="B104" i="10"/>
  <c r="B144" i="10"/>
  <c r="B153" i="10"/>
  <c r="B165" i="10"/>
  <c r="B66" i="10"/>
  <c r="B132" i="10"/>
  <c r="R27" i="20"/>
  <c r="R25" i="20"/>
  <c r="R28" i="20"/>
  <c r="B77" i="10"/>
  <c r="B95" i="10"/>
  <c r="B151" i="10"/>
  <c r="B155" i="10"/>
  <c r="B105" i="10"/>
  <c r="B67" i="10"/>
  <c r="B168" i="10"/>
  <c r="B92" i="10"/>
  <c r="B128" i="10"/>
  <c r="B119" i="10"/>
  <c r="B146" i="10"/>
  <c r="B96" i="10"/>
  <c r="B93" i="10"/>
  <c r="B124" i="10"/>
  <c r="N133" i="20"/>
  <c r="K134" i="20" s="1"/>
  <c r="N121" i="20"/>
  <c r="N102" i="20"/>
  <c r="N138" i="20"/>
  <c r="N192" i="20"/>
  <c r="N257" i="20"/>
  <c r="N100" i="20"/>
  <c r="N251" i="20"/>
  <c r="N98" i="20"/>
  <c r="N216" i="20"/>
  <c r="N101" i="20"/>
  <c r="N73" i="20"/>
  <c r="B108" i="10"/>
  <c r="B156" i="10"/>
  <c r="B97" i="10"/>
  <c r="B78" i="10"/>
  <c r="B139" i="10"/>
  <c r="B138" i="10"/>
  <c r="B81" i="10"/>
  <c r="B164" i="10"/>
  <c r="B112" i="10"/>
  <c r="B152" i="10"/>
  <c r="B91" i="10"/>
  <c r="B90" i="10"/>
  <c r="B75" i="10"/>
  <c r="B130" i="10"/>
  <c r="B68" i="10"/>
  <c r="N219" i="20"/>
  <c r="N195" i="20"/>
  <c r="N122" i="20"/>
  <c r="N93" i="20"/>
  <c r="N171" i="20"/>
  <c r="N148" i="20"/>
  <c r="B157" i="10"/>
  <c r="B169" i="10"/>
  <c r="B140" i="10"/>
  <c r="B158" i="10"/>
  <c r="B65" i="10"/>
  <c r="B129" i="10"/>
  <c r="N193" i="20"/>
  <c r="N150" i="20"/>
  <c r="N174" i="20"/>
  <c r="B159" i="10"/>
  <c r="B160" i="10"/>
  <c r="B70" i="10"/>
  <c r="B94" i="10"/>
  <c r="B137" i="10"/>
  <c r="B150" i="10"/>
  <c r="B72" i="10"/>
  <c r="B114" i="10"/>
  <c r="B100" i="10"/>
  <c r="B73" i="10"/>
  <c r="B122" i="10"/>
  <c r="B126" i="10"/>
  <c r="B131" i="10"/>
  <c r="B167" i="10"/>
  <c r="B98" i="10"/>
  <c r="B141" i="10"/>
  <c r="N140" i="20"/>
  <c r="N144" i="20"/>
  <c r="N99" i="20"/>
  <c r="N156" i="20"/>
  <c r="N67" i="20"/>
  <c r="N126" i="20"/>
  <c r="N190" i="20"/>
  <c r="N250" i="20"/>
  <c r="N68" i="20"/>
  <c r="N143" i="20"/>
  <c r="N227" i="20"/>
  <c r="N244" i="20"/>
  <c r="N92" i="20"/>
  <c r="N168" i="20"/>
  <c r="K169" i="20" s="1"/>
  <c r="N253" i="20"/>
  <c r="N147" i="20"/>
  <c r="A71" i="14"/>
  <c r="N245" i="20"/>
  <c r="N229" i="20"/>
  <c r="N215" i="20"/>
  <c r="N201" i="20"/>
  <c r="N157" i="20"/>
  <c r="N141" i="20"/>
  <c r="N125" i="20"/>
  <c r="N107" i="20"/>
  <c r="N88" i="20"/>
  <c r="N66" i="20"/>
  <c r="N248" i="20"/>
  <c r="N232" i="20"/>
  <c r="N218" i="20"/>
  <c r="N255" i="20"/>
  <c r="N239" i="20"/>
  <c r="N223" i="20"/>
  <c r="N212" i="20"/>
  <c r="K213" i="20" s="1"/>
  <c r="N199" i="20"/>
  <c r="N187" i="20"/>
  <c r="N159" i="20"/>
  <c r="N139" i="20"/>
  <c r="N123" i="20"/>
  <c r="N106" i="20"/>
  <c r="N90" i="20"/>
  <c r="N72" i="20"/>
  <c r="N57" i="20"/>
  <c r="N258" i="20"/>
  <c r="N242" i="20"/>
  <c r="N226" i="20"/>
  <c r="N204" i="20"/>
  <c r="N75" i="20"/>
  <c r="N165" i="20"/>
  <c r="N146" i="20"/>
  <c r="N130" i="20"/>
  <c r="N112" i="20"/>
  <c r="N97" i="20"/>
  <c r="N81" i="20"/>
  <c r="N60" i="20"/>
  <c r="K61" i="20" s="1"/>
  <c r="N200" i="20"/>
  <c r="N118" i="20"/>
  <c r="N58" i="20"/>
  <c r="N132" i="20"/>
  <c r="N69" i="20"/>
  <c r="N167" i="20"/>
  <c r="N160" i="20"/>
  <c r="N91" i="20"/>
  <c r="N241" i="20"/>
  <c r="N210" i="20"/>
  <c r="N172" i="20"/>
  <c r="N149" i="20"/>
  <c r="N129" i="20"/>
  <c r="N104" i="20"/>
  <c r="K105" i="20" s="1"/>
  <c r="N80" i="20"/>
  <c r="N55" i="20"/>
  <c r="N252" i="20"/>
  <c r="N228" i="20"/>
  <c r="N213" i="20"/>
  <c r="N243" i="20"/>
  <c r="N221" i="20"/>
  <c r="N208" i="20"/>
  <c r="N76" i="20"/>
  <c r="N155" i="20"/>
  <c r="N131" i="20"/>
  <c r="N109" i="20"/>
  <c r="N86" i="20"/>
  <c r="N65" i="20"/>
  <c r="N238" i="20"/>
  <c r="N220" i="20"/>
  <c r="N207" i="20"/>
  <c r="N186" i="20"/>
  <c r="N154" i="20"/>
  <c r="N134" i="20"/>
  <c r="N108" i="20"/>
  <c r="N89" i="20"/>
  <c r="N64" i="20"/>
  <c r="N188" i="20"/>
  <c r="N87" i="20"/>
  <c r="N152" i="20"/>
  <c r="N128" i="20"/>
  <c r="N62" i="20"/>
  <c r="K63" i="20" s="1"/>
  <c r="N237" i="20"/>
  <c r="N214" i="20"/>
  <c r="N189" i="20"/>
  <c r="N145" i="20"/>
  <c r="N115" i="20"/>
  <c r="N84" i="20"/>
  <c r="N240" i="20"/>
  <c r="N235" i="20"/>
  <c r="N191" i="20"/>
  <c r="N151" i="20"/>
  <c r="N117" i="20"/>
  <c r="N94" i="20"/>
  <c r="N61" i="20"/>
  <c r="N254" i="20"/>
  <c r="N230" i="20"/>
  <c r="N211" i="20"/>
  <c r="N173" i="20"/>
  <c r="K174" i="20" s="1"/>
  <c r="N142" i="20"/>
  <c r="N116" i="20"/>
  <c r="N85" i="20"/>
  <c r="N103" i="20"/>
  <c r="N114" i="20"/>
  <c r="N209" i="20"/>
  <c r="N124" i="20"/>
  <c r="N249" i="20"/>
  <c r="N164" i="20"/>
  <c r="N119" i="20"/>
  <c r="N70" i="20"/>
  <c r="N224" i="20"/>
  <c r="N247" i="20"/>
  <c r="N170" i="20"/>
  <c r="N127" i="20"/>
  <c r="N82" i="20"/>
  <c r="N234" i="20"/>
  <c r="N198" i="20"/>
  <c r="N158" i="20"/>
  <c r="N120" i="20"/>
  <c r="N71" i="20"/>
  <c r="N196" i="20"/>
  <c r="B149" i="10"/>
  <c r="B117" i="10"/>
  <c r="B84" i="10"/>
  <c r="B143" i="10"/>
  <c r="B88" i="10"/>
  <c r="B148" i="10"/>
  <c r="B116" i="10"/>
  <c r="B83" i="10"/>
  <c r="B162" i="10"/>
  <c r="B99" i="10"/>
  <c r="B147" i="10"/>
  <c r="B115" i="10"/>
  <c r="B82" i="10"/>
  <c r="B79" i="10"/>
  <c r="B118" i="10"/>
  <c r="B154" i="10"/>
  <c r="B121" i="10"/>
  <c r="B170" i="10"/>
  <c r="B110" i="10"/>
  <c r="B145" i="10"/>
  <c r="B113" i="10"/>
  <c r="B80" i="10"/>
  <c r="B134" i="10"/>
  <c r="B163" i="10"/>
  <c r="B127" i="10"/>
  <c r="B142" i="10"/>
  <c r="N233" i="20"/>
  <c r="N197" i="20"/>
  <c r="N153" i="20"/>
  <c r="N111" i="20"/>
  <c r="N63" i="20"/>
  <c r="N256" i="20"/>
  <c r="N231" i="20"/>
  <c r="N205" i="20"/>
  <c r="N166" i="20"/>
  <c r="N113" i="20"/>
  <c r="N222" i="20"/>
  <c r="N194" i="20"/>
  <c r="N110" i="20"/>
  <c r="N83" i="20"/>
  <c r="N136" i="20"/>
  <c r="N56" i="20"/>
  <c r="N105" i="20"/>
  <c r="N169" i="20"/>
  <c r="N246" i="20"/>
  <c r="N135" i="20"/>
  <c r="N217" i="20"/>
  <c r="N236" i="20"/>
  <c r="N59" i="20"/>
  <c r="N137" i="20"/>
  <c r="N225" i="20"/>
  <c r="J155" i="10"/>
  <c r="J157" i="10"/>
  <c r="J122" i="10"/>
  <c r="R50" i="20"/>
  <c r="G66" i="14"/>
  <c r="J126" i="10"/>
  <c r="R51" i="20"/>
  <c r="J118" i="10"/>
  <c r="J153" i="10"/>
  <c r="J129" i="10"/>
  <c r="J124" i="10"/>
  <c r="J160" i="10"/>
  <c r="J159" i="10"/>
  <c r="J158" i="10"/>
  <c r="J152" i="10"/>
  <c r="J154" i="10"/>
  <c r="J115" i="10"/>
  <c r="J156" i="10"/>
  <c r="J131" i="10"/>
  <c r="J114" i="10"/>
  <c r="J130" i="10"/>
  <c r="J132" i="10"/>
  <c r="J125" i="10"/>
  <c r="J127" i="10"/>
  <c r="J123" i="10"/>
  <c r="J121" i="10"/>
  <c r="J116" i="10"/>
  <c r="J117" i="10"/>
  <c r="J119" i="10"/>
  <c r="J111" i="10"/>
  <c r="J112" i="10"/>
  <c r="J174" i="10"/>
  <c r="J173" i="10"/>
  <c r="J172" i="10"/>
  <c r="J175" i="10"/>
  <c r="J171" i="10"/>
  <c r="J167" i="10"/>
  <c r="J168" i="10"/>
  <c r="J169" i="10"/>
  <c r="R54" i="20"/>
  <c r="R203" i="20" l="1"/>
  <c r="S203" i="20" s="1"/>
  <c r="J203" i="20" s="1"/>
  <c r="O76" i="20"/>
  <c r="R95" i="20"/>
  <c r="S95" i="20" s="1"/>
  <c r="T95" i="20" s="1"/>
  <c r="R96" i="20"/>
  <c r="S96" i="20" s="1"/>
  <c r="T96" i="20" s="1"/>
  <c r="O73" i="20"/>
  <c r="O77" i="20"/>
  <c r="P162" i="20"/>
  <c r="O75" i="20"/>
  <c r="O74" i="20"/>
  <c r="P161" i="20"/>
  <c r="P181" i="20"/>
  <c r="T181" i="20" s="1"/>
  <c r="P184" i="20"/>
  <c r="T184" i="20" s="1"/>
  <c r="P182" i="20"/>
  <c r="T182" i="20" s="1"/>
  <c r="K81" i="20"/>
  <c r="K83" i="20"/>
  <c r="K82" i="20"/>
  <c r="P175" i="20"/>
  <c r="T175" i="20" s="1"/>
  <c r="P183" i="20"/>
  <c r="T183" i="20" s="1"/>
  <c r="P177" i="20"/>
  <c r="T177" i="20" s="1"/>
  <c r="P180" i="20"/>
  <c r="T180" i="20" s="1"/>
  <c r="P185" i="20"/>
  <c r="T185" i="20" s="1"/>
  <c r="P178" i="20"/>
  <c r="T178" i="20" s="1"/>
  <c r="P176" i="20"/>
  <c r="T176" i="20" s="1"/>
  <c r="P179" i="20"/>
  <c r="T179" i="20" s="1"/>
  <c r="K88" i="20"/>
  <c r="K86" i="20"/>
  <c r="K89" i="20"/>
  <c r="K84" i="20"/>
  <c r="P147" i="20"/>
  <c r="R202" i="20"/>
  <c r="S202" i="20" s="1"/>
  <c r="J202" i="20" s="1"/>
  <c r="P163" i="20"/>
  <c r="R53" i="20"/>
  <c r="S53" i="20" s="1"/>
  <c r="J53" i="20" s="1"/>
  <c r="O111" i="20"/>
  <c r="O107" i="20"/>
  <c r="O103" i="20"/>
  <c r="O99" i="20"/>
  <c r="O93" i="20"/>
  <c r="O89" i="20"/>
  <c r="O85" i="20"/>
  <c r="O81" i="20"/>
  <c r="O69" i="20"/>
  <c r="O110" i="20"/>
  <c r="O106" i="20"/>
  <c r="O102" i="20"/>
  <c r="O98" i="20"/>
  <c r="O92" i="20"/>
  <c r="O88" i="20"/>
  <c r="O84" i="20"/>
  <c r="O80" i="20"/>
  <c r="O72" i="20"/>
  <c r="O68" i="20"/>
  <c r="O65" i="20"/>
  <c r="O109" i="20"/>
  <c r="O105" i="20"/>
  <c r="O101" i="20"/>
  <c r="O97" i="20"/>
  <c r="O91" i="20"/>
  <c r="O87" i="20"/>
  <c r="O83" i="20"/>
  <c r="O79" i="20"/>
  <c r="O71" i="20"/>
  <c r="O67" i="20"/>
  <c r="O64" i="20"/>
  <c r="O108" i="20"/>
  <c r="O104" i="20"/>
  <c r="O100" i="20"/>
  <c r="O94" i="20"/>
  <c r="O90" i="20"/>
  <c r="O86" i="20"/>
  <c r="O82" i="20"/>
  <c r="O78" i="20"/>
  <c r="O70" i="20"/>
  <c r="O66" i="20"/>
  <c r="S54" i="20"/>
  <c r="J54" i="20" s="1"/>
  <c r="S50" i="20"/>
  <c r="J50" i="20" s="1"/>
  <c r="S28" i="20"/>
  <c r="J28" i="20" s="1"/>
  <c r="S21" i="20"/>
  <c r="T21" i="20" s="1"/>
  <c r="S51" i="20"/>
  <c r="J51" i="20" s="1"/>
  <c r="S25" i="20"/>
  <c r="S26" i="20"/>
  <c r="J26" i="20" s="1"/>
  <c r="S20" i="20"/>
  <c r="T20" i="20" s="1"/>
  <c r="S19" i="20"/>
  <c r="T19" i="20" s="1"/>
  <c r="S29" i="20"/>
  <c r="J29" i="20" s="1"/>
  <c r="S27" i="20"/>
  <c r="J27" i="20" s="1"/>
  <c r="S23" i="20"/>
  <c r="T23" i="20" s="1"/>
  <c r="S22" i="20"/>
  <c r="T22" i="20" s="1"/>
  <c r="S52" i="20"/>
  <c r="J52" i="20" s="1"/>
  <c r="S18" i="20"/>
  <c r="T18" i="20" s="1"/>
  <c r="R163" i="20"/>
  <c r="R161" i="20"/>
  <c r="R162" i="20"/>
  <c r="R121" i="20"/>
  <c r="R93" i="20"/>
  <c r="R215" i="20"/>
  <c r="R84" i="20"/>
  <c r="R229" i="20"/>
  <c r="R211" i="20"/>
  <c r="R40" i="20"/>
  <c r="R41" i="20"/>
  <c r="R90" i="20"/>
  <c r="R77" i="20"/>
  <c r="R58" i="20"/>
  <c r="R118" i="20"/>
  <c r="R135" i="20"/>
  <c r="R244" i="20"/>
  <c r="R89" i="20"/>
  <c r="R174" i="20"/>
  <c r="R145" i="20"/>
  <c r="R133" i="20"/>
  <c r="R104" i="20"/>
  <c r="R60" i="20"/>
  <c r="R154" i="20"/>
  <c r="R99" i="20"/>
  <c r="R91" i="20"/>
  <c r="R151" i="20"/>
  <c r="R216" i="20"/>
  <c r="R92" i="20"/>
  <c r="R101" i="20"/>
  <c r="R157" i="20"/>
  <c r="R228" i="20"/>
  <c r="R248" i="20"/>
  <c r="R192" i="20"/>
  <c r="R199" i="20"/>
  <c r="R236" i="20"/>
  <c r="R81" i="20"/>
  <c r="R167" i="20"/>
  <c r="R147" i="20"/>
  <c r="R70" i="20"/>
  <c r="R107" i="20"/>
  <c r="R173" i="20"/>
  <c r="R138" i="20"/>
  <c r="R127" i="20"/>
  <c r="R186" i="20"/>
  <c r="S186" i="20" s="1"/>
  <c r="R136" i="20"/>
  <c r="R172" i="20"/>
  <c r="R156" i="20"/>
  <c r="R44" i="20"/>
  <c r="R243" i="20"/>
  <c r="R72" i="20"/>
  <c r="R200" i="20"/>
  <c r="R187" i="20"/>
  <c r="R196" i="20"/>
  <c r="R232" i="20"/>
  <c r="R164" i="20"/>
  <c r="R49" i="20"/>
  <c r="R69" i="20"/>
  <c r="R170" i="20"/>
  <c r="R152" i="20"/>
  <c r="R169" i="20"/>
  <c r="R42" i="20"/>
  <c r="R56" i="20"/>
  <c r="R160" i="20"/>
  <c r="R122" i="20"/>
  <c r="R239" i="20"/>
  <c r="R103" i="20"/>
  <c r="R235" i="20"/>
  <c r="R171" i="20"/>
  <c r="R62" i="20"/>
  <c r="R159" i="20"/>
  <c r="R37" i="20"/>
  <c r="R194" i="20"/>
  <c r="R193" i="20"/>
  <c r="R201" i="20"/>
  <c r="R238" i="20"/>
  <c r="R150" i="20"/>
  <c r="R87" i="20"/>
  <c r="R48" i="20"/>
  <c r="R240" i="20"/>
  <c r="R105" i="20"/>
  <c r="R46" i="20"/>
  <c r="R205" i="20"/>
  <c r="R68" i="20"/>
  <c r="R198" i="20"/>
  <c r="R43" i="20"/>
  <c r="R219" i="20"/>
  <c r="R212" i="20"/>
  <c r="S212" i="20" s="1"/>
  <c r="R142" i="20"/>
  <c r="R252" i="20"/>
  <c r="R110" i="20"/>
  <c r="R225" i="20"/>
  <c r="R111" i="20"/>
  <c r="R76" i="20"/>
  <c r="R253" i="20"/>
  <c r="R106" i="20"/>
  <c r="R165" i="20"/>
  <c r="R230" i="20"/>
  <c r="R86" i="20"/>
  <c r="R158" i="20"/>
  <c r="R226" i="20"/>
  <c r="G72" i="14"/>
  <c r="R221" i="20"/>
  <c r="R249" i="20"/>
  <c r="R120" i="20"/>
  <c r="R78" i="20"/>
  <c r="R241" i="20"/>
  <c r="R132" i="20"/>
  <c r="R213" i="20"/>
  <c r="R146" i="20"/>
  <c r="R38" i="20"/>
  <c r="R208" i="20"/>
  <c r="R197" i="20"/>
  <c r="R220" i="20"/>
  <c r="R210" i="20"/>
  <c r="R257" i="20"/>
  <c r="R189" i="20"/>
  <c r="R108" i="20"/>
  <c r="R74" i="20"/>
  <c r="R227" i="20"/>
  <c r="R98" i="20"/>
  <c r="R83" i="20"/>
  <c r="R73" i="20"/>
  <c r="R79" i="20"/>
  <c r="R247" i="20"/>
  <c r="S247" i="20" s="1"/>
  <c r="R134" i="20"/>
  <c r="R45" i="20"/>
  <c r="R190" i="20"/>
  <c r="R246" i="20"/>
  <c r="R102" i="20"/>
  <c r="R75" i="20"/>
  <c r="R242" i="20"/>
  <c r="R119" i="20"/>
  <c r="R112" i="20"/>
  <c r="R143" i="20"/>
  <c r="R97" i="20"/>
  <c r="R137" i="20"/>
  <c r="R140" i="20"/>
  <c r="R80" i="20"/>
  <c r="R67" i="20"/>
  <c r="R115" i="20"/>
  <c r="R85" i="20"/>
  <c r="R65" i="20"/>
  <c r="R255" i="20"/>
  <c r="R168" i="20"/>
  <c r="R141" i="20"/>
  <c r="R66" i="20"/>
  <c r="R222" i="20"/>
  <c r="R125" i="20"/>
  <c r="R195" i="20"/>
  <c r="R166" i="20"/>
  <c r="R209" i="20"/>
  <c r="R123" i="20"/>
  <c r="R64" i="20"/>
  <c r="R245" i="20"/>
  <c r="R109" i="20"/>
  <c r="R47" i="20"/>
  <c r="R217" i="20"/>
  <c r="R234" i="20"/>
  <c r="R114" i="20"/>
  <c r="R149" i="20"/>
  <c r="R129" i="20"/>
  <c r="R155" i="20"/>
  <c r="R224" i="20"/>
  <c r="R237" i="20"/>
  <c r="R100" i="20"/>
  <c r="R113" i="20"/>
  <c r="R233" i="20"/>
  <c r="R130" i="20"/>
  <c r="R88" i="20"/>
  <c r="R55" i="20"/>
  <c r="R231" i="20"/>
  <c r="R116" i="20"/>
  <c r="R218" i="20"/>
  <c r="S218" i="20" s="1"/>
  <c r="R94" i="20"/>
  <c r="R250" i="20"/>
  <c r="R39" i="20"/>
  <c r="R153" i="20"/>
  <c r="R82" i="20"/>
  <c r="R63" i="20"/>
  <c r="R223" i="20"/>
  <c r="R188" i="20"/>
  <c r="R144" i="20"/>
  <c r="R214" i="20"/>
  <c r="R124" i="20"/>
  <c r="R256" i="20"/>
  <c r="R131" i="20"/>
  <c r="R254" i="20"/>
  <c r="R126" i="20"/>
  <c r="J36" i="20"/>
  <c r="R59" i="20"/>
  <c r="R251" i="20"/>
  <c r="R128" i="20"/>
  <c r="R191" i="20"/>
  <c r="R71" i="20"/>
  <c r="R148" i="20"/>
  <c r="R61" i="20"/>
  <c r="R139" i="20"/>
  <c r="R207" i="20"/>
  <c r="S207" i="20" s="1"/>
  <c r="R57" i="20"/>
  <c r="R117" i="20"/>
  <c r="R204" i="20"/>
  <c r="R258" i="20"/>
  <c r="H14" i="2"/>
  <c r="D25" i="14" s="1"/>
  <c r="B60" i="1"/>
  <c r="B56" i="1"/>
  <c r="B59" i="1"/>
  <c r="B55" i="1"/>
  <c r="B58" i="1"/>
  <c r="B54" i="1"/>
  <c r="B57" i="1"/>
  <c r="B53" i="1"/>
  <c r="B277" i="1"/>
  <c r="B281" i="14" s="1"/>
  <c r="B262" i="1"/>
  <c r="B266" i="14" s="1"/>
  <c r="B246" i="1"/>
  <c r="B250" i="14" s="1"/>
  <c r="B235" i="1"/>
  <c r="B239" i="14" s="1"/>
  <c r="B218" i="1"/>
  <c r="B222" i="14" s="1"/>
  <c r="B202" i="1"/>
  <c r="B206" i="14" s="1"/>
  <c r="B187" i="1"/>
  <c r="B191" i="14" s="1"/>
  <c r="B284" i="1"/>
  <c r="B288" i="14" s="1"/>
  <c r="B269" i="1"/>
  <c r="B273" i="14" s="1"/>
  <c r="B253" i="1"/>
  <c r="B257" i="14" s="1"/>
  <c r="B239" i="1"/>
  <c r="B243" i="14" s="1"/>
  <c r="B209" i="1"/>
  <c r="B213" i="14" s="1"/>
  <c r="B194" i="1"/>
  <c r="B198" i="14" s="1"/>
  <c r="B182" i="1"/>
  <c r="B186" i="14" s="1"/>
  <c r="B275" i="1"/>
  <c r="B279" i="14" s="1"/>
  <c r="B260" i="1"/>
  <c r="B264" i="14" s="1"/>
  <c r="B244" i="1"/>
  <c r="B248" i="14" s="1"/>
  <c r="B233" i="1"/>
  <c r="B237" i="14" s="1"/>
  <c r="B216" i="1"/>
  <c r="B220" i="14" s="1"/>
  <c r="B200" i="1"/>
  <c r="B204" i="14" s="1"/>
  <c r="B185" i="1"/>
  <c r="B189" i="14" s="1"/>
  <c r="B278" i="1"/>
  <c r="B282" i="14" s="1"/>
  <c r="B263" i="1"/>
  <c r="B267" i="14" s="1"/>
  <c r="B247" i="1"/>
  <c r="B251" i="14" s="1"/>
  <c r="B219" i="1"/>
  <c r="B223" i="14" s="1"/>
  <c r="B203" i="1"/>
  <c r="B207" i="14" s="1"/>
  <c r="B188" i="1"/>
  <c r="B192" i="14" s="1"/>
  <c r="B184" i="1"/>
  <c r="B188" i="14" s="1"/>
  <c r="B281" i="1"/>
  <c r="B285" i="14" s="1"/>
  <c r="B191" i="1"/>
  <c r="B195" i="14" s="1"/>
  <c r="B257" i="1"/>
  <c r="B261" i="14" s="1"/>
  <c r="B264" i="1"/>
  <c r="B268" i="14" s="1"/>
  <c r="B189" i="1"/>
  <c r="B193" i="14" s="1"/>
  <c r="B237" i="1"/>
  <c r="B241" i="14" s="1"/>
  <c r="B192" i="1"/>
  <c r="B196" i="14" s="1"/>
  <c r="B258" i="1"/>
  <c r="B262" i="14" s="1"/>
  <c r="B231" i="1"/>
  <c r="B235" i="14" s="1"/>
  <c r="B214" i="1"/>
  <c r="B218" i="14" s="1"/>
  <c r="B198" i="1"/>
  <c r="B202" i="14" s="1"/>
  <c r="B280" i="1"/>
  <c r="B284" i="14" s="1"/>
  <c r="B265" i="1"/>
  <c r="B269" i="14" s="1"/>
  <c r="B249" i="1"/>
  <c r="B253" i="14" s="1"/>
  <c r="B221" i="1"/>
  <c r="B225" i="14" s="1"/>
  <c r="B205" i="1"/>
  <c r="B209" i="14" s="1"/>
  <c r="B190" i="1"/>
  <c r="B194" i="14" s="1"/>
  <c r="B175" i="1"/>
  <c r="B179" i="14" s="1"/>
  <c r="B272" i="1"/>
  <c r="B276" i="14" s="1"/>
  <c r="B256" i="1"/>
  <c r="B260" i="14" s="1"/>
  <c r="B242" i="1"/>
  <c r="B246" i="14" s="1"/>
  <c r="B226" i="1"/>
  <c r="B212" i="1"/>
  <c r="B216" i="14" s="1"/>
  <c r="B200" i="14"/>
  <c r="B274" i="1"/>
  <c r="B278" i="14" s="1"/>
  <c r="B259" i="1"/>
  <c r="B263" i="14" s="1"/>
  <c r="B232" i="1"/>
  <c r="B236" i="14" s="1"/>
  <c r="B215" i="1"/>
  <c r="B219" i="14" s="1"/>
  <c r="B199" i="1"/>
  <c r="B203" i="14" s="1"/>
  <c r="B266" i="1"/>
  <c r="B270" i="14" s="1"/>
  <c r="B176" i="1"/>
  <c r="B180" i="14" s="1"/>
  <c r="B267" i="1"/>
  <c r="B271" i="14" s="1"/>
  <c r="B285" i="1"/>
  <c r="B289" i="14" s="1"/>
  <c r="B270" i="1"/>
  <c r="B274" i="14" s="1"/>
  <c r="B254" i="1"/>
  <c r="B258" i="14" s="1"/>
  <c r="B240" i="1"/>
  <c r="B244" i="14" s="1"/>
  <c r="B210" i="1"/>
  <c r="B214" i="14" s="1"/>
  <c r="B276" i="1"/>
  <c r="B280" i="14" s="1"/>
  <c r="B261" i="1"/>
  <c r="B265" i="14" s="1"/>
  <c r="B245" i="1"/>
  <c r="B249" i="14" s="1"/>
  <c r="B234" i="1"/>
  <c r="B238" i="14" s="1"/>
  <c r="B217" i="1"/>
  <c r="B221" i="14" s="1"/>
  <c r="B201" i="1"/>
  <c r="B205" i="14" s="1"/>
  <c r="B186" i="1"/>
  <c r="B190" i="14" s="1"/>
  <c r="B283" i="1"/>
  <c r="B287" i="14" s="1"/>
  <c r="B268" i="1"/>
  <c r="B272" i="14" s="1"/>
  <c r="B252" i="1"/>
  <c r="B256" i="14" s="1"/>
  <c r="B238" i="1"/>
  <c r="B242" i="14" s="1"/>
  <c r="B224" i="1"/>
  <c r="B228" i="14" s="1"/>
  <c r="B208" i="1"/>
  <c r="B212" i="14" s="1"/>
  <c r="B193" i="1"/>
  <c r="B197" i="14" s="1"/>
  <c r="B178" i="1"/>
  <c r="B182" i="14" s="1"/>
  <c r="B271" i="1"/>
  <c r="B275" i="14" s="1"/>
  <c r="B255" i="1"/>
  <c r="B259" i="14" s="1"/>
  <c r="B241" i="1"/>
  <c r="B245" i="14" s="1"/>
  <c r="B211" i="1"/>
  <c r="B215" i="14" s="1"/>
  <c r="B250" i="1"/>
  <c r="B254" i="14" s="1"/>
  <c r="B206" i="1"/>
  <c r="B210" i="14" s="1"/>
  <c r="B213" i="1"/>
  <c r="B217" i="14" s="1"/>
  <c r="B279" i="1"/>
  <c r="B283" i="14" s="1"/>
  <c r="B220" i="1"/>
  <c r="B224" i="14" s="1"/>
  <c r="B282" i="1"/>
  <c r="B286" i="14" s="1"/>
  <c r="B223" i="1"/>
  <c r="B227" i="14" s="1"/>
  <c r="B177" i="1"/>
  <c r="B181" i="14" s="1"/>
  <c r="B222" i="1"/>
  <c r="B226" i="14" s="1"/>
  <c r="B197" i="1"/>
  <c r="B201" i="14" s="1"/>
  <c r="B248" i="1"/>
  <c r="B252" i="14" s="1"/>
  <c r="B204" i="1"/>
  <c r="B208" i="14" s="1"/>
  <c r="B251" i="1"/>
  <c r="B255" i="14" s="1"/>
  <c r="T203" i="20" l="1"/>
  <c r="T202" i="20"/>
  <c r="B54" i="10"/>
  <c r="B60" i="14"/>
  <c r="B52" i="10"/>
  <c r="B58" i="14"/>
  <c r="B56" i="10"/>
  <c r="B62" i="14"/>
  <c r="B57" i="14"/>
  <c r="B51" i="10"/>
  <c r="B59" i="14"/>
  <c r="B53" i="10"/>
  <c r="B58" i="10"/>
  <c r="B64" i="14"/>
  <c r="B230" i="14"/>
  <c r="B222" i="10"/>
  <c r="B61" i="14"/>
  <c r="B55" i="10"/>
  <c r="B63" i="14"/>
  <c r="B57" i="10"/>
  <c r="H5" i="2"/>
  <c r="D16" i="14" s="1"/>
  <c r="H2" i="2"/>
  <c r="D13" i="14" s="1"/>
  <c r="S117" i="20"/>
  <c r="J117" i="20" s="1"/>
  <c r="S223" i="20"/>
  <c r="J223" i="20" s="1"/>
  <c r="S39" i="20"/>
  <c r="J39" i="20" s="1"/>
  <c r="S149" i="20"/>
  <c r="J149" i="20" s="1"/>
  <c r="S125" i="20"/>
  <c r="J125" i="20" s="1"/>
  <c r="S75" i="20"/>
  <c r="J75" i="20" s="1"/>
  <c r="S210" i="20"/>
  <c r="J210" i="20" s="1"/>
  <c r="S221" i="20"/>
  <c r="J221" i="20" s="1"/>
  <c r="S110" i="20"/>
  <c r="J110" i="20" s="1"/>
  <c r="S201" i="20"/>
  <c r="J201" i="20" s="1"/>
  <c r="S232" i="20"/>
  <c r="J232" i="20" s="1"/>
  <c r="S72" i="20"/>
  <c r="J72" i="20" s="1"/>
  <c r="S138" i="20"/>
  <c r="J138" i="20" s="1"/>
  <c r="S199" i="20"/>
  <c r="J199" i="20" s="1"/>
  <c r="S157" i="20"/>
  <c r="J157" i="20" s="1"/>
  <c r="S174" i="20"/>
  <c r="J174" i="20" s="1"/>
  <c r="S118" i="20"/>
  <c r="J118" i="20" s="1"/>
  <c r="S84" i="20"/>
  <c r="J84" i="20" s="1"/>
  <c r="S121" i="20"/>
  <c r="J121" i="20" s="1"/>
  <c r="S148" i="20"/>
  <c r="J148" i="20" s="1"/>
  <c r="S251" i="20"/>
  <c r="J251" i="20" s="1"/>
  <c r="S254" i="20"/>
  <c r="J254" i="20" s="1"/>
  <c r="S214" i="20"/>
  <c r="S63" i="20"/>
  <c r="J63" i="20" s="1"/>
  <c r="S250" i="20"/>
  <c r="J250" i="20" s="1"/>
  <c r="S231" i="20"/>
  <c r="J231" i="20" s="1"/>
  <c r="S233" i="20"/>
  <c r="J233" i="20" s="1"/>
  <c r="S224" i="20"/>
  <c r="J224" i="20" s="1"/>
  <c r="S114" i="20"/>
  <c r="J114" i="20" s="1"/>
  <c r="S109" i="20"/>
  <c r="J109" i="20" s="1"/>
  <c r="S209" i="20"/>
  <c r="J209" i="20" s="1"/>
  <c r="S222" i="20"/>
  <c r="J222" i="20" s="1"/>
  <c r="S168" i="20"/>
  <c r="J168" i="20" s="1"/>
  <c r="S115" i="20"/>
  <c r="J115" i="20" s="1"/>
  <c r="S137" i="20"/>
  <c r="J137" i="20" s="1"/>
  <c r="S119" i="20"/>
  <c r="J119" i="20" s="1"/>
  <c r="S102" i="20"/>
  <c r="J102" i="20" s="1"/>
  <c r="S134" i="20"/>
  <c r="S83" i="20"/>
  <c r="J83" i="20" s="1"/>
  <c r="S108" i="20"/>
  <c r="S220" i="20"/>
  <c r="J220" i="20" s="1"/>
  <c r="S146" i="20"/>
  <c r="J146" i="20" s="1"/>
  <c r="S78" i="20"/>
  <c r="S230" i="20"/>
  <c r="J230" i="20" s="1"/>
  <c r="S76" i="20"/>
  <c r="J76" i="20" s="1"/>
  <c r="S252" i="20"/>
  <c r="J252" i="20" s="1"/>
  <c r="S43" i="20"/>
  <c r="J43" i="20" s="1"/>
  <c r="S46" i="20"/>
  <c r="J46" i="20" s="1"/>
  <c r="S87" i="20"/>
  <c r="J87" i="20" s="1"/>
  <c r="S193" i="20"/>
  <c r="J193" i="20" s="1"/>
  <c r="S62" i="20"/>
  <c r="J62" i="20" s="1"/>
  <c r="S239" i="20"/>
  <c r="J239" i="20" s="1"/>
  <c r="S42" i="20"/>
  <c r="J42" i="20" s="1"/>
  <c r="S69" i="20"/>
  <c r="J69" i="20" s="1"/>
  <c r="S196" i="20"/>
  <c r="J196" i="20" s="1"/>
  <c r="S243" i="20"/>
  <c r="J243" i="20" s="1"/>
  <c r="S136" i="20"/>
  <c r="J136" i="20" s="1"/>
  <c r="S173" i="20"/>
  <c r="J173" i="20" s="1"/>
  <c r="S167" i="20"/>
  <c r="J167" i="20" s="1"/>
  <c r="S192" i="20"/>
  <c r="J192" i="20" s="1"/>
  <c r="S101" i="20"/>
  <c r="J101" i="20" s="1"/>
  <c r="S91" i="20"/>
  <c r="J91" i="20" s="1"/>
  <c r="S104" i="20"/>
  <c r="J104" i="20" s="1"/>
  <c r="S89" i="20"/>
  <c r="J89" i="20" s="1"/>
  <c r="S58" i="20"/>
  <c r="J58" i="20" s="1"/>
  <c r="S40" i="20"/>
  <c r="J40" i="20" s="1"/>
  <c r="S215" i="20"/>
  <c r="J215" i="20" s="1"/>
  <c r="S162" i="20"/>
  <c r="J162" i="20" s="1"/>
  <c r="J25" i="20"/>
  <c r="S128" i="20"/>
  <c r="J128" i="20" s="1"/>
  <c r="S126" i="20"/>
  <c r="J126" i="20" s="1"/>
  <c r="S116" i="20"/>
  <c r="J116" i="20" s="1"/>
  <c r="S130" i="20"/>
  <c r="J130" i="20" s="1"/>
  <c r="S47" i="20"/>
  <c r="J47" i="20" s="1"/>
  <c r="S141" i="20"/>
  <c r="J141" i="20" s="1"/>
  <c r="S140" i="20"/>
  <c r="J140" i="20" s="1"/>
  <c r="S45" i="20"/>
  <c r="J45" i="20" s="1"/>
  <c r="S73" i="20"/>
  <c r="J73" i="20" s="1"/>
  <c r="S241" i="20"/>
  <c r="J241" i="20" s="1"/>
  <c r="S86" i="20"/>
  <c r="J86" i="20" s="1"/>
  <c r="S219" i="20"/>
  <c r="J219" i="20" s="1"/>
  <c r="S159" i="20"/>
  <c r="J159" i="20" s="1"/>
  <c r="S103" i="20"/>
  <c r="J103" i="20" s="1"/>
  <c r="S56" i="20"/>
  <c r="J56" i="20" s="1"/>
  <c r="S172" i="20"/>
  <c r="J172" i="20" s="1"/>
  <c r="S147" i="20"/>
  <c r="T147" i="20" s="1"/>
  <c r="S151" i="20"/>
  <c r="J151" i="20" s="1"/>
  <c r="S60" i="20"/>
  <c r="J60" i="20" s="1"/>
  <c r="S41" i="20"/>
  <c r="S57" i="20"/>
  <c r="J57" i="20" s="1"/>
  <c r="S258" i="20"/>
  <c r="J258" i="20" s="1"/>
  <c r="S71" i="20"/>
  <c r="J71" i="20" s="1"/>
  <c r="S59" i="20"/>
  <c r="S131" i="20"/>
  <c r="J131" i="20" s="1"/>
  <c r="S144" i="20"/>
  <c r="J144" i="20" s="1"/>
  <c r="S82" i="20"/>
  <c r="J82" i="20" s="1"/>
  <c r="S94" i="20"/>
  <c r="J94" i="20" s="1"/>
  <c r="S55" i="20"/>
  <c r="J55" i="20" s="1"/>
  <c r="S113" i="20"/>
  <c r="J113" i="20" s="1"/>
  <c r="S155" i="20"/>
  <c r="J155" i="20" s="1"/>
  <c r="S234" i="20"/>
  <c r="J234" i="20" s="1"/>
  <c r="S245" i="20"/>
  <c r="J245" i="20" s="1"/>
  <c r="S166" i="20"/>
  <c r="J166" i="20" s="1"/>
  <c r="S66" i="20"/>
  <c r="J66" i="20" s="1"/>
  <c r="S255" i="20"/>
  <c r="J255" i="20" s="1"/>
  <c r="S67" i="20"/>
  <c r="J67" i="20" s="1"/>
  <c r="S97" i="20"/>
  <c r="J97" i="20" s="1"/>
  <c r="S246" i="20"/>
  <c r="J246" i="20" s="1"/>
  <c r="S98" i="20"/>
  <c r="J98" i="20" s="1"/>
  <c r="S189" i="20"/>
  <c r="J189" i="20" s="1"/>
  <c r="S197" i="20"/>
  <c r="J197" i="20" s="1"/>
  <c r="S213" i="20"/>
  <c r="J213" i="20" s="1"/>
  <c r="S120" i="20"/>
  <c r="J120" i="20" s="1"/>
  <c r="S226" i="20"/>
  <c r="J226" i="20" s="1"/>
  <c r="S165" i="20"/>
  <c r="J165" i="20" s="1"/>
  <c r="S111" i="20"/>
  <c r="J111" i="20" s="1"/>
  <c r="S142" i="20"/>
  <c r="J142" i="20" s="1"/>
  <c r="S198" i="20"/>
  <c r="J198" i="20" s="1"/>
  <c r="S105" i="20"/>
  <c r="J105" i="20" s="1"/>
  <c r="S150" i="20"/>
  <c r="J150" i="20" s="1"/>
  <c r="S194" i="20"/>
  <c r="J194" i="20" s="1"/>
  <c r="S171" i="20"/>
  <c r="J171" i="20" s="1"/>
  <c r="S122" i="20"/>
  <c r="J122" i="20" s="1"/>
  <c r="S169" i="20"/>
  <c r="J169" i="20" s="1"/>
  <c r="S49" i="20"/>
  <c r="J49" i="20" s="1"/>
  <c r="S187" i="20"/>
  <c r="J187" i="20" s="1"/>
  <c r="S44" i="20"/>
  <c r="J44" i="20" s="1"/>
  <c r="S107" i="20"/>
  <c r="J107" i="20" s="1"/>
  <c r="S81" i="20"/>
  <c r="J81" i="20" s="1"/>
  <c r="S248" i="20"/>
  <c r="J248" i="20" s="1"/>
  <c r="S92" i="20"/>
  <c r="J92" i="20" s="1"/>
  <c r="S99" i="20"/>
  <c r="J99" i="20" s="1"/>
  <c r="S133" i="20"/>
  <c r="J133" i="20" s="1"/>
  <c r="S244" i="20"/>
  <c r="J244" i="20" s="1"/>
  <c r="S77" i="20"/>
  <c r="J77" i="20" s="1"/>
  <c r="S211" i="20"/>
  <c r="J211" i="20" s="1"/>
  <c r="S93" i="20"/>
  <c r="J93" i="20" s="1"/>
  <c r="S161" i="20"/>
  <c r="J161" i="20" s="1"/>
  <c r="S61" i="20"/>
  <c r="J61" i="20" s="1"/>
  <c r="S124" i="20"/>
  <c r="J124" i="20" s="1"/>
  <c r="S237" i="20"/>
  <c r="J237" i="20" s="1"/>
  <c r="S123" i="20"/>
  <c r="J123" i="20" s="1"/>
  <c r="S85" i="20"/>
  <c r="J85" i="20" s="1"/>
  <c r="S112" i="20"/>
  <c r="J112" i="20" s="1"/>
  <c r="S74" i="20"/>
  <c r="J74" i="20" s="1"/>
  <c r="S38" i="20"/>
  <c r="J38" i="20" s="1"/>
  <c r="S253" i="20"/>
  <c r="J253" i="20" s="1"/>
  <c r="S205" i="20"/>
  <c r="J205" i="20" s="1"/>
  <c r="S48" i="20"/>
  <c r="J48" i="20" s="1"/>
  <c r="S170" i="20"/>
  <c r="J170" i="20" s="1"/>
  <c r="S204" i="20"/>
  <c r="S139" i="20"/>
  <c r="J139" i="20" s="1"/>
  <c r="S191" i="20"/>
  <c r="J191" i="20" s="1"/>
  <c r="S256" i="20"/>
  <c r="J256" i="20" s="1"/>
  <c r="S188" i="20"/>
  <c r="S153" i="20"/>
  <c r="J153" i="20" s="1"/>
  <c r="S88" i="20"/>
  <c r="J88" i="20" s="1"/>
  <c r="S100" i="20"/>
  <c r="J100" i="20" s="1"/>
  <c r="S129" i="20"/>
  <c r="J129" i="20" s="1"/>
  <c r="S217" i="20"/>
  <c r="J217" i="20" s="1"/>
  <c r="S64" i="20"/>
  <c r="J64" i="20" s="1"/>
  <c r="S195" i="20"/>
  <c r="J195" i="20" s="1"/>
  <c r="S65" i="20"/>
  <c r="J65" i="20" s="1"/>
  <c r="S80" i="20"/>
  <c r="J80" i="20" s="1"/>
  <c r="S143" i="20"/>
  <c r="J143" i="20" s="1"/>
  <c r="S242" i="20"/>
  <c r="J242" i="20" s="1"/>
  <c r="S190" i="20"/>
  <c r="J190" i="20" s="1"/>
  <c r="S79" i="20"/>
  <c r="J79" i="20" s="1"/>
  <c r="S227" i="20"/>
  <c r="J227" i="20" s="1"/>
  <c r="S257" i="20"/>
  <c r="J257" i="20" s="1"/>
  <c r="S208" i="20"/>
  <c r="J208" i="20" s="1"/>
  <c r="S132" i="20"/>
  <c r="J132" i="20" s="1"/>
  <c r="S249" i="20"/>
  <c r="J249" i="20" s="1"/>
  <c r="S158" i="20"/>
  <c r="J158" i="20" s="1"/>
  <c r="S106" i="20"/>
  <c r="J106" i="20" s="1"/>
  <c r="S225" i="20"/>
  <c r="J225" i="20" s="1"/>
  <c r="S68" i="20"/>
  <c r="J68" i="20" s="1"/>
  <c r="S240" i="20"/>
  <c r="J240" i="20" s="1"/>
  <c r="S238" i="20"/>
  <c r="J238" i="20" s="1"/>
  <c r="S37" i="20"/>
  <c r="S235" i="20"/>
  <c r="J235" i="20" s="1"/>
  <c r="S160" i="20"/>
  <c r="J160" i="20" s="1"/>
  <c r="S152" i="20"/>
  <c r="J152" i="20" s="1"/>
  <c r="S164" i="20"/>
  <c r="J164" i="20" s="1"/>
  <c r="S200" i="20"/>
  <c r="J200" i="20" s="1"/>
  <c r="S156" i="20"/>
  <c r="J156" i="20" s="1"/>
  <c r="S127" i="20"/>
  <c r="J127" i="20" s="1"/>
  <c r="S70" i="20"/>
  <c r="J70" i="20" s="1"/>
  <c r="S236" i="20"/>
  <c r="J236" i="20" s="1"/>
  <c r="S228" i="20"/>
  <c r="J228" i="20" s="1"/>
  <c r="S216" i="20"/>
  <c r="J216" i="20" s="1"/>
  <c r="S154" i="20"/>
  <c r="J154" i="20" s="1"/>
  <c r="S145" i="20"/>
  <c r="J145" i="20" s="1"/>
  <c r="S135" i="20"/>
  <c r="J135" i="20" s="1"/>
  <c r="S90" i="20"/>
  <c r="J90" i="20" s="1"/>
  <c r="S229" i="20"/>
  <c r="J229" i="20" s="1"/>
  <c r="S163" i="20"/>
  <c r="J163" i="20" s="1"/>
  <c r="J186" i="20"/>
  <c r="J247" i="20"/>
  <c r="J207" i="20"/>
  <c r="J212" i="20"/>
  <c r="J218" i="20"/>
  <c r="B244" i="10"/>
  <c r="B173" i="10"/>
  <c r="B275" i="10"/>
  <c r="B246" i="10"/>
  <c r="B174" i="10"/>
  <c r="B220" i="10"/>
  <c r="B279" i="10"/>
  <c r="B213" i="10"/>
  <c r="B272" i="10"/>
  <c r="B206" i="10"/>
  <c r="B266" i="10"/>
  <c r="B228" i="10"/>
  <c r="B178" i="10"/>
  <c r="B171" i="10"/>
  <c r="B217" i="10"/>
  <c r="B276" i="10"/>
  <c r="B210" i="10"/>
  <c r="B188" i="10"/>
  <c r="B260" i="10"/>
  <c r="B180" i="10"/>
  <c r="B215" i="10"/>
  <c r="B274" i="10"/>
  <c r="B212" i="10"/>
  <c r="B271" i="10"/>
  <c r="B205" i="10"/>
  <c r="B265" i="10"/>
  <c r="B258" i="10"/>
  <c r="B193" i="10"/>
  <c r="B219" i="10"/>
  <c r="B209" i="10"/>
  <c r="B177" i="10"/>
  <c r="B237" i="10"/>
  <c r="B189" i="10"/>
  <c r="B234" i="10"/>
  <c r="B182" i="10"/>
  <c r="B230" i="10"/>
  <c r="B176" i="10"/>
  <c r="B281" i="10"/>
  <c r="B263" i="10"/>
  <c r="B172" i="10"/>
  <c r="B195" i="10"/>
  <c r="B192" i="10"/>
  <c r="B238" i="10"/>
  <c r="B186" i="10"/>
  <c r="B227" i="10"/>
  <c r="B233" i="10"/>
  <c r="B277" i="10"/>
  <c r="B184" i="10"/>
  <c r="B181" i="10"/>
  <c r="B229" i="10"/>
  <c r="B175" i="10"/>
  <c r="B280" i="10"/>
  <c r="B214" i="10"/>
  <c r="B273" i="10"/>
  <c r="B247" i="10"/>
  <c r="B278" i="10"/>
  <c r="B251" i="10"/>
  <c r="B248" i="10"/>
  <c r="B197" i="10"/>
  <c r="B241" i="10"/>
  <c r="B236" i="10"/>
  <c r="B255" i="10"/>
  <c r="B252" i="10"/>
  <c r="B201" i="10"/>
  <c r="B245" i="10"/>
  <c r="B194" i="10"/>
  <c r="B185" i="10"/>
  <c r="B253" i="10"/>
  <c r="B199" i="10"/>
  <c r="B243" i="10"/>
  <c r="B196" i="10"/>
  <c r="B240" i="10"/>
  <c r="B190" i="10"/>
  <c r="B235" i="10"/>
  <c r="B183" i="10"/>
  <c r="B231" i="10"/>
  <c r="B200" i="10"/>
  <c r="B218" i="10"/>
  <c r="B216" i="10"/>
  <c r="B202" i="10"/>
  <c r="B207" i="10"/>
  <c r="B267" i="10"/>
  <c r="B204" i="10"/>
  <c r="B264" i="10"/>
  <c r="B257" i="10"/>
  <c r="B250" i="10"/>
  <c r="B262" i="10"/>
  <c r="B211" i="10"/>
  <c r="B270" i="10"/>
  <c r="B208" i="10"/>
  <c r="B268" i="10"/>
  <c r="B261" i="10"/>
  <c r="B254" i="10"/>
  <c r="B187" i="10"/>
  <c r="B259" i="10"/>
  <c r="B256" i="10"/>
  <c r="B249" i="10"/>
  <c r="B198" i="10"/>
  <c r="B242" i="10"/>
  <c r="J147" i="20" l="1"/>
  <c r="T161" i="20"/>
  <c r="H8" i="2"/>
  <c r="D19" i="14" s="1"/>
  <c r="H20" i="2"/>
  <c r="D31" i="14" s="1"/>
  <c r="J78" i="20"/>
  <c r="T163" i="20"/>
  <c r="H7" i="2"/>
  <c r="D18" i="14" s="1"/>
  <c r="H17" i="2"/>
  <c r="D28" i="14" s="1"/>
  <c r="H9" i="2"/>
  <c r="D20" i="14" s="1"/>
  <c r="H15" i="2"/>
  <c r="D26" i="14" s="1"/>
  <c r="J188" i="20"/>
  <c r="H16" i="2"/>
  <c r="D27" i="14" s="1"/>
  <c r="J204" i="20"/>
  <c r="H19" i="2"/>
  <c r="D30" i="14" s="1"/>
  <c r="H3" i="2"/>
  <c r="D14" i="14" s="1"/>
  <c r="J37" i="20"/>
  <c r="H6" i="2"/>
  <c r="D17" i="14" s="1"/>
  <c r="J59" i="20"/>
  <c r="H4" i="2"/>
  <c r="D15" i="14" s="1"/>
  <c r="J41" i="20"/>
  <c r="H18" i="2"/>
  <c r="D29" i="14" s="1"/>
  <c r="J214" i="20"/>
  <c r="H11" i="2"/>
  <c r="D22" i="14" s="1"/>
  <c r="T162" i="20"/>
  <c r="H10" i="2"/>
  <c r="D21" i="14" s="1"/>
  <c r="H13" i="2"/>
  <c r="D24" i="14" s="1"/>
  <c r="H12" i="2"/>
  <c r="D23" i="14" s="1"/>
  <c r="J108" i="20"/>
  <c r="J134" i="20"/>
  <c r="H21" i="2" l="1"/>
  <c r="D33" i="14" s="1"/>
  <c r="A239" i="10" l="1"/>
  <c r="J220" i="10" l="1"/>
  <c r="J207" i="10"/>
  <c r="J209" i="10"/>
  <c r="J208" i="10"/>
  <c r="J210" i="10"/>
  <c r="J231" i="10"/>
  <c r="J244" i="10"/>
  <c r="J242" i="10"/>
  <c r="J58" i="10"/>
  <c r="J54" i="10"/>
  <c r="J50" i="10"/>
  <c r="J44" i="10"/>
  <c r="J245" i="10"/>
  <c r="J45" i="10"/>
  <c r="J241" i="10"/>
  <c r="J57" i="10"/>
  <c r="J53" i="10"/>
  <c r="J47" i="10"/>
  <c r="J243" i="10"/>
  <c r="J55" i="10"/>
  <c r="J240" i="10"/>
  <c r="J151" i="10"/>
  <c r="J56" i="10"/>
  <c r="J52" i="10"/>
  <c r="J46" i="10"/>
  <c r="J30" i="10"/>
  <c r="J51" i="10"/>
  <c r="P234" i="20"/>
  <c r="T234" i="20" s="1"/>
  <c r="P74" i="20"/>
  <c r="T74" i="20" s="1"/>
  <c r="P43" i="20"/>
  <c r="T43" i="20" s="1"/>
  <c r="P193" i="20"/>
  <c r="T193" i="20" s="1"/>
  <c r="P71" i="20"/>
  <c r="T71" i="20" s="1"/>
  <c r="P101" i="20"/>
  <c r="T101" i="20" s="1"/>
  <c r="P168" i="20"/>
  <c r="T168" i="20" s="1"/>
  <c r="P149" i="20"/>
  <c r="T149" i="20" s="1"/>
  <c r="P141" i="20"/>
  <c r="T141" i="20" s="1"/>
  <c r="P40" i="20"/>
  <c r="T40" i="20" s="1"/>
  <c r="P79" i="20"/>
  <c r="T79" i="20" s="1"/>
  <c r="P252" i="20"/>
  <c r="T252" i="20" s="1"/>
  <c r="P107" i="20"/>
  <c r="T107" i="20" s="1"/>
  <c r="P136" i="20"/>
  <c r="T136" i="20" s="1"/>
  <c r="P58" i="20"/>
  <c r="T58" i="20" s="1"/>
  <c r="P238" i="20"/>
  <c r="T238" i="20" s="1"/>
  <c r="P232" i="20"/>
  <c r="T232" i="20" s="1"/>
  <c r="P140" i="20"/>
  <c r="T140" i="20" s="1"/>
  <c r="P64" i="20"/>
  <c r="T64" i="20" s="1"/>
  <c r="P195" i="20"/>
  <c r="T195" i="20" s="1"/>
  <c r="P190" i="20"/>
  <c r="T190" i="20" s="1"/>
  <c r="P155" i="20"/>
  <c r="T155" i="20" s="1"/>
  <c r="P250" i="20"/>
  <c r="T250" i="20" s="1"/>
  <c r="P216" i="20"/>
  <c r="T216" i="20" s="1"/>
  <c r="P174" i="20"/>
  <c r="T174" i="20" s="1"/>
  <c r="P108" i="20"/>
  <c r="T108" i="20" s="1"/>
  <c r="P81" i="20"/>
  <c r="T81" i="20" s="1"/>
  <c r="P196" i="20"/>
  <c r="T196" i="20" s="1"/>
  <c r="P122" i="20"/>
  <c r="T122" i="20" s="1"/>
  <c r="P227" i="20"/>
  <c r="T227" i="20" s="1"/>
  <c r="P49" i="20"/>
  <c r="T49" i="20" s="1"/>
  <c r="P164" i="20"/>
  <c r="T164" i="20" s="1"/>
  <c r="P76" i="20"/>
  <c r="T76" i="20" s="1"/>
  <c r="P236" i="20"/>
  <c r="T236" i="20" s="1"/>
  <c r="P189" i="20"/>
  <c r="T189" i="20" s="1"/>
  <c r="P36" i="20"/>
  <c r="T36" i="20" s="1"/>
  <c r="P90" i="20"/>
  <c r="T90" i="20" s="1"/>
  <c r="P82" i="20"/>
  <c r="T82" i="20" s="1"/>
  <c r="P251" i="20"/>
  <c r="T251" i="20" s="1"/>
  <c r="P34" i="20"/>
  <c r="T34" i="20" s="1"/>
  <c r="P256" i="20"/>
  <c r="T256" i="20" s="1"/>
  <c r="P173" i="20"/>
  <c r="T173" i="20" s="1"/>
  <c r="P192" i="20"/>
  <c r="T192" i="20" s="1"/>
  <c r="P151" i="20"/>
  <c r="T151" i="20" s="1"/>
  <c r="P54" i="20"/>
  <c r="T54" i="20" s="1"/>
  <c r="P224" i="20"/>
  <c r="T224" i="20" s="1"/>
  <c r="P84" i="20"/>
  <c r="T84" i="20" s="1"/>
  <c r="P117" i="20"/>
  <c r="T117" i="20" s="1"/>
  <c r="P119" i="20"/>
  <c r="T119" i="20" s="1"/>
  <c r="P146" i="20"/>
  <c r="T146" i="20" s="1"/>
  <c r="P132" i="20"/>
  <c r="T132" i="20" s="1"/>
  <c r="P80" i="20"/>
  <c r="T80" i="20" s="1"/>
  <c r="P188" i="20"/>
  <c r="T188" i="20" s="1"/>
  <c r="P255" i="20"/>
  <c r="T255" i="20" s="1"/>
  <c r="P67" i="20"/>
  <c r="T67" i="20" s="1"/>
  <c r="P230" i="20"/>
  <c r="T230" i="20" s="1"/>
  <c r="P47" i="20"/>
  <c r="T47" i="20" s="1"/>
  <c r="P103" i="20"/>
  <c r="T103" i="20" s="1"/>
  <c r="P156" i="20"/>
  <c r="T156" i="20" s="1"/>
  <c r="P48" i="20"/>
  <c r="T48" i="20" s="1"/>
  <c r="P225" i="20"/>
  <c r="T225" i="20" s="1"/>
  <c r="P26" i="20"/>
  <c r="T26" i="20" s="1"/>
  <c r="P245" i="20"/>
  <c r="T245" i="20" s="1"/>
  <c r="P221" i="20"/>
  <c r="T221" i="20" s="1"/>
  <c r="P45" i="20"/>
  <c r="T45" i="20" s="1"/>
  <c r="P112" i="20"/>
  <c r="T112" i="20" s="1"/>
  <c r="P57" i="20"/>
  <c r="T57" i="20" s="1"/>
  <c r="P32" i="20"/>
  <c r="T32" i="20" s="1"/>
  <c r="P244" i="20"/>
  <c r="T244" i="20" s="1"/>
  <c r="P91" i="20"/>
  <c r="T91" i="20" s="1"/>
  <c r="P41" i="20"/>
  <c r="T41" i="20" s="1"/>
  <c r="P28" i="20"/>
  <c r="T28" i="20" s="1"/>
  <c r="P148" i="20"/>
  <c r="T148" i="20" s="1"/>
  <c r="P150" i="20"/>
  <c r="T150" i="20" s="1"/>
  <c r="P248" i="20"/>
  <c r="T248" i="20" s="1"/>
  <c r="P60" i="20"/>
  <c r="T60" i="20" s="1"/>
  <c r="P53" i="20"/>
  <c r="T53" i="20" s="1"/>
  <c r="P30" i="20"/>
  <c r="T30" i="20" s="1"/>
  <c r="P102" i="20"/>
  <c r="T102" i="20" s="1"/>
  <c r="P233" i="20"/>
  <c r="T233" i="20" s="1"/>
  <c r="P258" i="20"/>
  <c r="T258" i="20" s="1"/>
  <c r="P114" i="20"/>
  <c r="T114" i="20" s="1"/>
  <c r="P241" i="20"/>
  <c r="T241" i="20" s="1"/>
  <c r="P257" i="20"/>
  <c r="T257" i="20" s="1"/>
  <c r="P77" i="20"/>
  <c r="T77" i="20" s="1"/>
  <c r="P166" i="20"/>
  <c r="T166" i="20" s="1"/>
  <c r="P191" i="20"/>
  <c r="T191" i="20" s="1"/>
  <c r="P106" i="20"/>
  <c r="T106" i="20" s="1"/>
  <c r="P128" i="20"/>
  <c r="T128" i="20" s="1"/>
  <c r="P201" i="20"/>
  <c r="T201" i="20" s="1"/>
  <c r="P246" i="20"/>
  <c r="T246" i="20" s="1"/>
  <c r="P200" i="20"/>
  <c r="T200" i="20" s="1"/>
  <c r="P78" i="20"/>
  <c r="T78" i="20" s="1"/>
  <c r="P100" i="20"/>
  <c r="T100" i="20" s="1"/>
  <c r="P99" i="20"/>
  <c r="T99" i="20" s="1"/>
  <c r="P66" i="20"/>
  <c r="T66" i="20" s="1"/>
  <c r="P235" i="20"/>
  <c r="T235" i="20" s="1"/>
  <c r="P126" i="20"/>
  <c r="T126" i="20" s="1"/>
  <c r="P167" i="20"/>
  <c r="T167" i="20" s="1"/>
  <c r="P217" i="20"/>
  <c r="T217" i="20" s="1"/>
  <c r="P44" i="20"/>
  <c r="T44" i="20" s="1"/>
  <c r="P62" i="20"/>
  <c r="T62" i="20" s="1"/>
  <c r="P159" i="20"/>
  <c r="T159" i="20" s="1"/>
  <c r="P239" i="20"/>
  <c r="T239" i="20" s="1"/>
  <c r="P83" i="20"/>
  <c r="T83" i="20" s="1"/>
  <c r="P172" i="20"/>
  <c r="T172" i="20" s="1"/>
  <c r="P207" i="20"/>
  <c r="T207" i="20" s="1"/>
  <c r="P121" i="20"/>
  <c r="T121" i="20" s="1"/>
  <c r="P134" i="20"/>
  <c r="T134" i="20" s="1"/>
  <c r="P98" i="20"/>
  <c r="T98" i="20" s="1"/>
  <c r="P165" i="20"/>
  <c r="T165" i="20" s="1"/>
  <c r="P39" i="20"/>
  <c r="T39" i="20" s="1"/>
  <c r="P130" i="20"/>
  <c r="T130" i="20" s="1"/>
  <c r="P61" i="20"/>
  <c r="T61" i="20" s="1"/>
  <c r="P31" i="20"/>
  <c r="T31" i="20" s="1"/>
  <c r="P105" i="20"/>
  <c r="T105" i="20" s="1"/>
  <c r="P153" i="20"/>
  <c r="T153" i="20" s="1"/>
  <c r="P222" i="20"/>
  <c r="T222" i="20" s="1"/>
  <c r="P187" i="20"/>
  <c r="T187" i="20" s="1"/>
  <c r="P229" i="20"/>
  <c r="T229" i="20" s="1"/>
  <c r="P169" i="20"/>
  <c r="T169" i="20" s="1"/>
  <c r="P226" i="20"/>
  <c r="T226" i="20" s="1"/>
  <c r="P120" i="20"/>
  <c r="T120" i="20" s="1"/>
  <c r="P223" i="20"/>
  <c r="T223" i="20" s="1"/>
  <c r="P142" i="20"/>
  <c r="T142" i="20" s="1"/>
  <c r="P208" i="20"/>
  <c r="T208" i="20" s="1"/>
  <c r="P214" i="20"/>
  <c r="T214" i="20" s="1"/>
  <c r="P70" i="20"/>
  <c r="T70" i="20" s="1"/>
  <c r="P253" i="20"/>
  <c r="T253" i="20" s="1"/>
  <c r="P104" i="20"/>
  <c r="T104" i="20" s="1"/>
  <c r="P249" i="20"/>
  <c r="T249" i="20" s="1"/>
  <c r="P85" i="20"/>
  <c r="T85" i="20" s="1"/>
  <c r="P254" i="20"/>
  <c r="T254" i="20" s="1"/>
  <c r="P110" i="20"/>
  <c r="T110" i="20" s="1"/>
  <c r="P194" i="20"/>
  <c r="T194" i="20" s="1"/>
  <c r="P27" i="20"/>
  <c r="T27" i="20" s="1"/>
  <c r="P113" i="20"/>
  <c r="T113" i="20" s="1"/>
  <c r="P33" i="20"/>
  <c r="T33" i="20" s="1"/>
  <c r="P46" i="20"/>
  <c r="T46" i="20" s="1"/>
  <c r="P129" i="20"/>
  <c r="T129" i="20" s="1"/>
  <c r="P65" i="20"/>
  <c r="T65" i="20" s="1"/>
  <c r="P135" i="20"/>
  <c r="T135" i="20" s="1"/>
  <c r="P143" i="20"/>
  <c r="T143" i="20" s="1"/>
  <c r="P145" i="20"/>
  <c r="T145" i="20" s="1"/>
  <c r="P86" i="20"/>
  <c r="T86" i="20" s="1"/>
  <c r="P68" i="20"/>
  <c r="T68" i="20" s="1"/>
  <c r="P63" i="20"/>
  <c r="T63" i="20" s="1"/>
  <c r="P51" i="20"/>
  <c r="T51" i="20" s="1"/>
  <c r="P240" i="20"/>
  <c r="T240" i="20" s="1"/>
  <c r="P59" i="20"/>
  <c r="T59" i="20" s="1"/>
  <c r="P56" i="20"/>
  <c r="T56" i="20" s="1"/>
  <c r="P210" i="20"/>
  <c r="T210" i="20" s="1"/>
  <c r="P125" i="20"/>
  <c r="T125" i="20" s="1"/>
  <c r="P218" i="20"/>
  <c r="T218" i="20" s="1"/>
  <c r="P29" i="20"/>
  <c r="T29" i="20" s="1"/>
  <c r="P211" i="20"/>
  <c r="T211" i="20" s="1"/>
  <c r="P139" i="20"/>
  <c r="T139" i="20" s="1"/>
  <c r="P72" i="20"/>
  <c r="T72" i="20" s="1"/>
  <c r="P231" i="20"/>
  <c r="T231" i="20" s="1"/>
  <c r="P115" i="20"/>
  <c r="T115" i="20" s="1"/>
  <c r="P24" i="20"/>
  <c r="T24" i="20" s="1"/>
  <c r="P89" i="20"/>
  <c r="T89" i="20" s="1"/>
  <c r="P160" i="20"/>
  <c r="T160" i="20" s="1"/>
  <c r="P109" i="20"/>
  <c r="T109" i="20" s="1"/>
  <c r="P158" i="20"/>
  <c r="T158" i="20" s="1"/>
  <c r="P116" i="20"/>
  <c r="T116" i="20" s="1"/>
  <c r="P38" i="20"/>
  <c r="T38" i="20" s="1"/>
  <c r="P35" i="20"/>
  <c r="T35" i="20" s="1"/>
  <c r="P93" i="20"/>
  <c r="T93" i="20" s="1"/>
  <c r="P154" i="20"/>
  <c r="T154" i="20" s="1"/>
  <c r="P215" i="20"/>
  <c r="T215" i="20" s="1"/>
  <c r="P52" i="20"/>
  <c r="T52" i="20" s="1"/>
  <c r="P228" i="20"/>
  <c r="T228" i="20" s="1"/>
  <c r="P92" i="20"/>
  <c r="T92" i="20" s="1"/>
  <c r="P170" i="20"/>
  <c r="T170" i="20" s="1"/>
  <c r="P186" i="20"/>
  <c r="T186" i="20" s="1"/>
  <c r="P138" i="20"/>
  <c r="T138" i="20" s="1"/>
  <c r="P87" i="20"/>
  <c r="T87" i="20" s="1"/>
  <c r="P124" i="20"/>
  <c r="T124" i="20" s="1"/>
  <c r="P144" i="20"/>
  <c r="T144" i="20" s="1"/>
  <c r="P247" i="20"/>
  <c r="T247" i="20" s="1"/>
  <c r="P152" i="20"/>
  <c r="T152" i="20" s="1"/>
  <c r="P157" i="20"/>
  <c r="T157" i="20" s="1"/>
  <c r="P204" i="20"/>
  <c r="T204" i="20" s="1"/>
  <c r="P133" i="20"/>
  <c r="T133" i="20" s="1"/>
  <c r="P50" i="20"/>
  <c r="T50" i="20" s="1"/>
  <c r="P127" i="20"/>
  <c r="T127" i="20" s="1"/>
  <c r="P42" i="20"/>
  <c r="T42" i="20" s="1"/>
  <c r="P118" i="20"/>
  <c r="T118" i="20" s="1"/>
  <c r="P75" i="20"/>
  <c r="T75" i="20" s="1"/>
  <c r="P131" i="20"/>
  <c r="T131" i="20" s="1"/>
  <c r="P37" i="20"/>
  <c r="T37" i="20" s="1"/>
  <c r="P242" i="20"/>
  <c r="T242" i="20" s="1"/>
  <c r="P55" i="20"/>
  <c r="T55" i="20" s="1"/>
  <c r="P220" i="20"/>
  <c r="T220" i="20" s="1"/>
  <c r="P213" i="20"/>
  <c r="T213" i="20" s="1"/>
  <c r="P73" i="20"/>
  <c r="T73" i="20" s="1"/>
  <c r="P171" i="20"/>
  <c r="T171" i="20" s="1"/>
  <c r="P137" i="20"/>
  <c r="T137" i="20" s="1"/>
  <c r="P97" i="20"/>
  <c r="T97" i="20" s="1"/>
  <c r="P205" i="20"/>
  <c r="T205" i="20" s="1"/>
  <c r="P209" i="20"/>
  <c r="T209" i="20" s="1"/>
  <c r="P237" i="20"/>
  <c r="T237" i="20" s="1"/>
  <c r="P94" i="20"/>
  <c r="T94" i="20" s="1"/>
  <c r="P197" i="20"/>
  <c r="T197" i="20" s="1"/>
  <c r="P123" i="20"/>
  <c r="T123" i="20" s="1"/>
  <c r="P198" i="20"/>
  <c r="T198" i="20" s="1"/>
  <c r="P199" i="20"/>
  <c r="T199" i="20" s="1"/>
  <c r="P88" i="20"/>
  <c r="T88" i="20" s="1"/>
  <c r="P111" i="20"/>
  <c r="T111" i="20" s="1"/>
  <c r="P212" i="20"/>
  <c r="T212" i="20" s="1"/>
  <c r="P25" i="20"/>
  <c r="T25" i="20" s="1"/>
  <c r="P69" i="20"/>
  <c r="T69" i="20" s="1"/>
  <c r="P243" i="20"/>
  <c r="T243" i="20" s="1"/>
  <c r="P219" i="20"/>
  <c r="T219" i="20" s="1"/>
  <c r="J225" i="10" l="1"/>
  <c r="J224" i="10"/>
  <c r="J222" i="10"/>
  <c r="J223" i="10"/>
  <c r="G18" i="2"/>
  <c r="G20" i="2"/>
  <c r="G16" i="2"/>
  <c r="G15" i="2"/>
  <c r="G19" i="2"/>
  <c r="G8" i="2"/>
  <c r="J135" i="10"/>
  <c r="J260" i="10"/>
  <c r="J255" i="10"/>
  <c r="J252" i="10"/>
  <c r="J248" i="10"/>
  <c r="J256" i="10"/>
  <c r="G7" i="2"/>
  <c r="J259" i="10"/>
  <c r="J258" i="10"/>
  <c r="J257" i="10"/>
  <c r="J254" i="10"/>
  <c r="J251" i="10"/>
  <c r="J253" i="10"/>
  <c r="J250" i="10"/>
  <c r="J249" i="10"/>
  <c r="J247" i="10"/>
  <c r="J246" i="10"/>
  <c r="J237" i="10"/>
  <c r="G17" i="2"/>
  <c r="G11" i="2"/>
  <c r="G12" i="2"/>
  <c r="G2" i="2"/>
  <c r="G6" i="2"/>
  <c r="G14" i="2"/>
  <c r="G9" i="2"/>
  <c r="G4" i="2"/>
  <c r="G13" i="2"/>
  <c r="G5" i="2"/>
  <c r="G3" i="2"/>
  <c r="G10" i="2"/>
  <c r="E264" i="10"/>
  <c r="H266" i="10"/>
  <c r="C263" i="10"/>
  <c r="D267" i="10"/>
  <c r="I267" i="10"/>
  <c r="G265" i="10"/>
  <c r="D263" i="10"/>
  <c r="D264" i="10"/>
  <c r="E268" i="10"/>
  <c r="E266" i="10"/>
  <c r="C266" i="10"/>
  <c r="H263" i="10"/>
  <c r="F267" i="10"/>
  <c r="D265" i="10"/>
  <c r="C264" i="10"/>
  <c r="I266" i="10"/>
  <c r="F264" i="10"/>
  <c r="G264" i="10"/>
  <c r="H267" i="10"/>
  <c r="F268" i="10"/>
  <c r="G268" i="10"/>
  <c r="C268" i="10"/>
  <c r="I265" i="10"/>
  <c r="G263" i="10"/>
  <c r="E263" i="10"/>
  <c r="D266" i="10"/>
  <c r="F266" i="10"/>
  <c r="I264" i="10"/>
  <c r="C267" i="10"/>
  <c r="E265" i="10"/>
  <c r="D268" i="10"/>
  <c r="G266" i="10"/>
  <c r="H265" i="10"/>
  <c r="H264" i="10"/>
  <c r="I263" i="10"/>
  <c r="E267" i="10"/>
  <c r="F265" i="10"/>
  <c r="C265" i="10"/>
  <c r="G267" i="10"/>
  <c r="F263" i="10"/>
  <c r="I268" i="10"/>
  <c r="H268" i="10"/>
  <c r="G21" i="2" l="1"/>
  <c r="I20" i="2"/>
  <c r="F31" i="14" s="1"/>
  <c r="E31" i="14"/>
  <c r="I15" i="2"/>
  <c r="F26" i="14" s="1"/>
  <c r="E26" i="14"/>
  <c r="I4" i="2"/>
  <c r="F15" i="14" s="1"/>
  <c r="E15" i="14"/>
  <c r="I3" i="2"/>
  <c r="F14" i="14" s="1"/>
  <c r="E14" i="14"/>
  <c r="I9" i="2"/>
  <c r="F20" i="14" s="1"/>
  <c r="E20" i="14"/>
  <c r="I12" i="2"/>
  <c r="F23" i="14" s="1"/>
  <c r="E23" i="14"/>
  <c r="I16" i="2"/>
  <c r="F27" i="14" s="1"/>
  <c r="E27" i="14"/>
  <c r="I5" i="2"/>
  <c r="F16" i="14" s="1"/>
  <c r="E16" i="14"/>
  <c r="I14" i="2"/>
  <c r="F25" i="14" s="1"/>
  <c r="E25" i="14"/>
  <c r="I11" i="2"/>
  <c r="F22" i="14" s="1"/>
  <c r="E22" i="14"/>
  <c r="I8" i="2"/>
  <c r="F19" i="14" s="1"/>
  <c r="E19" i="14"/>
  <c r="I10" i="2"/>
  <c r="F21" i="14" s="1"/>
  <c r="E21" i="14"/>
  <c r="I2" i="2"/>
  <c r="F13" i="14" s="1"/>
  <c r="E13" i="14"/>
  <c r="I13" i="2"/>
  <c r="F24" i="14" s="1"/>
  <c r="E24" i="14"/>
  <c r="I6" i="2"/>
  <c r="F17" i="14" s="1"/>
  <c r="E17" i="14"/>
  <c r="I17" i="2"/>
  <c r="F28" i="14" s="1"/>
  <c r="E28" i="14"/>
  <c r="I7" i="2"/>
  <c r="F18" i="14" s="1"/>
  <c r="E18" i="14"/>
  <c r="I19" i="2"/>
  <c r="F30" i="14" s="1"/>
  <c r="E30" i="14"/>
  <c r="I18" i="2"/>
  <c r="F29" i="14" s="1"/>
  <c r="E29" i="14"/>
  <c r="J262" i="10"/>
  <c r="J261" i="10"/>
  <c r="C276" i="10"/>
  <c r="D274" i="10"/>
  <c r="D275" i="10"/>
  <c r="G276" i="10"/>
  <c r="G272" i="10"/>
  <c r="H280" i="10"/>
  <c r="H274" i="10"/>
  <c r="G275" i="10"/>
  <c r="G278" i="10"/>
  <c r="E275" i="10"/>
  <c r="E272" i="10"/>
  <c r="I271" i="10"/>
  <c r="D277" i="10"/>
  <c r="D281" i="10"/>
  <c r="D270" i="10"/>
  <c r="E278" i="10"/>
  <c r="G273" i="10"/>
  <c r="E274" i="10"/>
  <c r="H275" i="10"/>
  <c r="D271" i="10"/>
  <c r="F278" i="10"/>
  <c r="C273" i="10"/>
  <c r="H276" i="10"/>
  <c r="F277" i="10"/>
  <c r="E280" i="10"/>
  <c r="C278" i="10"/>
  <c r="C281" i="10"/>
  <c r="C271" i="10"/>
  <c r="D280" i="10"/>
  <c r="H273" i="10"/>
  <c r="D278" i="10"/>
  <c r="G274" i="10"/>
  <c r="I280" i="10"/>
  <c r="F280" i="10"/>
  <c r="C275" i="10"/>
  <c r="H277" i="10"/>
  <c r="E276" i="10"/>
  <c r="F279" i="10"/>
  <c r="H279" i="10"/>
  <c r="F271" i="10"/>
  <c r="G281" i="10"/>
  <c r="C279" i="10"/>
  <c r="F275" i="10"/>
  <c r="E277" i="10"/>
  <c r="I270" i="10"/>
  <c r="I278" i="10"/>
  <c r="F276" i="10"/>
  <c r="E279" i="10"/>
  <c r="E271" i="10"/>
  <c r="H270" i="10"/>
  <c r="E270" i="10"/>
  <c r="H272" i="10"/>
  <c r="C270" i="10"/>
  <c r="F272" i="10"/>
  <c r="F274" i="10"/>
  <c r="D276" i="10"/>
  <c r="F281" i="10"/>
  <c r="G280" i="10"/>
  <c r="E281" i="10"/>
  <c r="I275" i="10"/>
  <c r="D279" i="10"/>
  <c r="I281" i="10"/>
  <c r="H281" i="10"/>
  <c r="I276" i="10"/>
  <c r="J276" i="10" s="1"/>
  <c r="H271" i="10"/>
  <c r="G279" i="10"/>
  <c r="F270" i="10"/>
  <c r="G270" i="10"/>
  <c r="I274" i="10"/>
  <c r="C272" i="10"/>
  <c r="C277" i="10"/>
  <c r="I277" i="10"/>
  <c r="D272" i="10"/>
  <c r="I272" i="10"/>
  <c r="C280" i="10"/>
  <c r="G271" i="10"/>
  <c r="E273" i="10"/>
  <c r="C274" i="10"/>
  <c r="F273" i="10"/>
  <c r="I273" i="10"/>
  <c r="J273" i="10" s="1"/>
  <c r="D273" i="10"/>
  <c r="I279" i="10"/>
  <c r="G277" i="10"/>
  <c r="H278" i="10"/>
  <c r="I21" i="2" l="1"/>
  <c r="E33" i="14"/>
  <c r="J268" i="10"/>
  <c r="J267" i="10"/>
  <c r="J265" i="10"/>
  <c r="J266" i="10"/>
  <c r="J264" i="10"/>
  <c r="J263" i="10"/>
  <c r="J270" i="10"/>
  <c r="J271" i="10"/>
  <c r="J278" i="10"/>
  <c r="J280" i="10"/>
  <c r="J277" i="10"/>
  <c r="J281" i="10"/>
  <c r="J272" i="10"/>
  <c r="J275" i="10"/>
  <c r="J279" i="10"/>
  <c r="J274" i="10"/>
  <c r="F33" i="14" l="1"/>
  <c r="D6" i="15"/>
  <c r="E6" i="15" s="1"/>
</calcChain>
</file>

<file path=xl/sharedStrings.xml><?xml version="1.0" encoding="utf-8"?>
<sst xmlns="http://schemas.openxmlformats.org/spreadsheetml/2006/main" count="7169" uniqueCount="3187">
  <si>
    <t>Date</t>
  </si>
  <si>
    <t>General Information</t>
  </si>
  <si>
    <t>Vendor Name</t>
  </si>
  <si>
    <t>Product Name</t>
  </si>
  <si>
    <t>Product Description</t>
  </si>
  <si>
    <t>Web Link to Product Privacy Notice</t>
  </si>
  <si>
    <t>Vendor Contact Name</t>
  </si>
  <si>
    <t>Vendor Contact Title</t>
  </si>
  <si>
    <t>Vendor Contact Email</t>
  </si>
  <si>
    <t>Vendor Contact Phone Number</t>
  </si>
  <si>
    <t>Instructions</t>
  </si>
  <si>
    <t>Qualifiers</t>
  </si>
  <si>
    <t>Vendor Answers</t>
  </si>
  <si>
    <t>Additional Information</t>
  </si>
  <si>
    <t>Guidance</t>
  </si>
  <si>
    <t>Yes</t>
  </si>
  <si>
    <t>Documentation</t>
  </si>
  <si>
    <t>Have you received the Cloud Security Alliance STAR certification?</t>
  </si>
  <si>
    <t>No</t>
  </si>
  <si>
    <t>What legal agreements (i.e. contracts) do you have in place with these third parties that address liability in the event of a data breach?</t>
  </si>
  <si>
    <t>Can we restrict that access based on source IP address?</t>
  </si>
  <si>
    <t>Will you handle data in a FERPA compliant manner?</t>
  </si>
  <si>
    <t>Are your servers separated from other companies via a physical barrier, such as a cage or hardened walls?</t>
  </si>
  <si>
    <t>Are your primary and secondary data centers geographically diverse?</t>
  </si>
  <si>
    <t>Other</t>
  </si>
  <si>
    <t>Are you utilizing a stateful packet inspection (SPI) firewall?</t>
  </si>
  <si>
    <t>Can you enforce password/passphrase aging requirements?</t>
  </si>
  <si>
    <t>Do you have a documented patch management process?</t>
  </si>
  <si>
    <t>Can you accommodate encryption requirements using open standards?</t>
  </si>
  <si>
    <t>Have your developers been trained in secure coding techniques?</t>
  </si>
  <si>
    <t>Was your application developed using secure coding techniques?</t>
  </si>
  <si>
    <t>Are information security principles designed into the product lifecycle?</t>
  </si>
  <si>
    <t>Do you have a documented systems development life cycle (SDLC)?</t>
  </si>
  <si>
    <t>Do you have a formal incident response plan?</t>
  </si>
  <si>
    <t>Do you have an information security awareness program?</t>
  </si>
  <si>
    <t>Do you incorporate customer feedback into security feature requests?</t>
  </si>
  <si>
    <t>Does your application require user and system administrator password changes at a frequency no greater than 90 days?</t>
  </si>
  <si>
    <t>Does your application require a user to set their own password after an administrator reset or on first use of the account?</t>
  </si>
  <si>
    <t xml:space="preserve">Does your application lock-out an account after a number of failed login attempts? </t>
  </si>
  <si>
    <t>Does your application automatically lock or log-out an account after a period of inactivity?</t>
  </si>
  <si>
    <t>Are passwords visible in plain text, whether when stored or entered, including service level accounts (i.e. database accounts, etc.)?</t>
  </si>
  <si>
    <t>Does your application provide the ability to define user access levels?</t>
  </si>
  <si>
    <t>Does your application support varying levels of access to records based on user ID?</t>
  </si>
  <si>
    <t>Is there a limit to the number of groups a user can be assigned?</t>
  </si>
  <si>
    <t xml:space="preserve">Does the application log record access including specific user, date/time of access, and originating IP or device? </t>
  </si>
  <si>
    <t>Does the application log administrative activity, such user account access changes and password changes, including specific user, date/time of changes, and originating IP or device?</t>
  </si>
  <si>
    <t>How long does the application keep access/change logs?</t>
  </si>
  <si>
    <t xml:space="preserve">Can the application logs be archived? </t>
  </si>
  <si>
    <t xml:space="preserve">Can the application logs be saved externally? </t>
  </si>
  <si>
    <t>Do accounts used for vendor supplied remote support abide by the same authentication policies and access logging as the rest of the system?</t>
  </si>
  <si>
    <t>Can you provide a HIPAA compliance attestation document?</t>
  </si>
  <si>
    <t>Are you compliant with the Payment Card Industry Data Security Standard (PCI DSS)?</t>
  </si>
  <si>
    <t>Do you have a current, executed within the past year, Attestation of Compliance (AoC) or Report on Compliance (RoC)?</t>
  </si>
  <si>
    <t>Are you classified as a service provider?</t>
  </si>
  <si>
    <t xml:space="preserve">Are you on the list of VISA approved service providers? </t>
  </si>
  <si>
    <t>Are you classified as a merchant?  If so, what level (1, 2, 3, 4)?</t>
  </si>
  <si>
    <t>Describe the architecture employed by the system to verify and authorize credit card transactions.</t>
  </si>
  <si>
    <t xml:space="preserve">What payment processors/gateways does the system support? </t>
  </si>
  <si>
    <t>Can the application be installed in a PCI DSS compliant manner ?</t>
  </si>
  <si>
    <t xml:space="preserve">Is the application listed as an approved PA-DSS application? </t>
  </si>
  <si>
    <t xml:space="preserve">Include documentation describing the systems' abilities to comply with the PCI DSS and any features or capabilities of the system that must be added or changed in order to operate in compliance with the standards. </t>
  </si>
  <si>
    <t>Campus</t>
  </si>
  <si>
    <t>Answers</t>
  </si>
  <si>
    <t>N/A</t>
  </si>
  <si>
    <t>DRPTestingSchedule</t>
  </si>
  <si>
    <t>Quarterly</t>
  </si>
  <si>
    <t>Semi-annually</t>
  </si>
  <si>
    <t>Annually</t>
  </si>
  <si>
    <t>NetworkTypes</t>
  </si>
  <si>
    <t>Exclusive VLAN</t>
  </si>
  <si>
    <t>Shared VLAN</t>
  </si>
  <si>
    <t>Physically Separate</t>
  </si>
  <si>
    <t>Flat Shared Network</t>
  </si>
  <si>
    <t>Consulting</t>
  </si>
  <si>
    <t>Does your product process protected health information (PHI) or any data covered by the Health Insurance Portability and Accountability Act?</t>
  </si>
  <si>
    <t>HEISC Shared Assessments Working Group</t>
  </si>
  <si>
    <t>Do clients have the option to not participate in or postpone an upgrade to a new release?</t>
  </si>
  <si>
    <t>Are these rights retained even through a provider acquisition or bankruptcy event?</t>
  </si>
  <si>
    <t>In the event of imminent bankruptcy, closing of business, or retirement of service, will you provide 90 days for customers to get their data out of the system and migrate applications?</t>
  </si>
  <si>
    <t>Are upgrades or system changes installed during off-peak hours or in a manner that does not impact the customer?</t>
  </si>
  <si>
    <t>Do procedures exist to provide that emergency changes are documented and authorized (including after the fact approval)?</t>
  </si>
  <si>
    <t>What Tier Level is your data center (per levels defined by the Uptime Institute)?</t>
  </si>
  <si>
    <t>Is media used for long-term retention of business data and archival purposes stored in a secure, environmentally protected area?</t>
  </si>
  <si>
    <t>Have you implemented an Intrusion Detection System (network-based)?</t>
  </si>
  <si>
    <t>Have you implemented an Intrusion Prevention System (network-based)?</t>
  </si>
  <si>
    <t>Do you monitor for intrusions on a 24x7x365 basis?</t>
  </si>
  <si>
    <t>Is intrusion monitoring performed internally or by a third-party service?</t>
  </si>
  <si>
    <t>DR Types</t>
  </si>
  <si>
    <t>Cold</t>
  </si>
  <si>
    <t>Hot</t>
  </si>
  <si>
    <t>Does your organization conduct an annual test of relocating to this site for disaster recovery purposes?</t>
  </si>
  <si>
    <t>Is an owner assigned who is responsible for the maintenance and review of the Business Continuity Plan?</t>
  </si>
  <si>
    <t>Is there a documented communication plan in your DRP for impacted clients?</t>
  </si>
  <si>
    <t>Is there a defined problem/issue escalation plan in your DRP for impacted clients?</t>
  </si>
  <si>
    <t>Is there a defined problem/issue escalation plan in your BCP for impacted clients?</t>
  </si>
  <si>
    <t>Is there a documented communication plan in your BCP for impacted clients?</t>
  </si>
  <si>
    <t>Does your organization conduct training and awareness activities to validate its employees understanding of their roles and responsibilities during a crisis?</t>
  </si>
  <si>
    <t>Are specific crisis management roles and responsibilities defined and documented?</t>
  </si>
  <si>
    <t>Does your organization have an alternative business site or a contracted Business Recovery provider?</t>
  </si>
  <si>
    <t>Do you employ host-based intrusion detection?</t>
  </si>
  <si>
    <t>Do you employ host-based intrusion prevention?</t>
  </si>
  <si>
    <t>Have you completed the Cloud Security Alliance (CSA) self assessment or CAIQ?</t>
  </si>
  <si>
    <t>Do your workforce members receive regular training related to the HIPAA Privacy and Security Rules and the HITECH Act?</t>
  </si>
  <si>
    <t>Do you monitor or receive information regarding changes in HIPAA regulations?</t>
  </si>
  <si>
    <t>Has your organization designated HIPAA Privacy and Security officers as required by the Rules?</t>
  </si>
  <si>
    <t>Do you comply with the requirements of the Health Information Technology for Economic and Clinical Health Act (HITECH)?</t>
  </si>
  <si>
    <t>Have you conducted a risk analysis as required under the Security Rule?</t>
  </si>
  <si>
    <t>Have you identified areas of risks?</t>
  </si>
  <si>
    <t>Have you taken actions to mitigate the identified risks?</t>
  </si>
  <si>
    <t>Does your data backup and retention policies and practices meet HIPAA requirements?</t>
  </si>
  <si>
    <t>Do you have a disaster recovery plan and emergency mode operation plan?</t>
  </si>
  <si>
    <t>Have the policies/plans mentioned above been tested?</t>
  </si>
  <si>
    <t>Are you willing to enter into a Business Associate Agreement (BAA)?</t>
  </si>
  <si>
    <t>Version</t>
  </si>
  <si>
    <t>Description of Change</t>
  </si>
  <si>
    <t>v0.6</t>
  </si>
  <si>
    <t>Do you comply with ISO 9001?</t>
  </si>
  <si>
    <t>Will your company provide quality and performance metrics in relation to the scope of services and performance expectations for the services you are offering?</t>
  </si>
  <si>
    <t>Company Overview</t>
  </si>
  <si>
    <t>Describe your organization’s business background and ownership structure, including all parent and subsidiary relationships.</t>
  </si>
  <si>
    <t>v0.7</t>
  </si>
  <si>
    <t>v0.8</t>
  </si>
  <si>
    <t>v0.9</t>
  </si>
  <si>
    <t>QUAL-01</t>
  </si>
  <si>
    <t>QUAL-02</t>
  </si>
  <si>
    <t>QUAL-03</t>
  </si>
  <si>
    <t>QUAL-04</t>
  </si>
  <si>
    <t>QUAL-05</t>
  </si>
  <si>
    <t>QUAL-06</t>
  </si>
  <si>
    <t>QUAL-07</t>
  </si>
  <si>
    <t>DOCU-01</t>
  </si>
  <si>
    <t>DOCU-02</t>
  </si>
  <si>
    <t>DOCU-03</t>
  </si>
  <si>
    <t>DOCU-04</t>
  </si>
  <si>
    <t>DOCU-05</t>
  </si>
  <si>
    <t>DOCU-06</t>
  </si>
  <si>
    <t>COMP-01</t>
  </si>
  <si>
    <t>COMP-02</t>
  </si>
  <si>
    <t>COMP-03</t>
  </si>
  <si>
    <t>COMP-04</t>
  </si>
  <si>
    <t>COMP-05</t>
  </si>
  <si>
    <t>THRD-01</t>
  </si>
  <si>
    <t>THRD-02</t>
  </si>
  <si>
    <t>THRD-03</t>
  </si>
  <si>
    <t>CONS-01</t>
  </si>
  <si>
    <t>CONS-02</t>
  </si>
  <si>
    <t>CONS-03</t>
  </si>
  <si>
    <t>CONS-04</t>
  </si>
  <si>
    <t>CONS-05</t>
  </si>
  <si>
    <t>CONS-06</t>
  </si>
  <si>
    <t>CONS-07</t>
  </si>
  <si>
    <t>CONS-08</t>
  </si>
  <si>
    <t>CONS-09</t>
  </si>
  <si>
    <t>APPL-01</t>
  </si>
  <si>
    <t>APPL-02</t>
  </si>
  <si>
    <t>APPL-04</t>
  </si>
  <si>
    <t>APPL-05</t>
  </si>
  <si>
    <t>APPL-06</t>
  </si>
  <si>
    <t>APPL-07</t>
  </si>
  <si>
    <t>APPL-08</t>
  </si>
  <si>
    <t>APPL-09</t>
  </si>
  <si>
    <t>APPL-10</t>
  </si>
  <si>
    <t>APPL-11</t>
  </si>
  <si>
    <t>APPL-14</t>
  </si>
  <si>
    <t>BCPL-01</t>
  </si>
  <si>
    <t>AAAI-01</t>
  </si>
  <si>
    <t>AAAI-02</t>
  </si>
  <si>
    <t>AAAI-03</t>
  </si>
  <si>
    <t>AAAI-04</t>
  </si>
  <si>
    <t>AAAI-05</t>
  </si>
  <si>
    <t>AAAI-06</t>
  </si>
  <si>
    <t>AAAI-07</t>
  </si>
  <si>
    <t>AAAI-08</t>
  </si>
  <si>
    <t>AAAI-09</t>
  </si>
  <si>
    <t>AAAI-10</t>
  </si>
  <si>
    <t>AAAI-11</t>
  </si>
  <si>
    <t>AAAI-12</t>
  </si>
  <si>
    <t>AAAI-13</t>
  </si>
  <si>
    <t>AAAI-14</t>
  </si>
  <si>
    <t>AAAI-15</t>
  </si>
  <si>
    <t>AAAI-16</t>
  </si>
  <si>
    <t>AAAI-17</t>
  </si>
  <si>
    <t>BCPL-02</t>
  </si>
  <si>
    <t>BCPL-03</t>
  </si>
  <si>
    <t>BCPL-04</t>
  </si>
  <si>
    <t>BCPL-05</t>
  </si>
  <si>
    <t>BCPL-06</t>
  </si>
  <si>
    <t>BCPL-07</t>
  </si>
  <si>
    <t>BCPL-08</t>
  </si>
  <si>
    <t>BCPL-09</t>
  </si>
  <si>
    <t>BCPL-10</t>
  </si>
  <si>
    <t>CHNG-01</t>
  </si>
  <si>
    <t>CHNG-02</t>
  </si>
  <si>
    <t>CHNG-03</t>
  </si>
  <si>
    <t>CHNG-04</t>
  </si>
  <si>
    <t>CHNG-05</t>
  </si>
  <si>
    <t>CHNG-06</t>
  </si>
  <si>
    <t>CHNG-07</t>
  </si>
  <si>
    <t>CHNG-08</t>
  </si>
  <si>
    <t>CHNG-09</t>
  </si>
  <si>
    <t>CHNG-10</t>
  </si>
  <si>
    <t>CHNG-11</t>
  </si>
  <si>
    <t>CHNG-12</t>
  </si>
  <si>
    <t>CHNG-13</t>
  </si>
  <si>
    <t>CHNG-14</t>
  </si>
  <si>
    <t>CHNG-15</t>
  </si>
  <si>
    <t>DATA-01</t>
  </si>
  <si>
    <t>DATA-02</t>
  </si>
  <si>
    <t>DATA-03</t>
  </si>
  <si>
    <t>DATA-04</t>
  </si>
  <si>
    <t>DATA-05</t>
  </si>
  <si>
    <t>DATA-06</t>
  </si>
  <si>
    <t>DATA-07</t>
  </si>
  <si>
    <t>DATA-08</t>
  </si>
  <si>
    <t>DATA-09</t>
  </si>
  <si>
    <t>DATA-10</t>
  </si>
  <si>
    <t>DATA-11</t>
  </si>
  <si>
    <t>DATA-12</t>
  </si>
  <si>
    <t>DATA-13</t>
  </si>
  <si>
    <t>DATA-14</t>
  </si>
  <si>
    <t>DATA-15</t>
  </si>
  <si>
    <t>DATA-16</t>
  </si>
  <si>
    <t>DATA-17</t>
  </si>
  <si>
    <t>DATA-18</t>
  </si>
  <si>
    <t>DATA-19</t>
  </si>
  <si>
    <t>DATA-20</t>
  </si>
  <si>
    <t>DATA-21</t>
  </si>
  <si>
    <t>DATA-22</t>
  </si>
  <si>
    <t>DATA-23</t>
  </si>
  <si>
    <t>DATA-24</t>
  </si>
  <si>
    <t>DCTR-01</t>
  </si>
  <si>
    <t>DCTR-02</t>
  </si>
  <si>
    <t>DCTR-03</t>
  </si>
  <si>
    <t>DCTR-04</t>
  </si>
  <si>
    <t>DCTR-05</t>
  </si>
  <si>
    <t>DCTR-06</t>
  </si>
  <si>
    <t>DCTR-07</t>
  </si>
  <si>
    <t>DCTR-08</t>
  </si>
  <si>
    <t>DCTR-09</t>
  </si>
  <si>
    <t>DCTR-10</t>
  </si>
  <si>
    <t>DCTR-11</t>
  </si>
  <si>
    <t>DCTR-12</t>
  </si>
  <si>
    <t>DCTR-13</t>
  </si>
  <si>
    <t>DCTR-14</t>
  </si>
  <si>
    <t>DCTR-15</t>
  </si>
  <si>
    <t>DCTR-16</t>
  </si>
  <si>
    <t>DCTR-17</t>
  </si>
  <si>
    <t>DRPL-01</t>
  </si>
  <si>
    <t>DRPL-02</t>
  </si>
  <si>
    <t>DRPL-03</t>
  </si>
  <si>
    <t>DRPL-04</t>
  </si>
  <si>
    <t>DRPL-05</t>
  </si>
  <si>
    <t>DRPL-06</t>
  </si>
  <si>
    <t>DRPL-07</t>
  </si>
  <si>
    <t>DRPL-08</t>
  </si>
  <si>
    <t>DRPL-09</t>
  </si>
  <si>
    <t>DRPL-10</t>
  </si>
  <si>
    <t>DRPL-11</t>
  </si>
  <si>
    <t>FIDP-01</t>
  </si>
  <si>
    <t>FIDP-02</t>
  </si>
  <si>
    <t>FIDP-03</t>
  </si>
  <si>
    <t>FIDP-04</t>
  </si>
  <si>
    <t>FIDP-05</t>
  </si>
  <si>
    <t>FIDP-06</t>
  </si>
  <si>
    <t>FIDP-07</t>
  </si>
  <si>
    <t>FIDP-08</t>
  </si>
  <si>
    <t>FIDP-09</t>
  </si>
  <si>
    <t>FIDP-10</t>
  </si>
  <si>
    <t>FIDP-11</t>
  </si>
  <si>
    <t>PPPR-01</t>
  </si>
  <si>
    <t>PPPR-02</t>
  </si>
  <si>
    <t>PPPR-03</t>
  </si>
  <si>
    <t>PPPR-04</t>
  </si>
  <si>
    <t>PPPR-05</t>
  </si>
  <si>
    <t>PPPR-06</t>
  </si>
  <si>
    <t>PPPR-07</t>
  </si>
  <si>
    <t>PPPR-08</t>
  </si>
  <si>
    <t>PPPR-09</t>
  </si>
  <si>
    <t>PPPR-10</t>
  </si>
  <si>
    <t>PPPR-11</t>
  </si>
  <si>
    <t>PPPR-12</t>
  </si>
  <si>
    <t>PPPR-13</t>
  </si>
  <si>
    <t>PPPR-14</t>
  </si>
  <si>
    <t>PPPR-15</t>
  </si>
  <si>
    <t>PPPR-16</t>
  </si>
  <si>
    <t>PPPR-17</t>
  </si>
  <si>
    <t>QLAS-01</t>
  </si>
  <si>
    <t>QLAS-02</t>
  </si>
  <si>
    <t>QLAS-03</t>
  </si>
  <si>
    <t>QLAS-04</t>
  </si>
  <si>
    <t>QLAS-05</t>
  </si>
  <si>
    <t>VULN-01</t>
  </si>
  <si>
    <t>VULN-02</t>
  </si>
  <si>
    <t>VULN-03</t>
  </si>
  <si>
    <t>VULN-04</t>
  </si>
  <si>
    <t>VULN-05</t>
  </si>
  <si>
    <t>VULN-06</t>
  </si>
  <si>
    <t>HIPA-01</t>
  </si>
  <si>
    <t>HIPA-02</t>
  </si>
  <si>
    <t>HIPA-03</t>
  </si>
  <si>
    <t>HIPA-04</t>
  </si>
  <si>
    <t>HIPA-05</t>
  </si>
  <si>
    <t>HIPA-06</t>
  </si>
  <si>
    <t>HIPA-07</t>
  </si>
  <si>
    <t>HIPA-08</t>
  </si>
  <si>
    <t>HIPA-09</t>
  </si>
  <si>
    <t>HIPA-10</t>
  </si>
  <si>
    <t>HIPA-11</t>
  </si>
  <si>
    <t>HIPA-12</t>
  </si>
  <si>
    <t>HIPA-13</t>
  </si>
  <si>
    <t>HIPA-14</t>
  </si>
  <si>
    <t>HIPA-15</t>
  </si>
  <si>
    <t>HIPA-16</t>
  </si>
  <si>
    <t>HIPA-17</t>
  </si>
  <si>
    <t>HIPA-18</t>
  </si>
  <si>
    <t>HIPA-19</t>
  </si>
  <si>
    <t>HIPA-20</t>
  </si>
  <si>
    <t>HIPA-21</t>
  </si>
  <si>
    <t>HIPA-22</t>
  </si>
  <si>
    <t>HIPA-23</t>
  </si>
  <si>
    <t>HIPA-24</t>
  </si>
  <si>
    <t>HIPA-25</t>
  </si>
  <si>
    <t>HIPA-26</t>
  </si>
  <si>
    <t>HIPA-27</t>
  </si>
  <si>
    <t>HIPA-28</t>
  </si>
  <si>
    <t>HIPA-29</t>
  </si>
  <si>
    <t>PCID-01</t>
  </si>
  <si>
    <t>PCID-02</t>
  </si>
  <si>
    <t>PCID-03</t>
  </si>
  <si>
    <t>PCID-04</t>
  </si>
  <si>
    <t>PCID-05</t>
  </si>
  <si>
    <t>PCID-06</t>
  </si>
  <si>
    <t>PCID-07</t>
  </si>
  <si>
    <t>PCID-08</t>
  </si>
  <si>
    <t>PCID-09</t>
  </si>
  <si>
    <t>PCID-10</t>
  </si>
  <si>
    <t>PCID-11</t>
  </si>
  <si>
    <t>PCID-12</t>
  </si>
  <si>
    <t>DATE-01</t>
  </si>
  <si>
    <t>v0.91</t>
  </si>
  <si>
    <t>v0.92</t>
  </si>
  <si>
    <t>THRD-04</t>
  </si>
  <si>
    <t>GNRL-01</t>
  </si>
  <si>
    <t>GNRL-02</t>
  </si>
  <si>
    <t>GNRL-03</t>
  </si>
  <si>
    <t>GNRL-04</t>
  </si>
  <si>
    <t>GNRL-05</t>
  </si>
  <si>
    <t>GNRL-06</t>
  </si>
  <si>
    <t>GNRL-07</t>
  </si>
  <si>
    <t>GNRL-08</t>
  </si>
  <si>
    <t>GNRL-09</t>
  </si>
  <si>
    <t>GNRL-10</t>
  </si>
  <si>
    <t>Describe or provide a reference to the facilities available in the system to provide separation of duties between security administration and system administration functions.</t>
  </si>
  <si>
    <t>Describe or provide a reference to the retention period for those logs, how logs are protected, and whether they are accessible to the customer (and if so, how).</t>
  </si>
  <si>
    <t>Describe or provide a reference to how you monitor for and protect against common web application security vulnerabilities (e.g. SQL injection, XSS, XSRF, etc.).</t>
  </si>
  <si>
    <t>Describe or provide a reference to your solution support strategy in relation to maintaining software currency. (i.e. how many concurrent versions are you willing to run and support?)</t>
  </si>
  <si>
    <t>v0.93</t>
  </si>
  <si>
    <t>Target Audience</t>
  </si>
  <si>
    <t>Document Layout</t>
  </si>
  <si>
    <t>Safeguards</t>
  </si>
  <si>
    <r>
      <t xml:space="preserve">Populate this section </t>
    </r>
    <r>
      <rPr>
        <b/>
        <sz val="11"/>
        <color indexed="8"/>
        <rFont val="Verdana"/>
        <family val="2"/>
      </rPr>
      <t>completely</t>
    </r>
    <r>
      <rPr>
        <sz val="11"/>
        <color indexed="8"/>
        <rFont val="Verdana"/>
        <family val="2"/>
      </rPr>
      <t xml:space="preserve"> before continuing. Answers in this section can determine which sections will be required for this assessment. By answering "No" to Qualifiers, their matched sections become optional and are highlighted in orange.</t>
    </r>
  </si>
  <si>
    <t>This section is focused on company background, size, and business area experience.</t>
  </si>
  <si>
    <t xml:space="preserve">Figure 1: </t>
  </si>
  <si>
    <t xml:space="preserve">Figure 2: </t>
  </si>
  <si>
    <t>In sections where vendor input is required there are only one or two columns that need modification, Vendor Answers and Additional Information, columns C and D respectively (see Figure 1 below). You will see that sometimes C and D are separate and other times are merged. If they are separate, C will be a selectable, drop-down box and any supporting information should be added to column D. If C and D are merged, the question is looking for the answer to be in narrative form. At the far right is a column titled “Guidance”. After answering questions, check this column to ensure you have submitted information/documentation to sufficiently answer the question. Use the “Additional Information” column to provide any requested details.</t>
  </si>
  <si>
    <t>Optional Safeguards Based on Qualifiers</t>
  </si>
  <si>
    <t xml:space="preserve">Not all questions are relevant to all vendors. Qualifiers are used to make whole sections optional to vendors depending on the scope of product usage and the data involved in the engagement being assessed. Sections that become optional have the section titles and questions highlighted in orange (see Figure 2). </t>
  </si>
  <si>
    <t>v0.94</t>
  </si>
  <si>
    <t>Added Instructions tab, adjusted question ID background color, updated DRP/BCP copy error.</t>
  </si>
  <si>
    <t>v0.95</t>
  </si>
  <si>
    <t>Changed document title to HECVAT. Integrated KDH input.</t>
  </si>
  <si>
    <t>Is the service hosted in a high availability environment?</t>
  </si>
  <si>
    <t>Has the consultant received training on [sensitive, HIPAA, PCI, etc.] data handling?</t>
  </si>
  <si>
    <t>v0.96</t>
  </si>
  <si>
    <t>Does your organization have a data privacy policy?</t>
  </si>
  <si>
    <t>Will any data be transferred to the consultant's possession?</t>
  </si>
  <si>
    <t>Is it encrypted (at rest) while in the consultant's possession?</t>
  </si>
  <si>
    <t>Do you perform background screenings or multi-state background checks on all employees prior to their first day of work?</t>
  </si>
  <si>
    <t>Have you entered into a BAA with all subcontractors who may have access to protected health information (PHI)?</t>
  </si>
  <si>
    <t>v0.97</t>
  </si>
  <si>
    <t>Updated Sharing Read Me tab with final language and options table.</t>
  </si>
  <si>
    <t>Added input from NL, 36 modifications across all sections.</t>
  </si>
  <si>
    <t xml:space="preserve">Merged initial comments and suggestions of sub-group members. </t>
  </si>
  <si>
    <t>Added SOC2T2 question to datacenter section.</t>
  </si>
  <si>
    <t>Added Systems and Configuration Management section, added MDM, sep. management networks, system configuration images, Internal audit processes and procedures.</t>
  </si>
  <si>
    <t>Added input from WG meeting on 8/22, removed RiskMgmt section, added question ID's, and removed dup network question.</t>
  </si>
  <si>
    <t>Added Introduction, Sharing Read Me, and Acknowledgements tabs and content. Also updated report specifics in Documentation.</t>
  </si>
  <si>
    <t>Integrated grammatical corrections set by Karl, fixed a minor formula error in a guidance cell.</t>
  </si>
  <si>
    <t>SharedAssessmentsConfirmation</t>
  </si>
  <si>
    <t>Yes; OK to Share</t>
  </si>
  <si>
    <t>No; Sharing Disallowed</t>
  </si>
  <si>
    <t>SharedAssessmentListingConfirmation</t>
  </si>
  <si>
    <t>Yes; OK to List</t>
  </si>
  <si>
    <t>No; Listing Disallowed</t>
  </si>
  <si>
    <t>v0.98</t>
  </si>
  <si>
    <t>v1.00</t>
  </si>
  <si>
    <t>v1.01</t>
  </si>
  <si>
    <t>Corrections for grammar, conditional formatting, and question clarification.</t>
  </si>
  <si>
    <t>UptimeTiers</t>
  </si>
  <si>
    <t>Tier I</t>
  </si>
  <si>
    <t>Tier II</t>
  </si>
  <si>
    <t>Tier III</t>
  </si>
  <si>
    <t>Tier IV</t>
  </si>
  <si>
    <t>v1.02</t>
  </si>
  <si>
    <t>Describe or provide a reference that details how administrator access is handled (e.g. provisioning, principle of least privilege, deprovisioning, etc.)</t>
  </si>
  <si>
    <t>Does the hosting provider have a SOC 2 Type 2 report available?</t>
  </si>
  <si>
    <t>Describe or provide a reference to how your disaster recovery plan is tested? (i.e. scope of DR tests, end-to-end testing, etc.)</t>
  </si>
  <si>
    <t>Do you have a documented policy for firewall change requests?</t>
  </si>
  <si>
    <t>Does your application support varying levels of access to administrative tasks defined individually per user?</t>
  </si>
  <si>
    <t>v1.03</t>
  </si>
  <si>
    <t>Grammar and spelling cleanup.</t>
  </si>
  <si>
    <t>Sharing Confirmation section added, updated instructions, updated Sharing Read Me tab, fixed a ton of conditional formatting issues.</t>
  </si>
  <si>
    <t>Finalized for distribution.</t>
  </si>
  <si>
    <t>Provide a brief description for why each of these third parties will have access to institution data.</t>
  </si>
  <si>
    <t>Can you enforce password/passphrase complexity requirements [provided by the institution]?</t>
  </si>
  <si>
    <t xml:space="preserve">Is redundant power available for all datacenters where institution data will reside? </t>
  </si>
  <si>
    <t>Describe or provide a reference to the availability of cooling and fire suppression systems in all datacenters where institution data will reside.</t>
  </si>
  <si>
    <t>Can you provide an evaluation site to the institution for testing?</t>
  </si>
  <si>
    <t>If the application is institution-hosted, can all service level and administrative account passwords be changed by the institution?</t>
  </si>
  <si>
    <t>v1.04</t>
  </si>
  <si>
    <t>Minor layout change in preparation for HECVAT-Lite split</t>
  </si>
  <si>
    <t>v1.05</t>
  </si>
  <si>
    <t>Changed University mentions to Institution; final version before SPC 2017</t>
  </si>
  <si>
    <t>Will the consultant require access to Institution's network resources?</t>
  </si>
  <si>
    <t>Will the consultant require access to hardware in the Institution's data centers?</t>
  </si>
  <si>
    <t>Will the consultant require an account within the Institution's domain (@*.edu)?</t>
  </si>
  <si>
    <t>Will the consultant need remote access to the Institution's network or systems?</t>
  </si>
  <si>
    <t>APPL-03</t>
  </si>
  <si>
    <t>Are audit logs available that include AT LEAST all of the following; login, logout, actions performed, and source IP address?</t>
  </si>
  <si>
    <t>Will Institution's data be stored on any devices (database servers, file servers, SAN, NAS, …) configured with non-RFC 1918/4193 (i.e. publicly routable) IP addresses?</t>
  </si>
  <si>
    <t>Are data backups encrypted?</t>
  </si>
  <si>
    <t>Do current backups include all operating system software, utilities, security software, application software, and data files necessary for recovery?</t>
  </si>
  <si>
    <t>Are physical backups taken off site? (i.e. physically moved off site)</t>
  </si>
  <si>
    <t xml:space="preserve">State how many Internet Service Providers (ISPs) provide connectivity to each datacenter where the institution's data will reside. </t>
  </si>
  <si>
    <t>Does every datacenter where the Institution's data will reside have multiple telephone company or network provider entrances to the facility?</t>
  </si>
  <si>
    <t>Describe or provide a reference to your Disaster Recovery Plan (DRP).</t>
  </si>
  <si>
    <t>Is an owner assigned who is responsible for the maintenance and review of the DRP?</t>
  </si>
  <si>
    <t>Will you comply with the Institution's IT policies with regards to user privacy and data protection?</t>
  </si>
  <si>
    <t>Do you have an implemented system configuration management process? (e.g. secure "gold" images, etc.)</t>
  </si>
  <si>
    <t>CIS Critical Security Controls v6.1</t>
  </si>
  <si>
    <t>HIPAA</t>
  </si>
  <si>
    <t>NIST SP 800-53r4</t>
  </si>
  <si>
    <t>NIST SP 800-171r1</t>
  </si>
  <si>
    <t>NIST Cybersecurity Framework</t>
  </si>
  <si>
    <t>Will institution data be shared with or hosted by any third parties? (e.g. any entity not wholly-owned by your company is considered a third-party)</t>
  </si>
  <si>
    <t>CSC 13</t>
  </si>
  <si>
    <t>CSC 18</t>
  </si>
  <si>
    <t>CSC 10</t>
  </si>
  <si>
    <t>CSC 14</t>
  </si>
  <si>
    <t>CSC 12</t>
  </si>
  <si>
    <t>CSC 2</t>
  </si>
  <si>
    <t>CSC 7</t>
  </si>
  <si>
    <t>CSC 5</t>
  </si>
  <si>
    <t>CSC 16</t>
  </si>
  <si>
    <t>CSC 6</t>
  </si>
  <si>
    <t>CSC 1</t>
  </si>
  <si>
    <t>CSC 3</t>
  </si>
  <si>
    <t>CSC 9</t>
  </si>
  <si>
    <t>CSC 19</t>
  </si>
  <si>
    <t>CSC 4</t>
  </si>
  <si>
    <t>CSC 17</t>
  </si>
  <si>
    <t>CSC 20</t>
  </si>
  <si>
    <t>§164.308(a)(1)(i)</t>
  </si>
  <si>
    <t>§164.308(a)(1)(ii)(B)</t>
  </si>
  <si>
    <t>Discovery</t>
  </si>
  <si>
    <t>18.1.1</t>
  </si>
  <si>
    <t>17.1.2</t>
  </si>
  <si>
    <t>15.2.1</t>
  </si>
  <si>
    <t>18.1.4</t>
  </si>
  <si>
    <t>15.2.2</t>
  </si>
  <si>
    <t>14.2.1</t>
  </si>
  <si>
    <t>15.1.3</t>
  </si>
  <si>
    <t>9.1.2</t>
  </si>
  <si>
    <t>9.2.6</t>
  </si>
  <si>
    <t>11.2.6</t>
  </si>
  <si>
    <t>9.2.2</t>
  </si>
  <si>
    <t>9.1.1</t>
  </si>
  <si>
    <t>12.5.1</t>
  </si>
  <si>
    <t>12.1.1</t>
  </si>
  <si>
    <t>12.1.4</t>
  </si>
  <si>
    <t>14.2.5</t>
  </si>
  <si>
    <t>9.4.3</t>
  </si>
  <si>
    <t>9.2.3, 9.3.1, 9.4.3</t>
  </si>
  <si>
    <t>9.1.1, 9.2.3, 9.3.1, 9.4.3</t>
  </si>
  <si>
    <t>17.1.1</t>
  </si>
  <si>
    <t>17.1.3</t>
  </si>
  <si>
    <t>17.2.1</t>
  </si>
  <si>
    <t>12.1.2</t>
  </si>
  <si>
    <t>12.6.1</t>
  </si>
  <si>
    <t>8.2.1</t>
  </si>
  <si>
    <t>10.1.1</t>
  </si>
  <si>
    <t>8.2.3, 10.1.1</t>
  </si>
  <si>
    <t>8.1.4</t>
  </si>
  <si>
    <t>12.3.1</t>
  </si>
  <si>
    <t>8.1.2</t>
  </si>
  <si>
    <t>10.1.2</t>
  </si>
  <si>
    <t>8.3.1</t>
  </si>
  <si>
    <t>11.1.1</t>
  </si>
  <si>
    <t>13.1.2</t>
  </si>
  <si>
    <t>11.2.1</t>
  </si>
  <si>
    <t>11.1.4</t>
  </si>
  <si>
    <t>7.1.3</t>
  </si>
  <si>
    <t>13.1.1</t>
  </si>
  <si>
    <t>12.4.1</t>
  </si>
  <si>
    <t>8.2.3</t>
  </si>
  <si>
    <t>9.4.2</t>
  </si>
  <si>
    <t>11.1.2</t>
  </si>
  <si>
    <t>5.1.1</t>
  </si>
  <si>
    <t>14.2.8</t>
  </si>
  <si>
    <t>16.1.5</t>
  </si>
  <si>
    <t>7.1.1</t>
  </si>
  <si>
    <t>7.1.2</t>
  </si>
  <si>
    <t>7.2.2</t>
  </si>
  <si>
    <t>9.2.5</t>
  </si>
  <si>
    <t>12.7.1</t>
  </si>
  <si>
    <t>6.2.1</t>
  </si>
  <si>
    <t>18.2.1</t>
  </si>
  <si>
    <t>16.1.1</t>
  </si>
  <si>
    <t>9.2.3</t>
  </si>
  <si>
    <t>ID.GV-3</t>
  </si>
  <si>
    <t>ID.AM-6, PR.AT-3</t>
  </si>
  <si>
    <t>PR.IP-9</t>
  </si>
  <si>
    <t>3.8.2</t>
  </si>
  <si>
    <t>3.1.2</t>
  </si>
  <si>
    <t>3.1.1, 3.1.2, 3.1.7</t>
  </si>
  <si>
    <t>3.4.9</t>
  </si>
  <si>
    <t>3.1.12, 3.1.13, 3.1.14, 3.1.14, 3.1.15, 3.1.8, 3.1.20, 3.7.5, 3.8.2, 3.13.7</t>
  </si>
  <si>
    <t>3.1.4</t>
  </si>
  <si>
    <t>3.5.6</t>
  </si>
  <si>
    <t>3.5.7</t>
  </si>
  <si>
    <t>3.5.1</t>
  </si>
  <si>
    <t>3.5.10</t>
  </si>
  <si>
    <t>3.1.1</t>
  </si>
  <si>
    <t>3.1.7, 3.3.2, 3.3.3, 3.3.4, 3.3.5, 3.4.3, 3.7.1, 3.7.6, 3.10.4, 3.10.5</t>
  </si>
  <si>
    <t>3.12.2</t>
  </si>
  <si>
    <t>3.4.3, 3.4.4</t>
  </si>
  <si>
    <t>3.4.4</t>
  </si>
  <si>
    <t>3.14.4</t>
  </si>
  <si>
    <t>3.1.3, 3.8.1</t>
  </si>
  <si>
    <t>3.1.22</t>
  </si>
  <si>
    <t>3.1.19, 3.8.1</t>
  </si>
  <si>
    <t>3.8.1</t>
  </si>
  <si>
    <t>3.8.9</t>
  </si>
  <si>
    <t>3.13.10</t>
  </si>
  <si>
    <t>3.7.1, 3.7.2, 3.8.3</t>
  </si>
  <si>
    <t>3.8.1, 3.8.2</t>
  </si>
  <si>
    <t>3.1.3</t>
  </si>
  <si>
    <t>3.6.2</t>
  </si>
  <si>
    <t>3.6.1, 3.14.6, 3.14.7</t>
  </si>
  <si>
    <t>3.3.1</t>
  </si>
  <si>
    <t>3.1.19</t>
  </si>
  <si>
    <t>3.8.2, 3.10.1, 3.10.2, 3.10.5, 3.10.6, 3.12.1</t>
  </si>
  <si>
    <t>3.10.2</t>
  </si>
  <si>
    <t>3.8.1, 3.8.5, 3.8.7</t>
  </si>
  <si>
    <t>3.9.1, 3.9.2</t>
  </si>
  <si>
    <t>3.13.2</t>
  </si>
  <si>
    <t>3.6.1, 3.12.2</t>
  </si>
  <si>
    <t>3.9.1</t>
  </si>
  <si>
    <t>3.2.1</t>
  </si>
  <si>
    <t>3.1.7</t>
  </si>
  <si>
    <t>3.13.13</t>
  </si>
  <si>
    <t>3.1.18, 3.7.1, 3.13.13</t>
  </si>
  <si>
    <t>3.11.1, 3.11.2, 3.11.3</t>
  </si>
  <si>
    <t>3.2.2</t>
  </si>
  <si>
    <t>3.5.9</t>
  </si>
  <si>
    <t>3.1.8</t>
  </si>
  <si>
    <t>3.3.2</t>
  </si>
  <si>
    <t>ID.AM-5</t>
  </si>
  <si>
    <t>PR.AC-4</t>
  </si>
  <si>
    <t>PR.AC-4, PR.PT-3</t>
  </si>
  <si>
    <t>PR.PT-3</t>
  </si>
  <si>
    <t>ID.AM-2</t>
  </si>
  <si>
    <t>ID.AM-1, ID.AM-2, ID.AM-4</t>
  </si>
  <si>
    <t>PR.DS-6</t>
  </si>
  <si>
    <t>PR.AC-1</t>
  </si>
  <si>
    <t>PR.AC-1, PR.AC-4</t>
  </si>
  <si>
    <t>PR.PT-1</t>
  </si>
  <si>
    <t>PR.IP-3</t>
  </si>
  <si>
    <t>ID.AM-3</t>
  </si>
  <si>
    <t>PR.AC-2, PR.IP-5</t>
  </si>
  <si>
    <t>PR.DS-2</t>
  </si>
  <si>
    <t>PR.DS-1</t>
  </si>
  <si>
    <t>PR.IP-4</t>
  </si>
  <si>
    <t>PR.DS-3</t>
  </si>
  <si>
    <t>PR.DS-1, PR.DS-2</t>
  </si>
  <si>
    <t>PR.AC-2</t>
  </si>
  <si>
    <t>PR.AC-5</t>
  </si>
  <si>
    <t>PR.DS-4</t>
  </si>
  <si>
    <t>PR.DS-5</t>
  </si>
  <si>
    <t>DE.CM-1</t>
  </si>
  <si>
    <t>DE.CM-1, DE.CM-2, DE.CM-7</t>
  </si>
  <si>
    <t>DE.CM-7</t>
  </si>
  <si>
    <t>PR.AC-2, PR.AT-5, PR.IP-5, DE.CM-2</t>
  </si>
  <si>
    <t>PR.AC-2, PR.AC-4, PR.DS-1, PR.DS-3, PR.DS-5</t>
  </si>
  <si>
    <t>DE.CM-2</t>
  </si>
  <si>
    <t>ID.GV-2</t>
  </si>
  <si>
    <t>PR.IP-12</t>
  </si>
  <si>
    <t>PR.DS-7</t>
  </si>
  <si>
    <t>PR.IP-2</t>
  </si>
  <si>
    <t>PR.IP-11</t>
  </si>
  <si>
    <t>PR.AT-1</t>
  </si>
  <si>
    <t>PR.PT-4</t>
  </si>
  <si>
    <t>PR.IP-1</t>
  </si>
  <si>
    <t>PR.IP-1, PR.IP-2</t>
  </si>
  <si>
    <t>DE.CM-8</t>
  </si>
  <si>
    <t>RA-2</t>
  </si>
  <si>
    <t>AU-7, AU-9, IR-4</t>
  </si>
  <si>
    <t>CA-5, PL-2</t>
  </si>
  <si>
    <t>PE-2, PE-3, PE-5, PE-11, PE-13, PE-14, SA-9</t>
  </si>
  <si>
    <t xml:space="preserve">SA-3, SA-15, SC-2, PM-2, PM-10, SI-5,PM-3 </t>
  </si>
  <si>
    <t>AC-2, AC-3, AC-6</t>
  </si>
  <si>
    <t>AC-3, CM-7; NIST SP 800-46</t>
  </si>
  <si>
    <t>CA-9, SC-4</t>
  </si>
  <si>
    <t>IA-5(1)</t>
  </si>
  <si>
    <t>IA-2, IA-5</t>
  </si>
  <si>
    <t>AU-2(3), AU-6, AU-12, AC-6(9), CM-3, MA-2, MA-5, PE-3</t>
  </si>
  <si>
    <t>AU-7, AU-9, IR-4, AC-5, CP-4, CP-10; NIST SP 800-34</t>
  </si>
  <si>
    <t>AC-5, CP-4, CP-10; NIST SP 800-34</t>
  </si>
  <si>
    <t>CM-3, CM-4, CM-5</t>
  </si>
  <si>
    <t>AC-4, MP-2, MP-4</t>
  </si>
  <si>
    <t>MP-2, AC-19(5)</t>
  </si>
  <si>
    <t>CP-9 MP-6, NIST SP 800-60, NIST SP 800-88, AC-2, AC-6, IA-4, PM-2, PM-10, SI-5, MA-2, MA-3, MP-6</t>
  </si>
  <si>
    <t>CP-9, MP-5</t>
  </si>
  <si>
    <t>IR-2, IR-4, IR-9</t>
  </si>
  <si>
    <t>IR-2, IR-4, IR-10</t>
  </si>
  <si>
    <t>AC-19(5)</t>
  </si>
  <si>
    <t>MP-4, PE-2, PE-5, PE-6, PE-17</t>
  </si>
  <si>
    <t>MP-2, MP-5, MP-7</t>
  </si>
  <si>
    <t>PM-2, PM-10, SI-5, CA-5, PM-1</t>
  </si>
  <si>
    <t>CA-5, PM-1</t>
  </si>
  <si>
    <t>CA-5, PM-1, IR-4, IR-5, IR-7, IR-8</t>
  </si>
  <si>
    <t>CM-2, CM-6, CM-3, AC-19, MA-2</t>
  </si>
  <si>
    <t>ISO 27002:2013</t>
  </si>
  <si>
    <t>v1.06</t>
  </si>
  <si>
    <t>Added standards crosswalk and Cloud Broker Index (CBI) information</t>
  </si>
  <si>
    <t>Do you have a dedicated Information Security staff or office?</t>
  </si>
  <si>
    <t>Use this area to share information about your environment that will assist those who are assessing your company data security program.</t>
  </si>
  <si>
    <t>Will the consulting take place on-premises?</t>
  </si>
  <si>
    <t>Policies for information security</t>
  </si>
  <si>
    <t>5.1.2</t>
  </si>
  <si>
    <t>Review of the policies for information security</t>
  </si>
  <si>
    <t>6.1.1</t>
  </si>
  <si>
    <t>Information security roles and responsibilities</t>
  </si>
  <si>
    <t>6.1.2</t>
  </si>
  <si>
    <t>Segregation of duties</t>
  </si>
  <si>
    <t>6.1.3</t>
  </si>
  <si>
    <t>Contact with authorities</t>
  </si>
  <si>
    <t>6.1.4</t>
  </si>
  <si>
    <t>Contact with special interest groups</t>
  </si>
  <si>
    <t>6.1.5</t>
  </si>
  <si>
    <t>Information security in project management</t>
  </si>
  <si>
    <t>Mobile device policy</t>
  </si>
  <si>
    <t>6.2.2</t>
  </si>
  <si>
    <t>Teleworking</t>
  </si>
  <si>
    <t>Screening</t>
  </si>
  <si>
    <t>Terms and conditions of employment</t>
  </si>
  <si>
    <t>7.2.1</t>
  </si>
  <si>
    <t>Management responsibilities</t>
  </si>
  <si>
    <t>Information security awareness, education and training</t>
  </si>
  <si>
    <t>7.2.3</t>
  </si>
  <si>
    <t>Disciplinary process</t>
  </si>
  <si>
    <t>7.3.1</t>
  </si>
  <si>
    <t>Termination or change of employment responsibilities</t>
  </si>
  <si>
    <t>8.1.1</t>
  </si>
  <si>
    <t>Inventory of assets</t>
  </si>
  <si>
    <t>Ownership of assets</t>
  </si>
  <si>
    <t>8.1.3</t>
  </si>
  <si>
    <t>Acceptable use of assets</t>
  </si>
  <si>
    <t>Return of assets</t>
  </si>
  <si>
    <t>Classification of information</t>
  </si>
  <si>
    <t>8.2.2</t>
  </si>
  <si>
    <t>Labelling of information</t>
  </si>
  <si>
    <t>Handling of assets</t>
  </si>
  <si>
    <t>Management of removable media</t>
  </si>
  <si>
    <t>8.3.2</t>
  </si>
  <si>
    <t>Disposal of media</t>
  </si>
  <si>
    <t>8.3.3</t>
  </si>
  <si>
    <t>Physical media transfer</t>
  </si>
  <si>
    <t>Access control policy</t>
  </si>
  <si>
    <t>Access to networks and network services</t>
  </si>
  <si>
    <t>9.2.1</t>
  </si>
  <si>
    <t>User registration and de-registration</t>
  </si>
  <si>
    <t>User access provisioning</t>
  </si>
  <si>
    <t>Management of privileged access rights</t>
  </si>
  <si>
    <t>9.2.4</t>
  </si>
  <si>
    <t>Management of secret authentication information of users</t>
  </si>
  <si>
    <t>Review of user access rights</t>
  </si>
  <si>
    <t>Removal or adjustment of access rights</t>
  </si>
  <si>
    <t>9.3.1</t>
  </si>
  <si>
    <t>Use of secret authentication information</t>
  </si>
  <si>
    <t>9.4.1</t>
  </si>
  <si>
    <t>Information access restriction</t>
  </si>
  <si>
    <t>Secure log-on procedures</t>
  </si>
  <si>
    <t>Password management system</t>
  </si>
  <si>
    <t>9.4.4</t>
  </si>
  <si>
    <t>Use of privileged utility programs</t>
  </si>
  <si>
    <t>9.4.5</t>
  </si>
  <si>
    <t>Access control to program source code</t>
  </si>
  <si>
    <t>Policy on the use of cryptographic controls</t>
  </si>
  <si>
    <t>Key management</t>
  </si>
  <si>
    <t>Physical security perimeter</t>
  </si>
  <si>
    <t>Physical entry controls</t>
  </si>
  <si>
    <t>11.1.3</t>
  </si>
  <si>
    <t>Securing offices, rooms and facilities</t>
  </si>
  <si>
    <t>Protecting against external and environmental threats</t>
  </si>
  <si>
    <t>11.1.5</t>
  </si>
  <si>
    <t>Working in secure areas</t>
  </si>
  <si>
    <t>11.1.6</t>
  </si>
  <si>
    <t>Delivery and loading areas</t>
  </si>
  <si>
    <t>Equipment siting and protection</t>
  </si>
  <si>
    <t>11.2.2</t>
  </si>
  <si>
    <t>Supporting utilities</t>
  </si>
  <si>
    <t>11.2.3</t>
  </si>
  <si>
    <t>Cabling security</t>
  </si>
  <si>
    <t>11.2.4</t>
  </si>
  <si>
    <t>Equipment maintenance</t>
  </si>
  <si>
    <t>11.2.5</t>
  </si>
  <si>
    <t>Removal of assets</t>
  </si>
  <si>
    <t>Security of equipment and assets off-premises</t>
  </si>
  <si>
    <t>11.2.7</t>
  </si>
  <si>
    <t>Secure disposal or re-use of equipment</t>
  </si>
  <si>
    <t>11.2.8</t>
  </si>
  <si>
    <t>Unattended user equipment</t>
  </si>
  <si>
    <t>11.2.9</t>
  </si>
  <si>
    <t>Clear desk and clear screen policy</t>
  </si>
  <si>
    <t>Documented operating procedures</t>
  </si>
  <si>
    <t>Change management</t>
  </si>
  <si>
    <t>12.1.3</t>
  </si>
  <si>
    <t>Capacity management</t>
  </si>
  <si>
    <t>Separation of development, testing and operational environments</t>
  </si>
  <si>
    <t>12.2.1</t>
  </si>
  <si>
    <t>Controls against malware</t>
  </si>
  <si>
    <t>Information backup</t>
  </si>
  <si>
    <t>Event logging</t>
  </si>
  <si>
    <t>12.4.2</t>
  </si>
  <si>
    <t>Protection of log information</t>
  </si>
  <si>
    <t>12.4.3</t>
  </si>
  <si>
    <t>Administrator and operator logs</t>
  </si>
  <si>
    <t>12.4.4</t>
  </si>
  <si>
    <t>Clock synchronisation</t>
  </si>
  <si>
    <t>Installation of software on operational systems</t>
  </si>
  <si>
    <t>Management of technical vulnerabilities</t>
  </si>
  <si>
    <t>12.6.2</t>
  </si>
  <si>
    <t>Restrictions on software installation</t>
  </si>
  <si>
    <t>Information systems audit controls</t>
  </si>
  <si>
    <t xml:space="preserve">Network controls </t>
  </si>
  <si>
    <t>Security of network services</t>
  </si>
  <si>
    <t>13.1.3</t>
  </si>
  <si>
    <t>Segregation in networks</t>
  </si>
  <si>
    <t>13.2.1</t>
  </si>
  <si>
    <t>Information transfer policies and procedures</t>
  </si>
  <si>
    <t>13.2.2</t>
  </si>
  <si>
    <t>Agreements on information transfer</t>
  </si>
  <si>
    <t>13.2.3</t>
  </si>
  <si>
    <t>Electronic messaging</t>
  </si>
  <si>
    <t>13.2.4</t>
  </si>
  <si>
    <t>Confidentiality or non-disclosure agreements</t>
  </si>
  <si>
    <t>14.1.1</t>
  </si>
  <si>
    <t>Information Security requirements analysis and specification</t>
  </si>
  <si>
    <t>14.1.2</t>
  </si>
  <si>
    <t>Securing application services on public networks</t>
  </si>
  <si>
    <t>14.1.3</t>
  </si>
  <si>
    <t>Protecting application services transactions</t>
  </si>
  <si>
    <t>Secure development policy</t>
  </si>
  <si>
    <t>14.2.2</t>
  </si>
  <si>
    <t>System change control procedures</t>
  </si>
  <si>
    <t>14.2.3</t>
  </si>
  <si>
    <t>Technical review of applications after operating platform changes</t>
  </si>
  <si>
    <t>14.2.4</t>
  </si>
  <si>
    <t>Restrictions on changes to software packages</t>
  </si>
  <si>
    <t>Secure system engineering principles</t>
  </si>
  <si>
    <t>14.2.6</t>
  </si>
  <si>
    <t>Secure development environment</t>
  </si>
  <si>
    <t>14.2.7</t>
  </si>
  <si>
    <t>Outsourced development</t>
  </si>
  <si>
    <t>System security testing</t>
  </si>
  <si>
    <t>14.2.9</t>
  </si>
  <si>
    <t>System acceptance testing</t>
  </si>
  <si>
    <t>14.3.1</t>
  </si>
  <si>
    <t>Protection of test data</t>
  </si>
  <si>
    <t>15.1.1</t>
  </si>
  <si>
    <t>Information security policy for supplier relationships</t>
  </si>
  <si>
    <t>15.1.2</t>
  </si>
  <si>
    <t>Addressing security within supplier agreements</t>
  </si>
  <si>
    <t>Information and communication technology supply chain</t>
  </si>
  <si>
    <t>Monitoring and review of supplier services</t>
  </si>
  <si>
    <t>Managing changes to supplier services</t>
  </si>
  <si>
    <t>Responsibilities and procedures</t>
  </si>
  <si>
    <t>16.1.2</t>
  </si>
  <si>
    <t>Reporting information security events</t>
  </si>
  <si>
    <t>16.1.3</t>
  </si>
  <si>
    <t>Reporting information security weaknesses</t>
  </si>
  <si>
    <t>16.1.4</t>
  </si>
  <si>
    <t>Assessment of and decision on information security events</t>
  </si>
  <si>
    <t>Response to information security incidents</t>
  </si>
  <si>
    <t>16.1.6</t>
  </si>
  <si>
    <t>Learning from information security incidents</t>
  </si>
  <si>
    <t>16.1.7</t>
  </si>
  <si>
    <t>Collection of evidence</t>
  </si>
  <si>
    <t>Planning information security continuity</t>
  </si>
  <si>
    <t>Implementing information security continuity</t>
  </si>
  <si>
    <t>Verify, review and evaluate information security continuity</t>
  </si>
  <si>
    <t>Availability of information processing facilities</t>
  </si>
  <si>
    <t>Identification of applicable legislation and contractual requirements</t>
  </si>
  <si>
    <t>18.1.2</t>
  </si>
  <si>
    <t>Intellectual property rights</t>
  </si>
  <si>
    <t>18.1.3</t>
  </si>
  <si>
    <t>Protection of records</t>
  </si>
  <si>
    <t>Privacy and protection of personally identifiable information</t>
  </si>
  <si>
    <t>18.1.5</t>
  </si>
  <si>
    <t>Regulation of cryptographic controls</t>
  </si>
  <si>
    <t>Independent review of information security</t>
  </si>
  <si>
    <t>18.2.2</t>
  </si>
  <si>
    <t>Compliance with security policies and standards</t>
  </si>
  <si>
    <t>18.2.3</t>
  </si>
  <si>
    <t>Technical compliance review</t>
  </si>
  <si>
    <t>Handling of assets; Policy on the use of cryptographic controls</t>
  </si>
  <si>
    <t>11.1.1,11.1.2</t>
  </si>
  <si>
    <t>Physical security perimeter; Physical entry controls</t>
  </si>
  <si>
    <t>Management of privileged access rights; Use of secret authentication information; Password management system</t>
  </si>
  <si>
    <t>Access control policy; Management of privileged access rights; Use of secret authentication information; Password management system</t>
  </si>
  <si>
    <t>Inventory of Authorized and Unauthorized Devices</t>
  </si>
  <si>
    <t>Inventory of Authorized and Unauthorized Software</t>
  </si>
  <si>
    <t>Secure Configurations for Hardware and Software</t>
  </si>
  <si>
    <t>Continuous Vulnerability Assessment and Remediation</t>
  </si>
  <si>
    <t>Malware Defenses</t>
  </si>
  <si>
    <t>Application Software Security</t>
  </si>
  <si>
    <t>Wireless Access Control</t>
  </si>
  <si>
    <t>CSC 8</t>
  </si>
  <si>
    <t>Data Recovery Capability</t>
  </si>
  <si>
    <t>Security Skills Assessment and Appropriate Training to Fill Gaps</t>
  </si>
  <si>
    <t>Secure Configurations for Network Devices</t>
  </si>
  <si>
    <t>CSC 11</t>
  </si>
  <si>
    <t>Limitation and Control of Network Ports</t>
  </si>
  <si>
    <t>Controlled Use of Administrative Privileges</t>
  </si>
  <si>
    <t>Boundary Defense</t>
  </si>
  <si>
    <t>Maintenance, Monitoring, and Analysis of Audit Logs</t>
  </si>
  <si>
    <t>CSC 15</t>
  </si>
  <si>
    <t>Controlled Access Based on the Need to Know</t>
  </si>
  <si>
    <t>Account Monitoring and Control</t>
  </si>
  <si>
    <t>Data Protection</t>
  </si>
  <si>
    <t>Incident Response and Management</t>
  </si>
  <si>
    <t>Secure Network Engineering</t>
  </si>
  <si>
    <t>Penetration Tests and Red Team Exercises</t>
  </si>
  <si>
    <t>ID.AM-1</t>
  </si>
  <si>
    <t xml:space="preserve"> Physical devices and systems within the organization are inventoried</t>
  </si>
  <si>
    <t xml:space="preserve"> Software platforms and applications within the organization are inventoried</t>
  </si>
  <si>
    <t xml:space="preserve"> Organizational communication and data flows are mapped</t>
  </si>
  <si>
    <t>ID.AM-4</t>
  </si>
  <si>
    <t xml:space="preserve"> External information systems are catalogued</t>
  </si>
  <si>
    <t xml:space="preserve"> Resources (e.g., hardware, devices, data, and software) are prioritized based on their classification, criticality, and business value </t>
  </si>
  <si>
    <t>ID.AM-6</t>
  </si>
  <si>
    <t xml:space="preserve"> Cybersecurity roles and responsibilities for the entire workforce and third-party stakeholders (e.g., suppliers, customers, partners) are established</t>
  </si>
  <si>
    <t>ID.BE-1</t>
  </si>
  <si>
    <t xml:space="preserve"> The organization’s role in the supply chain is identified and communicated</t>
  </si>
  <si>
    <t>ID.BE-2</t>
  </si>
  <si>
    <t xml:space="preserve"> The organization’s place in critical infrastructure and its industry sector is identified and communicated</t>
  </si>
  <si>
    <t>ID.BE-3</t>
  </si>
  <si>
    <t xml:space="preserve"> Priorities for organizational mission, objectives, and activities are established and communicated</t>
  </si>
  <si>
    <t>ID.BE-4</t>
  </si>
  <si>
    <t xml:space="preserve"> Dependencies and critical functions for delivery of critical services are established</t>
  </si>
  <si>
    <t>ID.BE-5</t>
  </si>
  <si>
    <t xml:space="preserve"> Resilience requirements to support delivery of critical services are established</t>
  </si>
  <si>
    <t>ID.GV-1</t>
  </si>
  <si>
    <t xml:space="preserve"> Organizational information security policy is established</t>
  </si>
  <si>
    <t xml:space="preserve"> Information security roles &amp; responsibilities are coordinated and aligned with internal roles and external partners</t>
  </si>
  <si>
    <t xml:space="preserve"> Legal and regulatory requirements regarding cybersecurity, including privacy and civil liberties obligations, are understood and managed</t>
  </si>
  <si>
    <t>ID.GV-4</t>
  </si>
  <si>
    <t xml:space="preserve"> Governance and risk management processes address cybersecurity risks</t>
  </si>
  <si>
    <t>ID.RA-1</t>
  </si>
  <si>
    <t xml:space="preserve"> Asset vulnerabilities are identified and documented</t>
  </si>
  <si>
    <t>ID.RA-2</t>
  </si>
  <si>
    <t xml:space="preserve"> Threat and vulnerability information is received from information sharing forums and sources</t>
  </si>
  <si>
    <t>ID.RA-3</t>
  </si>
  <si>
    <t xml:space="preserve"> Threats, both internal and external, are identified and documented</t>
  </si>
  <si>
    <t>ID.RA-4</t>
  </si>
  <si>
    <t xml:space="preserve"> Potential business impacts and likelihoods are identified</t>
  </si>
  <si>
    <t>ID.RA-5</t>
  </si>
  <si>
    <t xml:space="preserve"> Threats, vulnerabilities, likelihoods, and impacts are used to determine risk</t>
  </si>
  <si>
    <t>ID.RA-6</t>
  </si>
  <si>
    <t xml:space="preserve"> Risk responses are identified and prioritized</t>
  </si>
  <si>
    <t>ID.RM-1</t>
  </si>
  <si>
    <t xml:space="preserve"> Risk management processes are established, managed, and agreed to by organizational stakeholders</t>
  </si>
  <si>
    <t>ID.RM-2</t>
  </si>
  <si>
    <t xml:space="preserve"> Organizational risk tolerance is determined and clearly expressed</t>
  </si>
  <si>
    <t>ID.RM-3</t>
  </si>
  <si>
    <t xml:space="preserve"> The organization’s determination of risk tolerance is informed by its role in critical infrastructure and sector specific risk analysis</t>
  </si>
  <si>
    <t xml:space="preserve"> Identities and credentials are managed for authorized devices and users</t>
  </si>
  <si>
    <t xml:space="preserve"> Physical access to assets is managed and protected</t>
  </si>
  <si>
    <t>PR.AC-3</t>
  </si>
  <si>
    <t xml:space="preserve"> Remote access is managed</t>
  </si>
  <si>
    <t xml:space="preserve"> Access permissions are managed, incorporating the principles of least privilege and separation of duties</t>
  </si>
  <si>
    <t xml:space="preserve"> Network integrity is protected, incorporating network segregation where appropriate</t>
  </si>
  <si>
    <t xml:space="preserve"> All users are informed and trained </t>
  </si>
  <si>
    <t>PR.AT-2</t>
  </si>
  <si>
    <t xml:space="preserve"> Privileged users understand roles &amp; responsibilities </t>
  </si>
  <si>
    <t>PR.AT-3</t>
  </si>
  <si>
    <t xml:space="preserve"> Third-party stakeholders (e.g., suppliers, customers, partners) understand roles &amp; responsibilities </t>
  </si>
  <si>
    <t>PR.AT-4</t>
  </si>
  <si>
    <t xml:space="preserve"> Senior executives understand roles &amp; responsibilities </t>
  </si>
  <si>
    <t>PR.AT-5</t>
  </si>
  <si>
    <t xml:space="preserve"> Physical and information security personnel understand roles &amp; responsibilities </t>
  </si>
  <si>
    <t xml:space="preserve"> Data-at-rest is protected</t>
  </si>
  <si>
    <t xml:space="preserve"> Data-in-transit is protected</t>
  </si>
  <si>
    <t xml:space="preserve"> Assets are formally managed throughout removal, transfers, and disposition</t>
  </si>
  <si>
    <t xml:space="preserve"> Adequate capacity to ensure availability is maintained</t>
  </si>
  <si>
    <t xml:space="preserve"> Protections against data leaks are implemented</t>
  </si>
  <si>
    <t xml:space="preserve"> Integrity checking mechanisms are used to verify software, firmware, and information integrity</t>
  </si>
  <si>
    <t xml:space="preserve"> The development and testing environment(s) are separate from the production environment</t>
  </si>
  <si>
    <t xml:space="preserve"> A baseline configuration of information technology/industrial control systems is created and maintained</t>
  </si>
  <si>
    <t xml:space="preserve"> A System Development Life Cycle to manage systems is implemented</t>
  </si>
  <si>
    <t xml:space="preserve"> Configuration change control processes are in place</t>
  </si>
  <si>
    <t xml:space="preserve"> Backups of information are conducted, maintained, and tested periodically</t>
  </si>
  <si>
    <t>PR.IP-5</t>
  </si>
  <si>
    <t xml:space="preserve"> Policy and regulations regarding the physical operating environment for organizational assets are met</t>
  </si>
  <si>
    <t>PR.IP-6</t>
  </si>
  <si>
    <t xml:space="preserve"> Data is destroyed according to policy</t>
  </si>
  <si>
    <t>PR.IP-7</t>
  </si>
  <si>
    <t xml:space="preserve"> Protection processes are continuously improved</t>
  </si>
  <si>
    <t>PR.IP-8</t>
  </si>
  <si>
    <t xml:space="preserve"> Effectiveness of protection technologies is shared with appropriate parties</t>
  </si>
  <si>
    <t xml:space="preserve"> Response plans (Incident Response and Business Continuity) and recovery plans (Incident Recovery and Disaster Recovery) are in place and managed</t>
  </si>
  <si>
    <t>PR.IP-10</t>
  </si>
  <si>
    <t xml:space="preserve"> Response and recovery plans are tested</t>
  </si>
  <si>
    <t xml:space="preserve"> Cybersecurity is included in human resources practices (e.g., deprovisioning, personnel screening)</t>
  </si>
  <si>
    <t xml:space="preserve"> A vulnerability management plan is developed and implemented</t>
  </si>
  <si>
    <t>PR.MA-1</t>
  </si>
  <si>
    <t xml:space="preserve"> Maintenance and repair of organizational assets is performed and logged in a timely manner, with approved and controlled tools</t>
  </si>
  <si>
    <t>PR.MA-2</t>
  </si>
  <si>
    <t xml:space="preserve"> Remote maintenance of organizational assets is approved, logged, and performed in a manner that prevents unauthorized access</t>
  </si>
  <si>
    <t xml:space="preserve"> Audit/log records are determined, documented, implemented, and reviewed in accordance with policy</t>
  </si>
  <si>
    <t>PR.PT-2</t>
  </si>
  <si>
    <t xml:space="preserve"> Removable media is protected and its use restricted according to policy</t>
  </si>
  <si>
    <t xml:space="preserve"> Access to systems and assets is controlled, incorporating the principle of least functionality</t>
  </si>
  <si>
    <t xml:space="preserve"> Communications and control networks are protected</t>
  </si>
  <si>
    <t>DE.AE-1</t>
  </si>
  <si>
    <t xml:space="preserve"> A baseline of network operations and expected data flows for users and systems is established and managed</t>
  </si>
  <si>
    <t>DE.AE-2</t>
  </si>
  <si>
    <t xml:space="preserve"> Detected events are analyzed to understand attack targets and methods</t>
  </si>
  <si>
    <t>DE.AE-3</t>
  </si>
  <si>
    <t xml:space="preserve"> Event data are aggregated and correlated from multiple sources and sensors</t>
  </si>
  <si>
    <t>DE.AE-4</t>
  </si>
  <si>
    <t xml:space="preserve"> Impact of events is determined</t>
  </si>
  <si>
    <t>DE.AE-5</t>
  </si>
  <si>
    <t xml:space="preserve"> Incident alert thresholds are established</t>
  </si>
  <si>
    <t xml:space="preserve"> The network is monitored to detect potential cybersecurity events</t>
  </si>
  <si>
    <t xml:space="preserve"> The physical environment is monitored to detect potential cybersecurity events</t>
  </si>
  <si>
    <t>DE.CM-3</t>
  </si>
  <si>
    <t xml:space="preserve"> Personnel activity is monitored to detect potential cybersecurity events</t>
  </si>
  <si>
    <t>DE.CM-4</t>
  </si>
  <si>
    <t xml:space="preserve"> Malicious code is detected</t>
  </si>
  <si>
    <t>DE.CM-5</t>
  </si>
  <si>
    <t xml:space="preserve"> Unauthorized mobile code is detected</t>
  </si>
  <si>
    <t>DE.CM-6</t>
  </si>
  <si>
    <t xml:space="preserve"> External service provider activity is monitored to detect potential cybersecurity events</t>
  </si>
  <si>
    <t xml:space="preserve"> Monitoring for unauthorized personnel, connections, devices, and software is performed</t>
  </si>
  <si>
    <t xml:space="preserve"> Vulnerability scans are performed</t>
  </si>
  <si>
    <t>DE.DP-1</t>
  </si>
  <si>
    <t xml:space="preserve"> Roles and responsibilities for detection are well defined to ensure accountability</t>
  </si>
  <si>
    <t>DE.DP-2</t>
  </si>
  <si>
    <t xml:space="preserve"> Detection activities comply with all applicable requirements</t>
  </si>
  <si>
    <t>DE.DP-3</t>
  </si>
  <si>
    <t xml:space="preserve"> Detection processes are tested</t>
  </si>
  <si>
    <t>DE.DP-4</t>
  </si>
  <si>
    <t xml:space="preserve"> Event detection information is communicated to appropriate parties</t>
  </si>
  <si>
    <t>DE.DP-5</t>
  </si>
  <si>
    <t xml:space="preserve"> Detection processes are continuously improved</t>
  </si>
  <si>
    <t>RS.RP-1</t>
  </si>
  <si>
    <t xml:space="preserve"> Response plan is executed during or after an event</t>
  </si>
  <si>
    <t>RS.CO-1</t>
  </si>
  <si>
    <t xml:space="preserve"> Personnel know their roles and order of operations when a response is needed</t>
  </si>
  <si>
    <t>RS.CO-2</t>
  </si>
  <si>
    <t xml:space="preserve"> Events are reported consistent with established criteria</t>
  </si>
  <si>
    <t>RS.CO-3</t>
  </si>
  <si>
    <t xml:space="preserve"> Information is shared consistent with response plans</t>
  </si>
  <si>
    <t>RS.CO-4</t>
  </si>
  <si>
    <t xml:space="preserve"> Coordination with stakeholders occurs consistent with response plans</t>
  </si>
  <si>
    <t>RS.CO-5</t>
  </si>
  <si>
    <t xml:space="preserve"> Voluntary information sharing occurs with external stakeholders to achieve broader cybersecurity situational awareness </t>
  </si>
  <si>
    <t>RS.AN-1</t>
  </si>
  <si>
    <t xml:space="preserve"> Notifications from detection systems are investigated </t>
  </si>
  <si>
    <t>RS.AN-2</t>
  </si>
  <si>
    <t xml:space="preserve"> The impact of the incident is understood</t>
  </si>
  <si>
    <t>RS.AN-3</t>
  </si>
  <si>
    <t xml:space="preserve"> Forensics are performed</t>
  </si>
  <si>
    <t>RS.AN-4</t>
  </si>
  <si>
    <t xml:space="preserve"> Incidents are categorized consistent with response plans</t>
  </si>
  <si>
    <t>RS.MI-1</t>
  </si>
  <si>
    <t xml:space="preserve"> Incidents are contained</t>
  </si>
  <si>
    <t>RS.MI-2</t>
  </si>
  <si>
    <t xml:space="preserve"> Incidents are mitigated</t>
  </si>
  <si>
    <t>RS.MI-3</t>
  </si>
  <si>
    <t xml:space="preserve"> Newly identified vulnerabilities are mitigated or documented as accepted risks</t>
  </si>
  <si>
    <t>RS.IM-1</t>
  </si>
  <si>
    <t xml:space="preserve"> Response plans incorporate lessons learned</t>
  </si>
  <si>
    <t>RS.IM-2</t>
  </si>
  <si>
    <t xml:space="preserve"> Response strategies are updated</t>
  </si>
  <si>
    <t>RC.RP-1</t>
  </si>
  <si>
    <t xml:space="preserve"> Recovery plan is executed during or after an event</t>
  </si>
  <si>
    <t>RC.IM-1</t>
  </si>
  <si>
    <t xml:space="preserve"> Recovery plans incorporate lessons learned</t>
  </si>
  <si>
    <t>RC.IM-2</t>
  </si>
  <si>
    <t xml:space="preserve"> Recovery strategies are updated</t>
  </si>
  <si>
    <t>RC.CO-1</t>
  </si>
  <si>
    <t xml:space="preserve"> Public relations are managed</t>
  </si>
  <si>
    <t>RC.CO-2</t>
  </si>
  <si>
    <t xml:space="preserve"> Reputation after an event is repaired</t>
  </si>
  <si>
    <t>RC.CO-3</t>
  </si>
  <si>
    <t xml:space="preserve"> Recovery activities are communicated to internal stakeholders and executive and management teams</t>
  </si>
  <si>
    <t xml:space="preserve"> Access permissions are managed, incorporating the principles of least privilege and separation of duties;  Access to systems and assets is controlled, incorporating the principle of least functionality</t>
  </si>
  <si>
    <t xml:space="preserve"> Physical devices and systems within the organization are inventoried;  Software platforms and applications within the organization are inventoried;  Organizational communication and data flows are mapped</t>
  </si>
  <si>
    <t xml:space="preserve"> Identities and credentials are managed for authorized devices and users;  Access permissions are managed, incorporating the principles of least privilege and separation of duties</t>
  </si>
  <si>
    <t xml:space="preserve"> Physical access to assets is managed and protected;  Policy and regulations regarding the physical operating environment for organizational assets are met</t>
  </si>
  <si>
    <t xml:space="preserve"> Data-at-rest is protected;  Data-in-transit is protected</t>
  </si>
  <si>
    <t xml:space="preserve"> The network is monitored to detect potential cybersecurity events;  The physical environment is monitored to detect potential cybersecurity events;  Monitoring for unauthorized personnel, connections, devices, and software is performed</t>
  </si>
  <si>
    <t xml:space="preserve"> Physical access to assets is managed and protected;  Physical and information security personnel understand roles &amp; responsibilities ;  Policy and regulations regarding the physical operating environment for organizational assets are met;  The physical environment is monitored to detect potential cybersecurity events</t>
  </si>
  <si>
    <t xml:space="preserve"> Physical access to assets is managed and protected,  Access permissions are managed, incorporating the principles of least privilege and separation of duties;  Data-at-rest is protected;  Assets are formally managed throughout removal, transfers, and disposition;  Protections against data leaks are implemented</t>
  </si>
  <si>
    <t xml:space="preserve"> A baseline configuration of information technology/industrial control systems is created and maintained;  A System Development Life Cycle to manage systems is implemented</t>
  </si>
  <si>
    <t>Limit system access to authorized users, processes acting on behalf of authorized users, and devices (including other systems).</t>
  </si>
  <si>
    <t>Limit system access to the types of transactions and functions that authorized users are permitted to execute.</t>
  </si>
  <si>
    <t>Control the flow of CUI in accordance with approved authorizations.</t>
  </si>
  <si>
    <t>Separate the duties of individuals to reduce the risk of malevolent activity without collusion.</t>
  </si>
  <si>
    <t>3.1.5</t>
  </si>
  <si>
    <t>Employ the principle of least privilege, including for specific security functions and privileged accounts.</t>
  </si>
  <si>
    <t>3.1.6</t>
  </si>
  <si>
    <t>Use non-privileged accounts or roles when accessing nonsecurity functions.</t>
  </si>
  <si>
    <t>Prevent non-privileged users from executing privileged functions and capture the execution of such functions in audit logs.</t>
  </si>
  <si>
    <t>Limit unsuccessful logon attempts.</t>
  </si>
  <si>
    <t>3.1.9</t>
  </si>
  <si>
    <t>Provide privacy and security notices consistent with applicable CUI rules.</t>
  </si>
  <si>
    <t>3.1.10</t>
  </si>
  <si>
    <t>Use session lock with pattern-hiding displays to prevent access and viewing of data after a period of inactivity.</t>
  </si>
  <si>
    <t>3.1.11</t>
  </si>
  <si>
    <t>Terminate (automatically) a user session after a defined condition.</t>
  </si>
  <si>
    <t>3.1.12</t>
  </si>
  <si>
    <t>Monitor and control remote access sessions.</t>
  </si>
  <si>
    <t>3.1.13</t>
  </si>
  <si>
    <t>Employ cryptographic mechanisms to protect the confidentiality of remote access sessions.</t>
  </si>
  <si>
    <t>3.1.14</t>
  </si>
  <si>
    <t>Route remote access via managed access control points.</t>
  </si>
  <si>
    <t>3.1.15</t>
  </si>
  <si>
    <t>Authorize remote execution of privileged commands and remote access to security-relevant information</t>
  </si>
  <si>
    <t>3.1.16</t>
  </si>
  <si>
    <t>Authorize wireless access prior to allowing such connections.</t>
  </si>
  <si>
    <t>3.1.17</t>
  </si>
  <si>
    <t>Protect wireless access using authentication and encryption.</t>
  </si>
  <si>
    <t>3.1.18</t>
  </si>
  <si>
    <t>Control connection of mobile devices.</t>
  </si>
  <si>
    <t>Encrypt CUI on mobile devices and mobile computing platforms.21</t>
  </si>
  <si>
    <t>3.1.20</t>
  </si>
  <si>
    <t>Verify and control/limit connections to and use of external systems.</t>
  </si>
  <si>
    <t>3.1.21</t>
  </si>
  <si>
    <t>Limit use of portable storage devices on external systems.</t>
  </si>
  <si>
    <t>Control CUI posted or processed on publicly accessible systems.</t>
  </si>
  <si>
    <t>Ensure that managers, systems administrators, and users of organizational systems are made aware of the security risks associated with their activities and of the applicable policies, standards, and procedures related to the security of those systems.</t>
  </si>
  <si>
    <t>Ensure that personnel are trained to carry out their assigned information security-related duties and responsibilities.</t>
  </si>
  <si>
    <t>3.2.3</t>
  </si>
  <si>
    <t>Provide security awareness training on recognizing and reporting potential indicators of insider reat.</t>
  </si>
  <si>
    <t>Create and retain system audit logs and records to the extent needed to enable the monitoring, analysis, investigation, and reporting of unlawful or unauthorized system activity.</t>
  </si>
  <si>
    <t>Ensure that the actions of individual system users can be uniquely traced to those users so they can be held accountable for their actions.</t>
  </si>
  <si>
    <t>3.3.3</t>
  </si>
  <si>
    <t>Review and update logged events.</t>
  </si>
  <si>
    <t>3.3.4</t>
  </si>
  <si>
    <t>Alert in the event of an audit logging process failure.</t>
  </si>
  <si>
    <t>3.3.5</t>
  </si>
  <si>
    <t>Correlate audit record review, analysis, and reporting processes for investigation and response to indications of unlawful, unauthorized, suspicious, or unusual activity.</t>
  </si>
  <si>
    <t>3.3.6</t>
  </si>
  <si>
    <t>Provide audit record reduction and report generation to support on-demand analysis and reporting.</t>
  </si>
  <si>
    <t>3.3.7</t>
  </si>
  <si>
    <t>Provide a system capability that compares and synchronizes internal system clocks with an authoritative source to generate time stamps for audit records.</t>
  </si>
  <si>
    <t>3.3.8</t>
  </si>
  <si>
    <t>Protect audit information and audit logging tools from unauthorized access, modification, and deletion.</t>
  </si>
  <si>
    <t>3.3.9</t>
  </si>
  <si>
    <t>Limit management of audit logging functionality to a subset of privileged users.</t>
  </si>
  <si>
    <t>3.4.1</t>
  </si>
  <si>
    <t>Establish and maintain baseline configurations and inventories of organizational systems (including hardware, software, firmware, and documentation) throughout the respective system development life cycles.</t>
  </si>
  <si>
    <t>3.4.2</t>
  </si>
  <si>
    <t>Establish and enforce security configuration settings for information technology products employed in organizational systems.</t>
  </si>
  <si>
    <t>3.4.3</t>
  </si>
  <si>
    <t>Track, review, approve or disapprove, and log changes to organizational systems.</t>
  </si>
  <si>
    <t>Analyze the security impact of changes prior to implementation.</t>
  </si>
  <si>
    <t>3.4.5</t>
  </si>
  <si>
    <t>Define, document, approve, and enforce physical and logical access restrictions associated with changes to organizational systems.</t>
  </si>
  <si>
    <t>3.4.6</t>
  </si>
  <si>
    <t>Employ the principle of least functionality by configuring organizational systems to provide only essential capabilities.</t>
  </si>
  <si>
    <t>3.4.7</t>
  </si>
  <si>
    <t>Restrict, disable, or prevent the use of nonessential programs, functions, ports, protocols, and services.</t>
  </si>
  <si>
    <t>3.4.8</t>
  </si>
  <si>
    <t>Apply deny-by-exception (blacklisting) policy to prevent the use of unauthorized software or deny-all, permit-by-exception (whitelisting) policy to allow the execution of authorized software.</t>
  </si>
  <si>
    <t>Control and monitor user-installed software.</t>
  </si>
  <si>
    <t>Identify system users, processes acting on behalf of users, and devices.</t>
  </si>
  <si>
    <t>3.5.2</t>
  </si>
  <si>
    <t>Authenticate (or verify) the identities of users, processes, or devices, as a prerequisite to allowing access to organizational systems.</t>
  </si>
  <si>
    <t>3.5.3</t>
  </si>
  <si>
    <t>Use multifactor authentication 22 for local and network access 23 to privileged accounts and for network access to non-privileged accounts.</t>
  </si>
  <si>
    <t>3.5.4</t>
  </si>
  <si>
    <t>Employ replay-resistant authentication mechanisms for network access to privileged and non- privileged accounts.</t>
  </si>
  <si>
    <t>3.5.5</t>
  </si>
  <si>
    <t>Prevent reuse of identifiers for a defined period.</t>
  </si>
  <si>
    <t>Disable identifiers after a defined period of inactivity.</t>
  </si>
  <si>
    <t>Enforce a minimum password complexity and change of characters when new passwords are created.</t>
  </si>
  <si>
    <t>3.5.8</t>
  </si>
  <si>
    <t>Prohibit password reuse for a specified number of generations.</t>
  </si>
  <si>
    <t>Allow temporary password use for system logons with an immediate change to a permanent password.</t>
  </si>
  <si>
    <t>Store and transmit only cryptographically-protected passwords.</t>
  </si>
  <si>
    <t>3.5.11</t>
  </si>
  <si>
    <t>Obscure feedback of authentication information.</t>
  </si>
  <si>
    <t>3.6.1</t>
  </si>
  <si>
    <t>Establish an operational incident-handling capability for organizational systems that includes preparation, detection, analysis, containment, recovery, and user response activities.</t>
  </si>
  <si>
    <t>Track, document, and report incidents to designated officials and/or authorities both internal and external to the organization.</t>
  </si>
  <si>
    <t>3.6.3</t>
  </si>
  <si>
    <t>Test the organizational incident response capability.</t>
  </si>
  <si>
    <t>3.7.1</t>
  </si>
  <si>
    <t>Perform maintenance on organizational systems.</t>
  </si>
  <si>
    <t>3.7.2</t>
  </si>
  <si>
    <t>Provide controls on the tools, techniques, mechanisms, and personnel used to conduct system maintenance.</t>
  </si>
  <si>
    <t>3.7.3</t>
  </si>
  <si>
    <t>Ensure equipment removed for off-site maintenance is sanitized of any CUI.</t>
  </si>
  <si>
    <t>3.7.4</t>
  </si>
  <si>
    <t>Check media containing diagnostic and test programs for malicious code before the media are used in organizational systems.</t>
  </si>
  <si>
    <t>3.7.5</t>
  </si>
  <si>
    <t>Require multifactor authentication to establish nonlocal maintenance sessions via external netw connections and terminate such connections when nonlocal maintenance is complete.</t>
  </si>
  <si>
    <t>3.7.6</t>
  </si>
  <si>
    <t>Supervise the maintenance activities of maintenance personnel without required access authorization.</t>
  </si>
  <si>
    <t>Protect (i.e., physically control and securely store) system media containing CUI, both paper and digital.</t>
  </si>
  <si>
    <t>Limit access to CUI on system media to authorized users.</t>
  </si>
  <si>
    <t>3.8.3</t>
  </si>
  <si>
    <t>Sanitize or destroy system media containing CUI before disposal or release for reuse.</t>
  </si>
  <si>
    <t>3.8.4</t>
  </si>
  <si>
    <t xml:space="preserve">Mark media with necessary CUI markings and distribution limitations. </t>
  </si>
  <si>
    <t>3.8.5</t>
  </si>
  <si>
    <t>Control access to media containing CUI and maintain accountability for media during transport outside of controlled areas.</t>
  </si>
  <si>
    <t>3.8.6</t>
  </si>
  <si>
    <t>Implement cryptographic mechanisms to protect the confidentiality of CUI stored on digital media during transport unless otherwise protected by alternative physical safeguards.</t>
  </si>
  <si>
    <t>3.8.7</t>
  </si>
  <si>
    <t>Control the use of removable media on system components.</t>
  </si>
  <si>
    <t>3.8.8</t>
  </si>
  <si>
    <t>Prohibit the use of portable storage devices when such devices have no identifiable owner.</t>
  </si>
  <si>
    <t>Protect the confidentiality of backup CUI at storage locations.</t>
  </si>
  <si>
    <t>Screen individuals prior to authorizing access to organizational systems containing CUI.</t>
  </si>
  <si>
    <t>3.9.2</t>
  </si>
  <si>
    <t>Ensure that organizational systems containing CUI are protected during and after personnel actions such as terminations and transfers.</t>
  </si>
  <si>
    <t>3.10.1</t>
  </si>
  <si>
    <t>Limit physical access to organizational systems, equipment, and the respective operating environments to authorized individuals.</t>
  </si>
  <si>
    <t>Protect and monitor the physical facility and support infrastructure for organizational systems.</t>
  </si>
  <si>
    <t>3.10.3</t>
  </si>
  <si>
    <t>Escort visitors and monitor visitor activity.</t>
  </si>
  <si>
    <t>3.10.4</t>
  </si>
  <si>
    <t>Maintain audit logs of physical access.</t>
  </si>
  <si>
    <t>3.10.5</t>
  </si>
  <si>
    <t>Control and manage physical access devices.</t>
  </si>
  <si>
    <t>3.10.6</t>
  </si>
  <si>
    <t>Enforce safeguarding measures for CUI at alternate work sites.</t>
  </si>
  <si>
    <t>3.11.1</t>
  </si>
  <si>
    <t>Periodically assess the risk to organizational operations (including mission, functions, image, or reputation), organizational assets, and individuals, resulting from the operation of organizational systems and the associated processing, storage, or transmission of CUI.</t>
  </si>
  <si>
    <t>3.11.2</t>
  </si>
  <si>
    <t>Scan for vulnerabilities in organizational systems and applications periodically and when new vulnerabilities affecting those systems and applications are identified.</t>
  </si>
  <si>
    <t>3.11.3</t>
  </si>
  <si>
    <t>Remediate vulnerabilities in accordance with risk assessments.</t>
  </si>
  <si>
    <t>3.12.1</t>
  </si>
  <si>
    <t>Periodically assess the security controls in organizational systems to determine if the controls are effective in their application.</t>
  </si>
  <si>
    <t>Develop and implement plans of action designed to correct deficiencies and reduce or eliminate vulnerabilities in organizational systems.</t>
  </si>
  <si>
    <t>3.12.3</t>
  </si>
  <si>
    <t>Monitor security controls on an ongoing basis to ensure the continued effectiveness of the controls.</t>
  </si>
  <si>
    <t>3.12.4</t>
  </si>
  <si>
    <t>Develop, document, and periodically update system security plans that describe system boundaries, system environments of operation, how security requirements are implemented, and the relationships with or connections to other systems.</t>
  </si>
  <si>
    <t>3.13.1</t>
  </si>
  <si>
    <t>Monitor, control, and protect communications (i.e., information transmitted or received by organizational systems) at the external boundaries and key internal boundaries of organizational systems.</t>
  </si>
  <si>
    <t>Employ architectural designs, software development techniques, and systems engineering principles that promote effective information security within organizational systems.</t>
  </si>
  <si>
    <t>3.13.3</t>
  </si>
  <si>
    <t>Separate user functionality from system management functionality.</t>
  </si>
  <si>
    <t>3.13.4</t>
  </si>
  <si>
    <t>Prevent unauthorized and unintended information transfer via shared system resources.</t>
  </si>
  <si>
    <t>3.13.5</t>
  </si>
  <si>
    <t>Implement subnetworks for publicly accessible system components that are physically or logically separated from internal networks.</t>
  </si>
  <si>
    <t>3.13.6</t>
  </si>
  <si>
    <t>Deny network communications traffic by default and allow network communications traffic by exception (i.e., deny all, permit by exception).</t>
  </si>
  <si>
    <t>3.13.7</t>
  </si>
  <si>
    <t>Prevent remote devices from simultaneously establishing non-remote connections with organizational systems and communicating via some other connection to resources in external networks (i.e., split tunneling).</t>
  </si>
  <si>
    <t>3.13.8</t>
  </si>
  <si>
    <t>Implement cryptographic mechanisms to prevent unauthorized disclosure of CUI during transmission unless otherwise protected by alternative physical safeguards.</t>
  </si>
  <si>
    <t>3.13.9</t>
  </si>
  <si>
    <t>Terminate network connections associated with communications sessions at the end of the sessions or after a defined period of inactivity.</t>
  </si>
  <si>
    <t>Establish and manage cryptographic keys for cryptography employed in organizational systems.</t>
  </si>
  <si>
    <t>3.13.11</t>
  </si>
  <si>
    <t>Employ FIPS-validated cryptography when used to protect the confidentiality of CUI.</t>
  </si>
  <si>
    <t>3.13.12</t>
  </si>
  <si>
    <t>Prohibit remote activation 27 of collaborative computing devices and provide indication of devices in use to users present at the device.</t>
  </si>
  <si>
    <t>Control and monitor the use of mobile code.</t>
  </si>
  <si>
    <t>3.13.14</t>
  </si>
  <si>
    <t>Control and monitor the use of Voice over Internet Protocol (VoIP) technologies.</t>
  </si>
  <si>
    <t>3.13.15</t>
  </si>
  <si>
    <t>Protect the authenticity of communications sessions.</t>
  </si>
  <si>
    <t>3.13.16</t>
  </si>
  <si>
    <t>Protect the confidentiality of CUI at rest.</t>
  </si>
  <si>
    <t>3.14.1</t>
  </si>
  <si>
    <t>Identify, report, and correct system flaws in a timely manner.</t>
  </si>
  <si>
    <t>3.14.2</t>
  </si>
  <si>
    <t>Provide protection from malicious code at designated locations within organizational systems.</t>
  </si>
  <si>
    <t>3.14.3</t>
  </si>
  <si>
    <t>Monitor system security alerts and advisories and take action in response.</t>
  </si>
  <si>
    <t>Update malicious code protection mechanisms when new releases are available.</t>
  </si>
  <si>
    <t>3.14.5</t>
  </si>
  <si>
    <t>Perform periodic scans of organizational systems and real-time scans of files from external sources as files are downloaded, opened, or executed.</t>
  </si>
  <si>
    <t>3.14.6</t>
  </si>
  <si>
    <t>Monitor organizational systems, including inbound and outbound communications traffic, to detect attacks and indicators of potential attacks.</t>
  </si>
  <si>
    <t>3.14.7</t>
  </si>
  <si>
    <t>Identify unauthorized use of organizational systems.</t>
  </si>
  <si>
    <t>Limit system access to authorized users, processes acting on behalf of authorized users, and devices (including other systems).; Limit system access to the types of transactions and functions that authorized users are permitted to execute.; Prevent non-privileged users from executing privileged functions and capture the execution of such functions in audit logs.</t>
  </si>
  <si>
    <t>Monitor and control remote access sessions.; Employ cryptographic mechanisms to protect the confidentiality of remote access sessions.; Route remote access via managed access control points.; Authorize remote execution of privileged commands and remote access to security-relevant information; Limit unsuccessful logon attempts.; Require multifactor authentication to establish nonlocal maintenance sessions via external netw connections and terminate such connections when nonlocal maintenance is complete.; Limit access to CUI on system media to authorized users.; Prevent remote devices from simultaneously establishing non-remote connections with organizational systems and communicating via some other connection to resources in external networks (i.e., split tunneling).</t>
  </si>
  <si>
    <t>Prevent non-privileged users from executing privileged functions and capture the execution of such functions in audit logs.; Ensure that the actions of individual system users can be uniquely traced to those users so they can be held accountable for their actions.; Review and update logged events.; Alert in the event of an audit logging process failure.; Correlate audit record review, analysis, and reporting processes for investigation and response to indications of unlawful, unauthorized, suspicious, or unusual activity.; Track, review, approve or disapprove, and log changes to organizational systems.; Perform maintenance on organizational systems.; Supervise the maintenance activities of maintenance personnel without required access authorization.;Maintain audit logs of physical access.;Control and manage physical access devices.</t>
  </si>
  <si>
    <t>Track, review, approve or disapprove, and log changes to organizational systems.; Analyze the security impact of changes prior to implementation.</t>
  </si>
  <si>
    <t>Control the flow of CUI in accordance with approved authorizations.;Protect (i.e., physically control and securely store) system media containing CUI, both paper and digital.</t>
  </si>
  <si>
    <t>Encrypt CUI on mobile devices and mobile computing platforms.21;Protect (i.e., physically control and securely store) system media containing CUI, both paper and digital.</t>
  </si>
  <si>
    <t>Perform maintenance on organizational systems.;Provide controls on the tools, techniques, mechanisms, and personnel used to conduct system maintenance.;Sanitize or destroy system media containing CUI before disposal or release for reuse.</t>
  </si>
  <si>
    <t>Protect (i.e., physically control and securely store) system media containing CUI, both paper and digital.;Limit access to CUI on system media to authorized users.</t>
  </si>
  <si>
    <t>Establish an operational incident-handling capability for organizational systems that includes preparation, detection, analysis, containment, recovery, and user response activities.;Monitor organizational systems, including inbound and outbound communications traffic, to detect attacks and indicators of potential attacks.;Identify unauthorized use of organizational systems.</t>
  </si>
  <si>
    <t>Limit access to CUI on system media to authorized users.; Limit physical access to organizational systems, equipment, and the respective operating environments to authorized individuals.; Protect and monitor the physical facility and support infrastructure for organizational systems.; Control and manage physical access devices.; Enforce safeguarding measures for CUI at alternate work sites.; Periodically assess the security controls in organizational systems to determine if the controls are effective in their application.</t>
  </si>
  <si>
    <t>Protect (i.e., physically control and securely store) system media containing CUI, both paper and digital.;Control access to media containing CUI and maintain accountability for media during transport outside of controlled areas.;Control the use of removable media on system components.</t>
  </si>
  <si>
    <t>Screen individuals prior to authorizing access to organizational systems containing CUI.;Ensure that organizational systems containing CUI are protected during and after personnel actions such as terminations and transfers.</t>
  </si>
  <si>
    <t>Establish an operational incident-handling capability for organizational systems that includes preparation, detection, analysis, containment, recovery, and user response activities.;Develop and implement plans of action designed to correct deficiencies and reduce or eliminate vulnerabilities in organizational systems.</t>
  </si>
  <si>
    <t>Control connection of mobile devices.;Perform maintenance on organizational systems.;Separate user functionality from system management functionality.</t>
  </si>
  <si>
    <t>Periodically assess the risk to organizational operations (including mission, functions, image, or reputation), organizational assets, and individuals, resulting from the operation of organizational systems and the associated processing, storage, or transmission of CUI.;Scan for vulnerabilities in organizational systems and applications periodically and when new vulnerabilities affecting those systems and applications are identified.;Remediate vulnerabilities in accordance with risk assessments.</t>
  </si>
  <si>
    <r>
      <rPr>
        <sz val="10"/>
        <color rgb="FF231F20"/>
        <rFont val="Helvetica"/>
        <family val="2"/>
        <scheme val="minor"/>
      </rPr>
      <t>AC-1</t>
    </r>
  </si>
  <si>
    <r>
      <rPr>
        <sz val="10"/>
        <color rgb="FF231F20"/>
        <rFont val="Helvetica"/>
        <family val="2"/>
        <scheme val="minor"/>
      </rPr>
      <t>Access Control Policy and Procedures</t>
    </r>
  </si>
  <si>
    <r>
      <rPr>
        <sz val="10"/>
        <color rgb="FF231F20"/>
        <rFont val="Helvetica"/>
        <family val="2"/>
        <scheme val="minor"/>
      </rPr>
      <t>AC-2</t>
    </r>
  </si>
  <si>
    <r>
      <rPr>
        <sz val="10"/>
        <color rgb="FF231F20"/>
        <rFont val="Helvetica"/>
        <family val="2"/>
        <scheme val="minor"/>
      </rPr>
      <t>Account Management</t>
    </r>
  </si>
  <si>
    <r>
      <rPr>
        <sz val="10"/>
        <color rgb="FF231F20"/>
        <rFont val="Helvetica"/>
        <family val="2"/>
        <scheme val="minor"/>
      </rPr>
      <t>AC-3</t>
    </r>
  </si>
  <si>
    <r>
      <rPr>
        <sz val="10"/>
        <color rgb="FF231F20"/>
        <rFont val="Helvetica"/>
        <family val="2"/>
        <scheme val="minor"/>
      </rPr>
      <t>Access Enforcement</t>
    </r>
  </si>
  <si>
    <r>
      <rPr>
        <sz val="10"/>
        <color rgb="FF231F20"/>
        <rFont val="Helvetica"/>
        <family val="2"/>
        <scheme val="minor"/>
      </rPr>
      <t>AC-4</t>
    </r>
  </si>
  <si>
    <r>
      <rPr>
        <sz val="10"/>
        <color rgb="FF231F20"/>
        <rFont val="Helvetica"/>
        <family val="2"/>
        <scheme val="minor"/>
      </rPr>
      <t>Information Flow Enforcement</t>
    </r>
  </si>
  <si>
    <r>
      <rPr>
        <sz val="10"/>
        <color rgb="FF231F20"/>
        <rFont val="Helvetica"/>
        <family val="2"/>
        <scheme val="minor"/>
      </rPr>
      <t>AC-5</t>
    </r>
  </si>
  <si>
    <r>
      <rPr>
        <sz val="10"/>
        <color rgb="FF231F20"/>
        <rFont val="Helvetica"/>
        <family val="2"/>
        <scheme val="minor"/>
      </rPr>
      <t>Separation of Duties</t>
    </r>
  </si>
  <si>
    <r>
      <rPr>
        <sz val="10"/>
        <color rgb="FF231F20"/>
        <rFont val="Helvetica"/>
        <family val="2"/>
        <scheme val="minor"/>
      </rPr>
      <t>AC-6</t>
    </r>
  </si>
  <si>
    <r>
      <rPr>
        <sz val="10"/>
        <color rgb="FF231F20"/>
        <rFont val="Helvetica"/>
        <family val="2"/>
        <scheme val="minor"/>
      </rPr>
      <t>Least Privilege</t>
    </r>
  </si>
  <si>
    <t>AC-6(9)</t>
  </si>
  <si>
    <t>Access Control: Auditing use of privileged functions</t>
  </si>
  <si>
    <r>
      <rPr>
        <sz val="10"/>
        <color rgb="FF231F20"/>
        <rFont val="Helvetica"/>
        <family val="2"/>
        <scheme val="minor"/>
      </rPr>
      <t>AC-7</t>
    </r>
  </si>
  <si>
    <r>
      <rPr>
        <sz val="10"/>
        <color rgb="FF231F20"/>
        <rFont val="Helvetica"/>
        <family val="2"/>
        <scheme val="minor"/>
      </rPr>
      <t>Unsuccessful Logon Attempts</t>
    </r>
  </si>
  <si>
    <r>
      <rPr>
        <sz val="10"/>
        <color rgb="FF231F20"/>
        <rFont val="Helvetica"/>
        <family val="2"/>
        <scheme val="minor"/>
      </rPr>
      <t>AC-8</t>
    </r>
  </si>
  <si>
    <r>
      <rPr>
        <sz val="10"/>
        <color rgb="FF231F20"/>
        <rFont val="Helvetica"/>
        <family val="2"/>
        <scheme val="minor"/>
      </rPr>
      <t>System Use Notification</t>
    </r>
  </si>
  <si>
    <r>
      <rPr>
        <sz val="10"/>
        <color rgb="FF231F20"/>
        <rFont val="Helvetica"/>
        <family val="2"/>
        <scheme val="minor"/>
      </rPr>
      <t>AC-9</t>
    </r>
  </si>
  <si>
    <r>
      <rPr>
        <sz val="10"/>
        <color rgb="FF231F20"/>
        <rFont val="Helvetica"/>
        <family val="2"/>
        <scheme val="minor"/>
      </rPr>
      <t>Previous Logon (Access) Notification</t>
    </r>
  </si>
  <si>
    <r>
      <rPr>
        <sz val="10"/>
        <color rgb="FF231F20"/>
        <rFont val="Helvetica"/>
        <family val="2"/>
        <scheme val="minor"/>
      </rPr>
      <t>AC-10</t>
    </r>
  </si>
  <si>
    <r>
      <rPr>
        <sz val="10"/>
        <color rgb="FF231F20"/>
        <rFont val="Helvetica"/>
        <family val="2"/>
        <scheme val="minor"/>
      </rPr>
      <t>Concurrent Session Control</t>
    </r>
  </si>
  <si>
    <r>
      <rPr>
        <sz val="10"/>
        <color rgb="FF231F20"/>
        <rFont val="Helvetica"/>
        <family val="2"/>
        <scheme val="minor"/>
      </rPr>
      <t>AC-11</t>
    </r>
  </si>
  <si>
    <r>
      <rPr>
        <sz val="10"/>
        <color rgb="FF231F20"/>
        <rFont val="Helvetica"/>
        <family val="2"/>
        <scheme val="minor"/>
      </rPr>
      <t>Session Lock</t>
    </r>
  </si>
  <si>
    <r>
      <rPr>
        <sz val="10"/>
        <color rgb="FF231F20"/>
        <rFont val="Helvetica"/>
        <family val="2"/>
        <scheme val="minor"/>
      </rPr>
      <t>AC-12</t>
    </r>
  </si>
  <si>
    <r>
      <rPr>
        <sz val="10"/>
        <color rgb="FF231F20"/>
        <rFont val="Helvetica"/>
        <family val="2"/>
        <scheme val="minor"/>
      </rPr>
      <t>Session Termination</t>
    </r>
  </si>
  <si>
    <r>
      <rPr>
        <sz val="10"/>
        <color rgb="FF231F20"/>
        <rFont val="Helvetica"/>
        <family val="2"/>
        <scheme val="minor"/>
      </rPr>
      <t>AC-13</t>
    </r>
  </si>
  <si>
    <r>
      <rPr>
        <b/>
        <sz val="10"/>
        <color rgb="FF231F20"/>
        <rFont val="Helvetica"/>
        <family val="2"/>
        <scheme val="minor"/>
      </rPr>
      <t>Withdrawn</t>
    </r>
  </si>
  <si>
    <r>
      <rPr>
        <sz val="10"/>
        <color rgb="FF231F20"/>
        <rFont val="Helvetica"/>
        <family val="2"/>
        <scheme val="minor"/>
      </rPr>
      <t>AC-14</t>
    </r>
  </si>
  <si>
    <t>Permitted Actions without Identification or Authentication</t>
  </si>
  <si>
    <r>
      <rPr>
        <sz val="10"/>
        <color rgb="FF231F20"/>
        <rFont val="Helvetica"/>
        <family val="2"/>
        <scheme val="minor"/>
      </rPr>
      <t>AC-15</t>
    </r>
  </si>
  <si>
    <r>
      <rPr>
        <sz val="10"/>
        <color rgb="FF231F20"/>
        <rFont val="Helvetica"/>
        <family val="2"/>
        <scheme val="minor"/>
      </rPr>
      <t>AC-16</t>
    </r>
  </si>
  <si>
    <r>
      <rPr>
        <sz val="10"/>
        <color rgb="FF231F20"/>
        <rFont val="Helvetica"/>
        <family val="2"/>
        <scheme val="minor"/>
      </rPr>
      <t>Security Attributes</t>
    </r>
  </si>
  <si>
    <r>
      <rPr>
        <sz val="10"/>
        <color rgb="FF231F20"/>
        <rFont val="Helvetica"/>
        <family val="2"/>
        <scheme val="minor"/>
      </rPr>
      <t>AC-17</t>
    </r>
  </si>
  <si>
    <r>
      <rPr>
        <sz val="10"/>
        <color rgb="FF231F20"/>
        <rFont val="Helvetica"/>
        <family val="2"/>
        <scheme val="minor"/>
      </rPr>
      <t>Remote Access</t>
    </r>
  </si>
  <si>
    <r>
      <rPr>
        <sz val="10"/>
        <color rgb="FF231F20"/>
        <rFont val="Helvetica"/>
        <family val="2"/>
        <scheme val="minor"/>
      </rPr>
      <t>AC-18</t>
    </r>
  </si>
  <si>
    <r>
      <rPr>
        <sz val="10"/>
        <color rgb="FF231F20"/>
        <rFont val="Helvetica"/>
        <family val="2"/>
        <scheme val="minor"/>
      </rPr>
      <t>Wireless Access</t>
    </r>
  </si>
  <si>
    <r>
      <rPr>
        <sz val="10"/>
        <color rgb="FF231F20"/>
        <rFont val="Helvetica"/>
        <family val="2"/>
        <scheme val="minor"/>
      </rPr>
      <t>AC-19</t>
    </r>
  </si>
  <si>
    <r>
      <rPr>
        <sz val="10"/>
        <color rgb="FF231F20"/>
        <rFont val="Helvetica"/>
        <family val="2"/>
        <scheme val="minor"/>
      </rPr>
      <t>Access Control for Mobile Devices</t>
    </r>
  </si>
  <si>
    <t>Access Control: Full device / container based encryption</t>
  </si>
  <si>
    <r>
      <rPr>
        <sz val="10"/>
        <color rgb="FF231F20"/>
        <rFont val="Helvetica"/>
        <family val="2"/>
        <scheme val="minor"/>
      </rPr>
      <t>AC-20</t>
    </r>
  </si>
  <si>
    <r>
      <rPr>
        <sz val="10"/>
        <color rgb="FF231F20"/>
        <rFont val="Helvetica"/>
        <family val="2"/>
        <scheme val="minor"/>
      </rPr>
      <t>Use of External Information Systems</t>
    </r>
  </si>
  <si>
    <r>
      <rPr>
        <sz val="10"/>
        <color rgb="FF231F20"/>
        <rFont val="Helvetica"/>
        <family val="2"/>
        <scheme val="minor"/>
      </rPr>
      <t>AC-21</t>
    </r>
  </si>
  <si>
    <r>
      <rPr>
        <sz val="10"/>
        <color rgb="FF231F20"/>
        <rFont val="Helvetica"/>
        <family val="2"/>
        <scheme val="minor"/>
      </rPr>
      <t>Information Sharing</t>
    </r>
  </si>
  <si>
    <r>
      <rPr>
        <sz val="10"/>
        <color rgb="FF231F20"/>
        <rFont val="Helvetica"/>
        <family val="2"/>
        <scheme val="minor"/>
      </rPr>
      <t>AC-22</t>
    </r>
  </si>
  <si>
    <r>
      <rPr>
        <sz val="10"/>
        <color rgb="FF231F20"/>
        <rFont val="Helvetica"/>
        <family val="2"/>
        <scheme val="minor"/>
      </rPr>
      <t>Publicly Accessible Content</t>
    </r>
  </si>
  <si>
    <r>
      <rPr>
        <sz val="10"/>
        <color rgb="FF231F20"/>
        <rFont val="Helvetica"/>
        <family val="2"/>
        <scheme val="minor"/>
      </rPr>
      <t>AC-23</t>
    </r>
  </si>
  <si>
    <r>
      <rPr>
        <sz val="10"/>
        <color rgb="FF231F20"/>
        <rFont val="Helvetica"/>
        <family val="2"/>
        <scheme val="minor"/>
      </rPr>
      <t>Data Mining Protection</t>
    </r>
  </si>
  <si>
    <r>
      <rPr>
        <sz val="10"/>
        <color rgb="FF231F20"/>
        <rFont val="Helvetica"/>
        <family val="2"/>
        <scheme val="minor"/>
      </rPr>
      <t>AC-24</t>
    </r>
  </si>
  <si>
    <r>
      <rPr>
        <sz val="10"/>
        <color rgb="FF231F20"/>
        <rFont val="Helvetica"/>
        <family val="2"/>
        <scheme val="minor"/>
      </rPr>
      <t>Access Control Decisions</t>
    </r>
  </si>
  <si>
    <r>
      <rPr>
        <sz val="10"/>
        <color rgb="FF231F20"/>
        <rFont val="Helvetica"/>
        <family val="2"/>
        <scheme val="minor"/>
      </rPr>
      <t>AC-25</t>
    </r>
  </si>
  <si>
    <r>
      <rPr>
        <sz val="10"/>
        <color rgb="FF231F20"/>
        <rFont val="Helvetica"/>
        <family val="2"/>
        <scheme val="minor"/>
      </rPr>
      <t>Reference Monitor</t>
    </r>
  </si>
  <si>
    <r>
      <rPr>
        <sz val="10"/>
        <color rgb="FF231F20"/>
        <rFont val="Helvetica"/>
        <family val="2"/>
        <scheme val="minor"/>
      </rPr>
      <t>AT-1</t>
    </r>
  </si>
  <si>
    <t>Security Awareness and Training Policy and Procedures</t>
  </si>
  <si>
    <r>
      <rPr>
        <sz val="10"/>
        <color rgb="FF231F20"/>
        <rFont val="Helvetica"/>
        <family val="2"/>
        <scheme val="minor"/>
      </rPr>
      <t>AT-2</t>
    </r>
  </si>
  <si>
    <r>
      <rPr>
        <sz val="10"/>
        <color rgb="FF231F20"/>
        <rFont val="Helvetica"/>
        <family val="2"/>
        <scheme val="minor"/>
      </rPr>
      <t>Security Awareness Training</t>
    </r>
  </si>
  <si>
    <r>
      <rPr>
        <sz val="10"/>
        <color rgb="FF231F20"/>
        <rFont val="Helvetica"/>
        <family val="2"/>
        <scheme val="minor"/>
      </rPr>
      <t>AT-3</t>
    </r>
  </si>
  <si>
    <r>
      <rPr>
        <sz val="10"/>
        <color rgb="FF231F20"/>
        <rFont val="Helvetica"/>
        <family val="2"/>
        <scheme val="minor"/>
      </rPr>
      <t>Role-Based Security Training</t>
    </r>
  </si>
  <si>
    <r>
      <rPr>
        <sz val="10"/>
        <color rgb="FF231F20"/>
        <rFont val="Helvetica"/>
        <family val="2"/>
        <scheme val="minor"/>
      </rPr>
      <t>AT-4</t>
    </r>
  </si>
  <si>
    <r>
      <rPr>
        <sz val="10"/>
        <color rgb="FF231F20"/>
        <rFont val="Helvetica"/>
        <family val="2"/>
        <scheme val="minor"/>
      </rPr>
      <t>Security Training Records</t>
    </r>
  </si>
  <si>
    <r>
      <rPr>
        <sz val="10"/>
        <color rgb="FF231F20"/>
        <rFont val="Helvetica"/>
        <family val="2"/>
        <scheme val="minor"/>
      </rPr>
      <t>AT-5</t>
    </r>
  </si>
  <si>
    <r>
      <rPr>
        <sz val="10"/>
        <color rgb="FF231F20"/>
        <rFont val="Helvetica"/>
        <family val="2"/>
        <scheme val="minor"/>
      </rPr>
      <t>AU-1</t>
    </r>
  </si>
  <si>
    <t>Audit and Accountability Policy and Procedures</t>
  </si>
  <si>
    <r>
      <rPr>
        <sz val="10"/>
        <color rgb="FF231F20"/>
        <rFont val="Helvetica"/>
        <family val="2"/>
        <scheme val="minor"/>
      </rPr>
      <t>AU-2</t>
    </r>
  </si>
  <si>
    <r>
      <rPr>
        <sz val="10"/>
        <color rgb="FF231F20"/>
        <rFont val="Helvetica"/>
        <family val="2"/>
        <scheme val="minor"/>
      </rPr>
      <t>Audit Events</t>
    </r>
  </si>
  <si>
    <t>AU-2(3)</t>
  </si>
  <si>
    <t>Audit and Accountability: reviews and updates</t>
  </si>
  <si>
    <r>
      <rPr>
        <sz val="10"/>
        <color rgb="FF231F20"/>
        <rFont val="Helvetica"/>
        <family val="2"/>
        <scheme val="minor"/>
      </rPr>
      <t>AU-3</t>
    </r>
  </si>
  <si>
    <r>
      <rPr>
        <sz val="10"/>
        <color rgb="FF231F20"/>
        <rFont val="Helvetica"/>
        <family val="2"/>
        <scheme val="minor"/>
      </rPr>
      <t>Content of Audit Records</t>
    </r>
  </si>
  <si>
    <r>
      <rPr>
        <sz val="10"/>
        <color rgb="FF231F20"/>
        <rFont val="Helvetica"/>
        <family val="2"/>
        <scheme val="minor"/>
      </rPr>
      <t>AU-4</t>
    </r>
  </si>
  <si>
    <r>
      <rPr>
        <sz val="10"/>
        <color rgb="FF231F20"/>
        <rFont val="Helvetica"/>
        <family val="2"/>
        <scheme val="minor"/>
      </rPr>
      <t>Audit Storage Capacity</t>
    </r>
  </si>
  <si>
    <r>
      <rPr>
        <sz val="10"/>
        <color rgb="FF231F20"/>
        <rFont val="Helvetica"/>
        <family val="2"/>
        <scheme val="minor"/>
      </rPr>
      <t>AU-5</t>
    </r>
  </si>
  <si>
    <r>
      <rPr>
        <sz val="10"/>
        <color rgb="FF231F20"/>
        <rFont val="Helvetica"/>
        <family val="2"/>
        <scheme val="minor"/>
      </rPr>
      <t>Response to Audit Processing Failures</t>
    </r>
  </si>
  <si>
    <r>
      <rPr>
        <sz val="10"/>
        <color rgb="FF231F20"/>
        <rFont val="Helvetica"/>
        <family val="2"/>
        <scheme val="minor"/>
      </rPr>
      <t>AU-6</t>
    </r>
  </si>
  <si>
    <r>
      <rPr>
        <sz val="10"/>
        <color rgb="FF231F20"/>
        <rFont val="Helvetica"/>
        <family val="2"/>
        <scheme val="minor"/>
      </rPr>
      <t>Audit Review, Analysis, and Reporting</t>
    </r>
  </si>
  <si>
    <r>
      <rPr>
        <sz val="10"/>
        <color rgb="FF231F20"/>
        <rFont val="Helvetica"/>
        <family val="2"/>
        <scheme val="minor"/>
      </rPr>
      <t>AU-7</t>
    </r>
  </si>
  <si>
    <r>
      <rPr>
        <sz val="10"/>
        <color rgb="FF231F20"/>
        <rFont val="Helvetica"/>
        <family val="2"/>
        <scheme val="minor"/>
      </rPr>
      <t>Audit Reduction and Report Generation</t>
    </r>
  </si>
  <si>
    <r>
      <rPr>
        <sz val="10"/>
        <color rgb="FF231F20"/>
        <rFont val="Helvetica"/>
        <family val="2"/>
        <scheme val="minor"/>
      </rPr>
      <t>AU-8</t>
    </r>
  </si>
  <si>
    <r>
      <rPr>
        <sz val="10"/>
        <color rgb="FF231F20"/>
        <rFont val="Helvetica"/>
        <family val="2"/>
        <scheme val="minor"/>
      </rPr>
      <t>Time Stamps</t>
    </r>
  </si>
  <si>
    <r>
      <rPr>
        <sz val="10"/>
        <color rgb="FF231F20"/>
        <rFont val="Helvetica"/>
        <family val="2"/>
        <scheme val="minor"/>
      </rPr>
      <t>AU-9</t>
    </r>
  </si>
  <si>
    <r>
      <rPr>
        <sz val="10"/>
        <color rgb="FF231F20"/>
        <rFont val="Helvetica"/>
        <family val="2"/>
        <scheme val="minor"/>
      </rPr>
      <t>Protection of Audit Information</t>
    </r>
  </si>
  <si>
    <r>
      <rPr>
        <sz val="10"/>
        <color rgb="FF231F20"/>
        <rFont val="Helvetica"/>
        <family val="2"/>
        <scheme val="minor"/>
      </rPr>
      <t>AU-10</t>
    </r>
  </si>
  <si>
    <r>
      <rPr>
        <sz val="10"/>
        <color rgb="FF231F20"/>
        <rFont val="Helvetica"/>
        <family val="2"/>
        <scheme val="minor"/>
      </rPr>
      <t>Non-repudiation</t>
    </r>
  </si>
  <si>
    <r>
      <rPr>
        <sz val="10"/>
        <color rgb="FF231F20"/>
        <rFont val="Helvetica"/>
        <family val="2"/>
        <scheme val="minor"/>
      </rPr>
      <t>AU-11</t>
    </r>
  </si>
  <si>
    <r>
      <rPr>
        <sz val="10"/>
        <color rgb="FF231F20"/>
        <rFont val="Helvetica"/>
        <family val="2"/>
        <scheme val="minor"/>
      </rPr>
      <t>Audit Record Retention</t>
    </r>
  </si>
  <si>
    <r>
      <rPr>
        <sz val="10"/>
        <color rgb="FF231F20"/>
        <rFont val="Helvetica"/>
        <family val="2"/>
        <scheme val="minor"/>
      </rPr>
      <t>AU-12</t>
    </r>
  </si>
  <si>
    <r>
      <rPr>
        <sz val="10"/>
        <color rgb="FF231F20"/>
        <rFont val="Helvetica"/>
        <family val="2"/>
        <scheme val="minor"/>
      </rPr>
      <t>Audit Generation</t>
    </r>
  </si>
  <si>
    <r>
      <rPr>
        <sz val="10"/>
        <color rgb="FF231F20"/>
        <rFont val="Helvetica"/>
        <family val="2"/>
        <scheme val="minor"/>
      </rPr>
      <t>AU-13</t>
    </r>
  </si>
  <si>
    <r>
      <rPr>
        <sz val="10"/>
        <color rgb="FF231F20"/>
        <rFont val="Helvetica"/>
        <family val="2"/>
        <scheme val="minor"/>
      </rPr>
      <t>Monitoring for Information Disclosure</t>
    </r>
  </si>
  <si>
    <r>
      <rPr>
        <sz val="10"/>
        <color rgb="FF231F20"/>
        <rFont val="Helvetica"/>
        <family val="2"/>
        <scheme val="minor"/>
      </rPr>
      <t>AU-14</t>
    </r>
  </si>
  <si>
    <r>
      <rPr>
        <sz val="10"/>
        <color rgb="FF231F20"/>
        <rFont val="Helvetica"/>
        <family val="2"/>
        <scheme val="minor"/>
      </rPr>
      <t>Session Audit</t>
    </r>
  </si>
  <si>
    <r>
      <rPr>
        <sz val="10"/>
        <color rgb="FF231F20"/>
        <rFont val="Helvetica"/>
        <family val="2"/>
        <scheme val="minor"/>
      </rPr>
      <t>AU-15</t>
    </r>
  </si>
  <si>
    <r>
      <rPr>
        <sz val="10"/>
        <color rgb="FF231F20"/>
        <rFont val="Helvetica"/>
        <family val="2"/>
        <scheme val="minor"/>
      </rPr>
      <t>Alternate Audit Capability</t>
    </r>
  </si>
  <si>
    <r>
      <rPr>
        <sz val="10"/>
        <color rgb="FF231F20"/>
        <rFont val="Helvetica"/>
        <family val="2"/>
        <scheme val="minor"/>
      </rPr>
      <t>AU-16</t>
    </r>
  </si>
  <si>
    <r>
      <rPr>
        <sz val="10"/>
        <color rgb="FF231F20"/>
        <rFont val="Helvetica"/>
        <family val="2"/>
        <scheme val="minor"/>
      </rPr>
      <t>Cross-Organizational Auditing</t>
    </r>
  </si>
  <si>
    <r>
      <rPr>
        <sz val="10"/>
        <color rgb="FF231F20"/>
        <rFont val="Helvetica"/>
        <family val="2"/>
        <scheme val="minor"/>
      </rPr>
      <t>CA-1</t>
    </r>
  </si>
  <si>
    <t>Security Assessment and Authorization Policies and Procedures</t>
  </si>
  <si>
    <r>
      <rPr>
        <sz val="10"/>
        <color rgb="FF231F20"/>
        <rFont val="Helvetica"/>
        <family val="2"/>
        <scheme val="minor"/>
      </rPr>
      <t>CA-2</t>
    </r>
  </si>
  <si>
    <r>
      <rPr>
        <sz val="10"/>
        <color rgb="FF231F20"/>
        <rFont val="Helvetica"/>
        <family val="2"/>
        <scheme val="minor"/>
      </rPr>
      <t>Security Assessments</t>
    </r>
  </si>
  <si>
    <r>
      <rPr>
        <sz val="10"/>
        <color rgb="FF231F20"/>
        <rFont val="Helvetica"/>
        <family val="2"/>
        <scheme val="minor"/>
      </rPr>
      <t>CA-3</t>
    </r>
  </si>
  <si>
    <r>
      <rPr>
        <sz val="10"/>
        <color rgb="FF231F20"/>
        <rFont val="Helvetica"/>
        <family val="2"/>
        <scheme val="minor"/>
      </rPr>
      <t>System Interconnections</t>
    </r>
  </si>
  <si>
    <r>
      <rPr>
        <sz val="10"/>
        <color rgb="FF231F20"/>
        <rFont val="Helvetica"/>
        <family val="2"/>
        <scheme val="minor"/>
      </rPr>
      <t>CA-4</t>
    </r>
  </si>
  <si>
    <r>
      <rPr>
        <sz val="10"/>
        <color rgb="FF231F20"/>
        <rFont val="Helvetica"/>
        <family val="2"/>
        <scheme val="minor"/>
      </rPr>
      <t>CA-5</t>
    </r>
  </si>
  <si>
    <r>
      <rPr>
        <sz val="10"/>
        <color rgb="FF231F20"/>
        <rFont val="Helvetica"/>
        <family val="2"/>
        <scheme val="minor"/>
      </rPr>
      <t>Plan of Action and Milestones</t>
    </r>
  </si>
  <si>
    <r>
      <rPr>
        <sz val="10"/>
        <color rgb="FF231F20"/>
        <rFont val="Helvetica"/>
        <family val="2"/>
        <scheme val="minor"/>
      </rPr>
      <t>CA-6</t>
    </r>
  </si>
  <si>
    <r>
      <rPr>
        <sz val="10"/>
        <color rgb="FF231F20"/>
        <rFont val="Helvetica"/>
        <family val="2"/>
        <scheme val="minor"/>
      </rPr>
      <t>Security Authorization</t>
    </r>
  </si>
  <si>
    <r>
      <rPr>
        <sz val="10"/>
        <color rgb="FF231F20"/>
        <rFont val="Helvetica"/>
        <family val="2"/>
        <scheme val="minor"/>
      </rPr>
      <t>CA-7</t>
    </r>
  </si>
  <si>
    <r>
      <rPr>
        <sz val="10"/>
        <color rgb="FF231F20"/>
        <rFont val="Helvetica"/>
        <family val="2"/>
        <scheme val="minor"/>
      </rPr>
      <t>Continuous Monitoring</t>
    </r>
  </si>
  <si>
    <r>
      <rPr>
        <sz val="10"/>
        <color rgb="FF231F20"/>
        <rFont val="Helvetica"/>
        <family val="2"/>
        <scheme val="minor"/>
      </rPr>
      <t>CA-8</t>
    </r>
  </si>
  <si>
    <r>
      <rPr>
        <sz val="10"/>
        <color rgb="FF231F20"/>
        <rFont val="Helvetica"/>
        <family val="2"/>
        <scheme val="minor"/>
      </rPr>
      <t>Penetration Testing</t>
    </r>
  </si>
  <si>
    <r>
      <rPr>
        <sz val="10"/>
        <color rgb="FF231F20"/>
        <rFont val="Helvetica"/>
        <family val="2"/>
        <scheme val="minor"/>
      </rPr>
      <t>CA-9</t>
    </r>
  </si>
  <si>
    <r>
      <rPr>
        <sz val="10"/>
        <color rgb="FF231F20"/>
        <rFont val="Helvetica"/>
        <family val="2"/>
        <scheme val="minor"/>
      </rPr>
      <t>Internal System Connections</t>
    </r>
  </si>
  <si>
    <r>
      <rPr>
        <sz val="10"/>
        <color rgb="FF231F20"/>
        <rFont val="Helvetica"/>
        <family val="2"/>
        <scheme val="minor"/>
      </rPr>
      <t>CM-1</t>
    </r>
  </si>
  <si>
    <t>Configuration Management Policy and Procedures</t>
  </si>
  <si>
    <r>
      <rPr>
        <sz val="10"/>
        <color rgb="FF231F20"/>
        <rFont val="Helvetica"/>
        <family val="2"/>
        <scheme val="minor"/>
      </rPr>
      <t>CM-2</t>
    </r>
  </si>
  <si>
    <r>
      <rPr>
        <sz val="10"/>
        <color rgb="FF231F20"/>
        <rFont val="Helvetica"/>
        <family val="2"/>
        <scheme val="minor"/>
      </rPr>
      <t>Baseline Configuration</t>
    </r>
  </si>
  <si>
    <r>
      <rPr>
        <sz val="10"/>
        <color rgb="FF231F20"/>
        <rFont val="Helvetica"/>
        <family val="2"/>
        <scheme val="minor"/>
      </rPr>
      <t>CM-3</t>
    </r>
  </si>
  <si>
    <r>
      <rPr>
        <sz val="10"/>
        <color rgb="FF231F20"/>
        <rFont val="Helvetica"/>
        <family val="2"/>
        <scheme val="minor"/>
      </rPr>
      <t>Configuration Change Control</t>
    </r>
  </si>
  <si>
    <r>
      <rPr>
        <sz val="10"/>
        <color rgb="FF231F20"/>
        <rFont val="Helvetica"/>
        <family val="2"/>
        <scheme val="minor"/>
      </rPr>
      <t>CM-4</t>
    </r>
  </si>
  <si>
    <r>
      <rPr>
        <sz val="10"/>
        <color rgb="FF231F20"/>
        <rFont val="Helvetica"/>
        <family val="2"/>
        <scheme val="minor"/>
      </rPr>
      <t>Security Impact Analysis</t>
    </r>
  </si>
  <si>
    <r>
      <rPr>
        <sz val="10"/>
        <color rgb="FF231F20"/>
        <rFont val="Helvetica"/>
        <family val="2"/>
        <scheme val="minor"/>
      </rPr>
      <t>CM-5</t>
    </r>
  </si>
  <si>
    <r>
      <rPr>
        <sz val="10"/>
        <color rgb="FF231F20"/>
        <rFont val="Helvetica"/>
        <family val="2"/>
        <scheme val="minor"/>
      </rPr>
      <t>Access Restrictions for Change</t>
    </r>
  </si>
  <si>
    <r>
      <rPr>
        <sz val="10"/>
        <color rgb="FF231F20"/>
        <rFont val="Helvetica"/>
        <family val="2"/>
        <scheme val="minor"/>
      </rPr>
      <t>CM-6</t>
    </r>
  </si>
  <si>
    <r>
      <rPr>
        <sz val="10"/>
        <color rgb="FF231F20"/>
        <rFont val="Helvetica"/>
        <family val="2"/>
        <scheme val="minor"/>
      </rPr>
      <t>Configuration Settings</t>
    </r>
  </si>
  <si>
    <r>
      <rPr>
        <sz val="10"/>
        <color rgb="FF231F20"/>
        <rFont val="Helvetica"/>
        <family val="2"/>
        <scheme val="minor"/>
      </rPr>
      <t>CM-7</t>
    </r>
  </si>
  <si>
    <r>
      <rPr>
        <sz val="10"/>
        <color rgb="FF231F20"/>
        <rFont val="Helvetica"/>
        <family val="2"/>
        <scheme val="minor"/>
      </rPr>
      <t>Least Functionality</t>
    </r>
  </si>
  <si>
    <r>
      <rPr>
        <sz val="10"/>
        <color rgb="FF231F20"/>
        <rFont val="Helvetica"/>
        <family val="2"/>
        <scheme val="minor"/>
      </rPr>
      <t>CM-8</t>
    </r>
  </si>
  <si>
    <r>
      <rPr>
        <sz val="10"/>
        <color rgb="FF231F20"/>
        <rFont val="Helvetica"/>
        <family val="2"/>
        <scheme val="minor"/>
      </rPr>
      <t>Information System Component Inventory</t>
    </r>
  </si>
  <si>
    <r>
      <rPr>
        <sz val="10"/>
        <color rgb="FF231F20"/>
        <rFont val="Helvetica"/>
        <family val="2"/>
        <scheme val="minor"/>
      </rPr>
      <t>CM-9</t>
    </r>
  </si>
  <si>
    <r>
      <rPr>
        <sz val="10"/>
        <color rgb="FF231F20"/>
        <rFont val="Helvetica"/>
        <family val="2"/>
        <scheme val="minor"/>
      </rPr>
      <t>Configuration Management Plan</t>
    </r>
  </si>
  <si>
    <r>
      <rPr>
        <sz val="10"/>
        <color rgb="FF231F20"/>
        <rFont val="Helvetica"/>
        <family val="2"/>
        <scheme val="minor"/>
      </rPr>
      <t>CM-10</t>
    </r>
  </si>
  <si>
    <r>
      <rPr>
        <sz val="10"/>
        <color rgb="FF231F20"/>
        <rFont val="Helvetica"/>
        <family val="2"/>
        <scheme val="minor"/>
      </rPr>
      <t>Software Usage Restrictions</t>
    </r>
  </si>
  <si>
    <r>
      <rPr>
        <sz val="10"/>
        <color rgb="FF231F20"/>
        <rFont val="Helvetica"/>
        <family val="2"/>
        <scheme val="minor"/>
      </rPr>
      <t>CM-11</t>
    </r>
  </si>
  <si>
    <r>
      <rPr>
        <sz val="10"/>
        <color rgb="FF231F20"/>
        <rFont val="Helvetica"/>
        <family val="2"/>
        <scheme val="minor"/>
      </rPr>
      <t>User-Installed Software</t>
    </r>
  </si>
  <si>
    <r>
      <rPr>
        <sz val="10"/>
        <color rgb="FF231F20"/>
        <rFont val="Helvetica"/>
        <family val="2"/>
        <scheme val="minor"/>
      </rPr>
      <t>CP-1</t>
    </r>
  </si>
  <si>
    <t>Contingency Planning Policy and Procedures</t>
  </si>
  <si>
    <r>
      <rPr>
        <sz val="10"/>
        <color rgb="FF231F20"/>
        <rFont val="Helvetica"/>
        <family val="2"/>
        <scheme val="minor"/>
      </rPr>
      <t>CP-2</t>
    </r>
  </si>
  <si>
    <r>
      <rPr>
        <sz val="10"/>
        <color rgb="FF231F20"/>
        <rFont val="Helvetica"/>
        <family val="2"/>
        <scheme val="minor"/>
      </rPr>
      <t>Contingency Plan</t>
    </r>
  </si>
  <si>
    <r>
      <rPr>
        <sz val="10"/>
        <color rgb="FF231F20"/>
        <rFont val="Helvetica"/>
        <family val="2"/>
        <scheme val="minor"/>
      </rPr>
      <t>CP-3</t>
    </r>
  </si>
  <si>
    <r>
      <rPr>
        <sz val="10"/>
        <color rgb="FF231F20"/>
        <rFont val="Helvetica"/>
        <family val="2"/>
        <scheme val="minor"/>
      </rPr>
      <t>Contingency Training</t>
    </r>
  </si>
  <si>
    <r>
      <rPr>
        <sz val="10"/>
        <color rgb="FF231F20"/>
        <rFont val="Helvetica"/>
        <family val="2"/>
        <scheme val="minor"/>
      </rPr>
      <t>CP-4</t>
    </r>
  </si>
  <si>
    <r>
      <rPr>
        <sz val="10"/>
        <color rgb="FF231F20"/>
        <rFont val="Helvetica"/>
        <family val="2"/>
        <scheme val="minor"/>
      </rPr>
      <t>Contingency Plan Testing</t>
    </r>
  </si>
  <si>
    <r>
      <rPr>
        <sz val="10"/>
        <color rgb="FF231F20"/>
        <rFont val="Helvetica"/>
        <family val="2"/>
        <scheme val="minor"/>
      </rPr>
      <t>CP-5</t>
    </r>
  </si>
  <si>
    <r>
      <rPr>
        <sz val="10"/>
        <color rgb="FF231F20"/>
        <rFont val="Helvetica"/>
        <family val="2"/>
        <scheme val="minor"/>
      </rPr>
      <t>CP-6</t>
    </r>
  </si>
  <si>
    <r>
      <rPr>
        <sz val="10"/>
        <color rgb="FF231F20"/>
        <rFont val="Helvetica"/>
        <family val="2"/>
        <scheme val="minor"/>
      </rPr>
      <t>Alternate Storage Site</t>
    </r>
  </si>
  <si>
    <r>
      <rPr>
        <sz val="10"/>
        <color rgb="FF231F20"/>
        <rFont val="Helvetica"/>
        <family val="2"/>
        <scheme val="minor"/>
      </rPr>
      <t>CP-7</t>
    </r>
  </si>
  <si>
    <r>
      <rPr>
        <sz val="10"/>
        <color rgb="FF231F20"/>
        <rFont val="Helvetica"/>
        <family val="2"/>
        <scheme val="minor"/>
      </rPr>
      <t>Alternate Processing Site</t>
    </r>
  </si>
  <si>
    <r>
      <rPr>
        <sz val="10"/>
        <color rgb="FF231F20"/>
        <rFont val="Helvetica"/>
        <family val="2"/>
        <scheme val="minor"/>
      </rPr>
      <t>CP-8</t>
    </r>
  </si>
  <si>
    <r>
      <rPr>
        <sz val="10"/>
        <color rgb="FF231F20"/>
        <rFont val="Helvetica"/>
        <family val="2"/>
        <scheme val="minor"/>
      </rPr>
      <t>Telecommunications Services</t>
    </r>
  </si>
  <si>
    <r>
      <rPr>
        <sz val="10"/>
        <color rgb="FF231F20"/>
        <rFont val="Helvetica"/>
        <family val="2"/>
        <scheme val="minor"/>
      </rPr>
      <t>CP-9</t>
    </r>
  </si>
  <si>
    <r>
      <rPr>
        <sz val="10"/>
        <color rgb="FF231F20"/>
        <rFont val="Helvetica"/>
        <family val="2"/>
        <scheme val="minor"/>
      </rPr>
      <t>Information System Backup</t>
    </r>
  </si>
  <si>
    <r>
      <rPr>
        <sz val="10"/>
        <color rgb="FF231F20"/>
        <rFont val="Helvetica"/>
        <family val="2"/>
        <scheme val="minor"/>
      </rPr>
      <t>CP-10</t>
    </r>
  </si>
  <si>
    <t>Information System Recovery and Reconstitution</t>
  </si>
  <si>
    <r>
      <rPr>
        <sz val="10"/>
        <color rgb="FF231F20"/>
        <rFont val="Helvetica"/>
        <family val="2"/>
        <scheme val="minor"/>
      </rPr>
      <t>CP-11</t>
    </r>
  </si>
  <si>
    <r>
      <rPr>
        <sz val="10"/>
        <color rgb="FF231F20"/>
        <rFont val="Helvetica"/>
        <family val="2"/>
        <scheme val="minor"/>
      </rPr>
      <t>Alternate Communications Protocols</t>
    </r>
  </si>
  <si>
    <r>
      <rPr>
        <sz val="10"/>
        <color rgb="FF231F20"/>
        <rFont val="Helvetica"/>
        <family val="2"/>
        <scheme val="minor"/>
      </rPr>
      <t>CP-12</t>
    </r>
  </si>
  <si>
    <r>
      <rPr>
        <sz val="10"/>
        <color rgb="FF231F20"/>
        <rFont val="Helvetica"/>
        <family val="2"/>
        <scheme val="minor"/>
      </rPr>
      <t>Safe Mode</t>
    </r>
  </si>
  <si>
    <r>
      <rPr>
        <sz val="10"/>
        <color rgb="FF231F20"/>
        <rFont val="Helvetica"/>
        <family val="2"/>
        <scheme val="minor"/>
      </rPr>
      <t>CP-13</t>
    </r>
  </si>
  <si>
    <r>
      <rPr>
        <sz val="10"/>
        <color rgb="FF231F20"/>
        <rFont val="Helvetica"/>
        <family val="2"/>
        <scheme val="minor"/>
      </rPr>
      <t>Alternative Security Mechanisms</t>
    </r>
  </si>
  <si>
    <r>
      <rPr>
        <sz val="10"/>
        <color rgb="FF231F20"/>
        <rFont val="Helvetica"/>
        <family val="2"/>
        <scheme val="minor"/>
      </rPr>
      <t>IA-1</t>
    </r>
  </si>
  <si>
    <t>Identification and Authentication Policy and Procedures</t>
  </si>
  <si>
    <r>
      <rPr>
        <sz val="10"/>
        <color rgb="FF231F20"/>
        <rFont val="Helvetica"/>
        <family val="2"/>
        <scheme val="minor"/>
      </rPr>
      <t>IA-2</t>
    </r>
  </si>
  <si>
    <t>Identification and Authentication (Organizational Users)</t>
  </si>
  <si>
    <r>
      <rPr>
        <sz val="10"/>
        <color rgb="FF231F20"/>
        <rFont val="Helvetica"/>
        <family val="2"/>
        <scheme val="minor"/>
      </rPr>
      <t>IA-3</t>
    </r>
  </si>
  <si>
    <r>
      <rPr>
        <sz val="10"/>
        <color rgb="FF231F20"/>
        <rFont val="Helvetica"/>
        <family val="2"/>
        <scheme val="minor"/>
      </rPr>
      <t>Device Identification and Authentication</t>
    </r>
  </si>
  <si>
    <r>
      <rPr>
        <sz val="10"/>
        <color rgb="FF231F20"/>
        <rFont val="Helvetica"/>
        <family val="2"/>
        <scheme val="minor"/>
      </rPr>
      <t>IA-4</t>
    </r>
  </si>
  <si>
    <r>
      <rPr>
        <sz val="10"/>
        <color rgb="FF231F20"/>
        <rFont val="Helvetica"/>
        <family val="2"/>
        <scheme val="minor"/>
      </rPr>
      <t>Identifier Management</t>
    </r>
  </si>
  <si>
    <r>
      <rPr>
        <sz val="10"/>
        <color rgb="FF231F20"/>
        <rFont val="Helvetica"/>
        <family val="2"/>
        <scheme val="minor"/>
      </rPr>
      <t>IA-5</t>
    </r>
  </si>
  <si>
    <r>
      <rPr>
        <sz val="10"/>
        <color rgb="FF231F20"/>
        <rFont val="Helvetica"/>
        <family val="2"/>
        <scheme val="minor"/>
      </rPr>
      <t>Authenticator Management</t>
    </r>
  </si>
  <si>
    <t>Password -Based Authentication: Enforces minimum complexity</t>
  </si>
  <si>
    <r>
      <rPr>
        <sz val="10"/>
        <color rgb="FF231F20"/>
        <rFont val="Helvetica"/>
        <family val="2"/>
        <scheme val="minor"/>
      </rPr>
      <t>IA-6</t>
    </r>
  </si>
  <si>
    <r>
      <rPr>
        <sz val="10"/>
        <color rgb="FF231F20"/>
        <rFont val="Helvetica"/>
        <family val="2"/>
        <scheme val="minor"/>
      </rPr>
      <t>Authenticator Feedback</t>
    </r>
  </si>
  <si>
    <r>
      <rPr>
        <sz val="10"/>
        <color rgb="FF231F20"/>
        <rFont val="Helvetica"/>
        <family val="2"/>
        <scheme val="minor"/>
      </rPr>
      <t>IA-7</t>
    </r>
  </si>
  <si>
    <r>
      <rPr>
        <sz val="10"/>
        <color rgb="FF231F20"/>
        <rFont val="Helvetica"/>
        <family val="2"/>
        <scheme val="minor"/>
      </rPr>
      <t>Cryptographic Module Authentication</t>
    </r>
  </si>
  <si>
    <r>
      <rPr>
        <sz val="10"/>
        <color rgb="FF231F20"/>
        <rFont val="Helvetica"/>
        <family val="2"/>
        <scheme val="minor"/>
      </rPr>
      <t>IA-8</t>
    </r>
  </si>
  <si>
    <r>
      <rPr>
        <sz val="10"/>
        <color rgb="FF231F20"/>
        <rFont val="Helvetica"/>
        <family val="2"/>
        <scheme val="minor"/>
      </rPr>
      <t>Identification and Authentication (Non- Organizational Users)</t>
    </r>
  </si>
  <si>
    <r>
      <rPr>
        <sz val="10"/>
        <color rgb="FF231F20"/>
        <rFont val="Helvetica"/>
        <family val="2"/>
        <scheme val="minor"/>
      </rPr>
      <t>IA-9</t>
    </r>
  </si>
  <si>
    <r>
      <rPr>
        <sz val="10"/>
        <color rgb="FF231F20"/>
        <rFont val="Helvetica"/>
        <family val="2"/>
        <scheme val="minor"/>
      </rPr>
      <t>Service Identification and Authentication</t>
    </r>
  </si>
  <si>
    <r>
      <rPr>
        <sz val="10"/>
        <color rgb="FF231F20"/>
        <rFont val="Helvetica"/>
        <family val="2"/>
        <scheme val="minor"/>
      </rPr>
      <t>IA-10</t>
    </r>
  </si>
  <si>
    <r>
      <rPr>
        <sz val="10"/>
        <color rgb="FF231F20"/>
        <rFont val="Helvetica"/>
        <family val="2"/>
        <scheme val="minor"/>
      </rPr>
      <t>Adaptive Identification and Authentication</t>
    </r>
  </si>
  <si>
    <r>
      <rPr>
        <sz val="10"/>
        <color rgb="FF231F20"/>
        <rFont val="Helvetica"/>
        <family val="2"/>
        <scheme val="minor"/>
      </rPr>
      <t>IA-11</t>
    </r>
  </si>
  <si>
    <r>
      <rPr>
        <sz val="10"/>
        <color rgb="FF231F20"/>
        <rFont val="Helvetica"/>
        <family val="2"/>
        <scheme val="minor"/>
      </rPr>
      <t>Re-authentication</t>
    </r>
  </si>
  <si>
    <r>
      <rPr>
        <sz val="10"/>
        <color rgb="FF231F20"/>
        <rFont val="Helvetica"/>
        <family val="2"/>
        <scheme val="minor"/>
      </rPr>
      <t>IR-1</t>
    </r>
  </si>
  <si>
    <r>
      <rPr>
        <sz val="10"/>
        <color rgb="FF231F20"/>
        <rFont val="Helvetica"/>
        <family val="2"/>
        <scheme val="minor"/>
      </rPr>
      <t>Incident Response Policy and Procedures</t>
    </r>
  </si>
  <si>
    <r>
      <rPr>
        <sz val="10"/>
        <color rgb="FF231F20"/>
        <rFont val="Helvetica"/>
        <family val="2"/>
        <scheme val="minor"/>
      </rPr>
      <t>IR-2</t>
    </r>
  </si>
  <si>
    <r>
      <rPr>
        <sz val="10"/>
        <color rgb="FF231F20"/>
        <rFont val="Helvetica"/>
        <family val="2"/>
        <scheme val="minor"/>
      </rPr>
      <t>Incident Response Training</t>
    </r>
  </si>
  <si>
    <r>
      <rPr>
        <sz val="10"/>
        <color rgb="FF231F20"/>
        <rFont val="Helvetica"/>
        <family val="2"/>
        <scheme val="minor"/>
      </rPr>
      <t>IR-3</t>
    </r>
  </si>
  <si>
    <r>
      <rPr>
        <sz val="10"/>
        <color rgb="FF231F20"/>
        <rFont val="Helvetica"/>
        <family val="2"/>
        <scheme val="minor"/>
      </rPr>
      <t>Incident Response Testing</t>
    </r>
  </si>
  <si>
    <r>
      <rPr>
        <sz val="10"/>
        <color rgb="FF231F20"/>
        <rFont val="Helvetica"/>
        <family val="2"/>
        <scheme val="minor"/>
      </rPr>
      <t>IR-4</t>
    </r>
  </si>
  <si>
    <r>
      <rPr>
        <sz val="10"/>
        <color rgb="FF231F20"/>
        <rFont val="Helvetica"/>
        <family val="2"/>
        <scheme val="minor"/>
      </rPr>
      <t>Incident Handling</t>
    </r>
  </si>
  <si>
    <r>
      <rPr>
        <sz val="10"/>
        <color rgb="FF231F20"/>
        <rFont val="Helvetica"/>
        <family val="2"/>
        <scheme val="minor"/>
      </rPr>
      <t>IR-5</t>
    </r>
  </si>
  <si>
    <r>
      <rPr>
        <sz val="10"/>
        <color rgb="FF231F20"/>
        <rFont val="Helvetica"/>
        <family val="2"/>
        <scheme val="minor"/>
      </rPr>
      <t>Incident Monitoring</t>
    </r>
  </si>
  <si>
    <r>
      <rPr>
        <sz val="10"/>
        <color rgb="FF231F20"/>
        <rFont val="Helvetica"/>
        <family val="2"/>
        <scheme val="minor"/>
      </rPr>
      <t>IR-6</t>
    </r>
  </si>
  <si>
    <r>
      <rPr>
        <sz val="10"/>
        <color rgb="FF231F20"/>
        <rFont val="Helvetica"/>
        <family val="2"/>
        <scheme val="minor"/>
      </rPr>
      <t>Incident Reporting</t>
    </r>
  </si>
  <si>
    <r>
      <rPr>
        <sz val="10"/>
        <color rgb="FF231F20"/>
        <rFont val="Helvetica"/>
        <family val="2"/>
        <scheme val="minor"/>
      </rPr>
      <t>IR-7</t>
    </r>
  </si>
  <si>
    <r>
      <rPr>
        <sz val="10"/>
        <color rgb="FF231F20"/>
        <rFont val="Helvetica"/>
        <family val="2"/>
        <scheme val="minor"/>
      </rPr>
      <t>Incident Response Assistance</t>
    </r>
  </si>
  <si>
    <r>
      <rPr>
        <sz val="10"/>
        <color rgb="FF231F20"/>
        <rFont val="Helvetica"/>
        <family val="2"/>
        <scheme val="minor"/>
      </rPr>
      <t>IR-8</t>
    </r>
  </si>
  <si>
    <r>
      <rPr>
        <sz val="10"/>
        <color rgb="FF231F20"/>
        <rFont val="Helvetica"/>
        <family val="2"/>
        <scheme val="minor"/>
      </rPr>
      <t>Incident Response Plan</t>
    </r>
  </si>
  <si>
    <r>
      <rPr>
        <sz val="10"/>
        <color rgb="FF231F20"/>
        <rFont val="Helvetica"/>
        <family val="2"/>
        <scheme val="minor"/>
      </rPr>
      <t>IR-9</t>
    </r>
  </si>
  <si>
    <r>
      <rPr>
        <sz val="10"/>
        <color rgb="FF231F20"/>
        <rFont val="Helvetica"/>
        <family val="2"/>
        <scheme val="minor"/>
      </rPr>
      <t>Information Spillage Response</t>
    </r>
  </si>
  <si>
    <r>
      <rPr>
        <sz val="10"/>
        <color rgb="FF231F20"/>
        <rFont val="Helvetica"/>
        <family val="2"/>
        <scheme val="minor"/>
      </rPr>
      <t>IR-10</t>
    </r>
  </si>
  <si>
    <t>Integrated Information Security Analysis Team</t>
  </si>
  <si>
    <r>
      <rPr>
        <sz val="10"/>
        <color rgb="FF231F20"/>
        <rFont val="Helvetica"/>
        <family val="2"/>
        <scheme val="minor"/>
      </rPr>
      <t>MA-1</t>
    </r>
  </si>
  <si>
    <r>
      <rPr>
        <sz val="10"/>
        <color rgb="FF231F20"/>
        <rFont val="Helvetica"/>
        <family val="2"/>
        <scheme val="minor"/>
      </rPr>
      <t>System Maintenance Policy and Procedures</t>
    </r>
  </si>
  <si>
    <r>
      <rPr>
        <sz val="10"/>
        <color rgb="FF231F20"/>
        <rFont val="Helvetica"/>
        <family val="2"/>
        <scheme val="minor"/>
      </rPr>
      <t>MA-2</t>
    </r>
  </si>
  <si>
    <r>
      <rPr>
        <sz val="10"/>
        <color rgb="FF231F20"/>
        <rFont val="Helvetica"/>
        <family val="2"/>
        <scheme val="minor"/>
      </rPr>
      <t>Controlled Maintenance</t>
    </r>
  </si>
  <si>
    <r>
      <rPr>
        <sz val="10"/>
        <color rgb="FF231F20"/>
        <rFont val="Helvetica"/>
        <family val="2"/>
        <scheme val="minor"/>
      </rPr>
      <t>MA-3</t>
    </r>
  </si>
  <si>
    <r>
      <rPr>
        <sz val="10"/>
        <color rgb="FF231F20"/>
        <rFont val="Helvetica"/>
        <family val="2"/>
        <scheme val="minor"/>
      </rPr>
      <t>Maintenance Tools</t>
    </r>
  </si>
  <si>
    <r>
      <rPr>
        <sz val="10"/>
        <color rgb="FF231F20"/>
        <rFont val="Helvetica"/>
        <family val="2"/>
        <scheme val="minor"/>
      </rPr>
      <t>MA-4</t>
    </r>
  </si>
  <si>
    <r>
      <rPr>
        <sz val="10"/>
        <color rgb="FF231F20"/>
        <rFont val="Helvetica"/>
        <family val="2"/>
        <scheme val="minor"/>
      </rPr>
      <t>Nonlocal Maintenance</t>
    </r>
  </si>
  <si>
    <r>
      <rPr>
        <sz val="10"/>
        <color rgb="FF231F20"/>
        <rFont val="Helvetica"/>
        <family val="2"/>
        <scheme val="minor"/>
      </rPr>
      <t>MA-5</t>
    </r>
  </si>
  <si>
    <r>
      <rPr>
        <sz val="10"/>
        <color rgb="FF231F20"/>
        <rFont val="Helvetica"/>
        <family val="2"/>
        <scheme val="minor"/>
      </rPr>
      <t>Maintenance Personnel</t>
    </r>
  </si>
  <si>
    <r>
      <rPr>
        <sz val="10"/>
        <color rgb="FF231F20"/>
        <rFont val="Helvetica"/>
        <family val="2"/>
        <scheme val="minor"/>
      </rPr>
      <t>MA-6</t>
    </r>
  </si>
  <si>
    <r>
      <rPr>
        <sz val="10"/>
        <color rgb="FF231F20"/>
        <rFont val="Helvetica"/>
        <family val="2"/>
        <scheme val="minor"/>
      </rPr>
      <t>Timely Maintenance</t>
    </r>
  </si>
  <si>
    <r>
      <rPr>
        <sz val="10"/>
        <color rgb="FF231F20"/>
        <rFont val="Helvetica"/>
        <family val="2"/>
        <scheme val="minor"/>
      </rPr>
      <t>MP-1</t>
    </r>
  </si>
  <si>
    <r>
      <rPr>
        <sz val="10"/>
        <color rgb="FF231F20"/>
        <rFont val="Helvetica"/>
        <family val="2"/>
        <scheme val="minor"/>
      </rPr>
      <t>Media Protection Policy and Procedures</t>
    </r>
  </si>
  <si>
    <r>
      <rPr>
        <sz val="10"/>
        <color rgb="FF231F20"/>
        <rFont val="Helvetica"/>
        <family val="2"/>
        <scheme val="minor"/>
      </rPr>
      <t>MP-2</t>
    </r>
  </si>
  <si>
    <r>
      <rPr>
        <sz val="10"/>
        <color rgb="FF231F20"/>
        <rFont val="Helvetica"/>
        <family val="2"/>
        <scheme val="minor"/>
      </rPr>
      <t>Media Access</t>
    </r>
  </si>
  <si>
    <r>
      <rPr>
        <sz val="10"/>
        <color rgb="FF231F20"/>
        <rFont val="Helvetica"/>
        <family val="2"/>
        <scheme val="minor"/>
      </rPr>
      <t>MP-3</t>
    </r>
  </si>
  <si>
    <r>
      <rPr>
        <sz val="10"/>
        <color rgb="FF231F20"/>
        <rFont val="Helvetica"/>
        <family val="2"/>
        <scheme val="minor"/>
      </rPr>
      <t>Media Marking</t>
    </r>
  </si>
  <si>
    <r>
      <rPr>
        <sz val="10"/>
        <color rgb="FF231F20"/>
        <rFont val="Helvetica"/>
        <family val="2"/>
        <scheme val="minor"/>
      </rPr>
      <t>MP-4</t>
    </r>
  </si>
  <si>
    <r>
      <rPr>
        <sz val="10"/>
        <color rgb="FF231F20"/>
        <rFont val="Helvetica"/>
        <family val="2"/>
        <scheme val="minor"/>
      </rPr>
      <t>Media Storage</t>
    </r>
  </si>
  <si>
    <r>
      <rPr>
        <sz val="10"/>
        <color rgb="FF231F20"/>
        <rFont val="Helvetica"/>
        <family val="2"/>
        <scheme val="minor"/>
      </rPr>
      <t>MP-5</t>
    </r>
  </si>
  <si>
    <r>
      <rPr>
        <sz val="10"/>
        <color rgb="FF231F20"/>
        <rFont val="Helvetica"/>
        <family val="2"/>
        <scheme val="minor"/>
      </rPr>
      <t>Media Transport</t>
    </r>
  </si>
  <si>
    <r>
      <rPr>
        <sz val="10"/>
        <color rgb="FF231F20"/>
        <rFont val="Helvetica"/>
        <family val="2"/>
        <scheme val="minor"/>
      </rPr>
      <t>MP-6</t>
    </r>
  </si>
  <si>
    <r>
      <rPr>
        <sz val="10"/>
        <color rgb="FF231F20"/>
        <rFont val="Helvetica"/>
        <family val="2"/>
        <scheme val="minor"/>
      </rPr>
      <t>Media Sanitization</t>
    </r>
  </si>
  <si>
    <r>
      <rPr>
        <sz val="10"/>
        <color rgb="FF231F20"/>
        <rFont val="Helvetica"/>
        <family val="2"/>
        <scheme val="minor"/>
      </rPr>
      <t>MP-7</t>
    </r>
  </si>
  <si>
    <r>
      <rPr>
        <sz val="10"/>
        <color rgb="FF231F20"/>
        <rFont val="Helvetica"/>
        <family val="2"/>
        <scheme val="minor"/>
      </rPr>
      <t>Media Use</t>
    </r>
  </si>
  <si>
    <r>
      <rPr>
        <sz val="10"/>
        <color rgb="FF231F20"/>
        <rFont val="Helvetica"/>
        <family val="2"/>
        <scheme val="minor"/>
      </rPr>
      <t>MP-8</t>
    </r>
  </si>
  <si>
    <r>
      <rPr>
        <sz val="10"/>
        <color rgb="FF231F20"/>
        <rFont val="Helvetica"/>
        <family val="2"/>
        <scheme val="minor"/>
      </rPr>
      <t>Media Downgrading</t>
    </r>
  </si>
  <si>
    <r>
      <rPr>
        <sz val="10"/>
        <color rgb="FF231F20"/>
        <rFont val="Helvetica"/>
        <family val="2"/>
        <scheme val="minor"/>
      </rPr>
      <t>PE-1</t>
    </r>
  </si>
  <si>
    <t>Physical and Environmental Protection Policy and Procedures</t>
  </si>
  <si>
    <r>
      <rPr>
        <sz val="10"/>
        <color rgb="FF231F20"/>
        <rFont val="Helvetica"/>
        <family val="2"/>
        <scheme val="minor"/>
      </rPr>
      <t>PE-2</t>
    </r>
  </si>
  <si>
    <r>
      <rPr>
        <sz val="10"/>
        <color rgb="FF231F20"/>
        <rFont val="Helvetica"/>
        <family val="2"/>
        <scheme val="minor"/>
      </rPr>
      <t>Physical Access Authorizations</t>
    </r>
  </si>
  <si>
    <r>
      <rPr>
        <sz val="10"/>
        <color rgb="FF231F20"/>
        <rFont val="Helvetica"/>
        <family val="2"/>
        <scheme val="minor"/>
      </rPr>
      <t>PE-3</t>
    </r>
  </si>
  <si>
    <r>
      <rPr>
        <sz val="10"/>
        <color rgb="FF231F20"/>
        <rFont val="Helvetica"/>
        <family val="2"/>
        <scheme val="minor"/>
      </rPr>
      <t>Physical Access Control</t>
    </r>
  </si>
  <si>
    <r>
      <rPr>
        <sz val="10"/>
        <color rgb="FF231F20"/>
        <rFont val="Helvetica"/>
        <family val="2"/>
        <scheme val="minor"/>
      </rPr>
      <t>PE-4</t>
    </r>
  </si>
  <si>
    <r>
      <rPr>
        <sz val="10"/>
        <color rgb="FF231F20"/>
        <rFont val="Helvetica"/>
        <family val="2"/>
        <scheme val="minor"/>
      </rPr>
      <t>Access Control for Transmission Medium</t>
    </r>
  </si>
  <si>
    <r>
      <rPr>
        <sz val="10"/>
        <color rgb="FF231F20"/>
        <rFont val="Helvetica"/>
        <family val="2"/>
        <scheme val="minor"/>
      </rPr>
      <t>PE-5</t>
    </r>
  </si>
  <si>
    <r>
      <rPr>
        <sz val="10"/>
        <color rgb="FF231F20"/>
        <rFont val="Helvetica"/>
        <family val="2"/>
        <scheme val="minor"/>
      </rPr>
      <t>Access Control for Output Devices</t>
    </r>
  </si>
  <si>
    <r>
      <rPr>
        <sz val="10"/>
        <color rgb="FF231F20"/>
        <rFont val="Helvetica"/>
        <family val="2"/>
        <scheme val="minor"/>
      </rPr>
      <t>PE-6</t>
    </r>
  </si>
  <si>
    <r>
      <rPr>
        <sz val="10"/>
        <color rgb="FF231F20"/>
        <rFont val="Helvetica"/>
        <family val="2"/>
        <scheme val="minor"/>
      </rPr>
      <t>Monitoring Physical Access</t>
    </r>
  </si>
  <si>
    <r>
      <rPr>
        <sz val="10"/>
        <color rgb="FF231F20"/>
        <rFont val="Helvetica"/>
        <family val="2"/>
        <scheme val="minor"/>
      </rPr>
      <t>PE-7</t>
    </r>
  </si>
  <si>
    <r>
      <rPr>
        <sz val="10"/>
        <color rgb="FF231F20"/>
        <rFont val="Helvetica"/>
        <family val="2"/>
        <scheme val="minor"/>
      </rPr>
      <t>PE-8</t>
    </r>
  </si>
  <si>
    <r>
      <rPr>
        <sz val="10"/>
        <color rgb="FF231F20"/>
        <rFont val="Helvetica"/>
        <family val="2"/>
        <scheme val="minor"/>
      </rPr>
      <t>Visitor Access Records</t>
    </r>
  </si>
  <si>
    <r>
      <rPr>
        <sz val="10"/>
        <color rgb="FF231F20"/>
        <rFont val="Helvetica"/>
        <family val="2"/>
        <scheme val="minor"/>
      </rPr>
      <t>PE-9</t>
    </r>
  </si>
  <si>
    <r>
      <rPr>
        <sz val="10"/>
        <color rgb="FF231F20"/>
        <rFont val="Helvetica"/>
        <family val="2"/>
        <scheme val="minor"/>
      </rPr>
      <t>Power Equipment and Cabling</t>
    </r>
  </si>
  <si>
    <r>
      <rPr>
        <sz val="10"/>
        <color rgb="FF231F20"/>
        <rFont val="Helvetica"/>
        <family val="2"/>
        <scheme val="minor"/>
      </rPr>
      <t>PE-10</t>
    </r>
  </si>
  <si>
    <r>
      <rPr>
        <sz val="10"/>
        <color rgb="FF231F20"/>
        <rFont val="Helvetica"/>
        <family val="2"/>
        <scheme val="minor"/>
      </rPr>
      <t>Emergency Shutoff</t>
    </r>
  </si>
  <si>
    <r>
      <rPr>
        <sz val="10"/>
        <color rgb="FF231F20"/>
        <rFont val="Helvetica"/>
        <family val="2"/>
        <scheme val="minor"/>
      </rPr>
      <t>PE-11</t>
    </r>
  </si>
  <si>
    <r>
      <rPr>
        <sz val="10"/>
        <color rgb="FF231F20"/>
        <rFont val="Helvetica"/>
        <family val="2"/>
        <scheme val="minor"/>
      </rPr>
      <t>Emergency Power</t>
    </r>
  </si>
  <si>
    <r>
      <rPr>
        <sz val="10"/>
        <color rgb="FF231F20"/>
        <rFont val="Helvetica"/>
        <family val="2"/>
        <scheme val="minor"/>
      </rPr>
      <t>PE-12</t>
    </r>
  </si>
  <si>
    <r>
      <rPr>
        <sz val="10"/>
        <color rgb="FF231F20"/>
        <rFont val="Helvetica"/>
        <family val="2"/>
        <scheme val="minor"/>
      </rPr>
      <t>Emergency Lighting</t>
    </r>
  </si>
  <si>
    <r>
      <rPr>
        <sz val="10"/>
        <color rgb="FF231F20"/>
        <rFont val="Helvetica"/>
        <family val="2"/>
        <scheme val="minor"/>
      </rPr>
      <t>PE-13</t>
    </r>
  </si>
  <si>
    <r>
      <rPr>
        <sz val="10"/>
        <color rgb="FF231F20"/>
        <rFont val="Helvetica"/>
        <family val="2"/>
        <scheme val="minor"/>
      </rPr>
      <t>Fire Protection</t>
    </r>
  </si>
  <si>
    <r>
      <rPr>
        <sz val="10"/>
        <color rgb="FF231F20"/>
        <rFont val="Helvetica"/>
        <family val="2"/>
        <scheme val="minor"/>
      </rPr>
      <t>PE-14</t>
    </r>
  </si>
  <si>
    <r>
      <rPr>
        <sz val="10"/>
        <color rgb="FF231F20"/>
        <rFont val="Helvetica"/>
        <family val="2"/>
        <scheme val="minor"/>
      </rPr>
      <t>Temperature and Humidity Controls</t>
    </r>
  </si>
  <si>
    <r>
      <rPr>
        <sz val="10"/>
        <color rgb="FF231F20"/>
        <rFont val="Helvetica"/>
        <family val="2"/>
        <scheme val="minor"/>
      </rPr>
      <t>PE-15</t>
    </r>
  </si>
  <si>
    <r>
      <rPr>
        <sz val="10"/>
        <color rgb="FF231F20"/>
        <rFont val="Helvetica"/>
        <family val="2"/>
        <scheme val="minor"/>
      </rPr>
      <t>Water Damage Protection</t>
    </r>
  </si>
  <si>
    <r>
      <rPr>
        <sz val="10"/>
        <color rgb="FF231F20"/>
        <rFont val="Helvetica"/>
        <family val="2"/>
        <scheme val="minor"/>
      </rPr>
      <t>PE-16</t>
    </r>
  </si>
  <si>
    <r>
      <rPr>
        <sz val="10"/>
        <color rgb="FF231F20"/>
        <rFont val="Helvetica"/>
        <family val="2"/>
        <scheme val="minor"/>
      </rPr>
      <t>Delivery and Removal</t>
    </r>
  </si>
  <si>
    <r>
      <rPr>
        <sz val="10"/>
        <color rgb="FF231F20"/>
        <rFont val="Helvetica"/>
        <family val="2"/>
        <scheme val="minor"/>
      </rPr>
      <t>PE-17</t>
    </r>
  </si>
  <si>
    <r>
      <rPr>
        <sz val="10"/>
        <color rgb="FF231F20"/>
        <rFont val="Helvetica"/>
        <family val="2"/>
        <scheme val="minor"/>
      </rPr>
      <t>Alternate Work Site</t>
    </r>
  </si>
  <si>
    <r>
      <rPr>
        <sz val="10"/>
        <color rgb="FF231F20"/>
        <rFont val="Helvetica"/>
        <family val="2"/>
        <scheme val="minor"/>
      </rPr>
      <t>PE-18</t>
    </r>
  </si>
  <si>
    <r>
      <rPr>
        <sz val="10"/>
        <color rgb="FF231F20"/>
        <rFont val="Helvetica"/>
        <family val="2"/>
        <scheme val="minor"/>
      </rPr>
      <t>Location of Information System Components</t>
    </r>
  </si>
  <si>
    <r>
      <rPr>
        <sz val="10"/>
        <color rgb="FF231F20"/>
        <rFont val="Helvetica"/>
        <family val="2"/>
        <scheme val="minor"/>
      </rPr>
      <t>PE-19</t>
    </r>
  </si>
  <si>
    <r>
      <rPr>
        <sz val="10"/>
        <color rgb="FF231F20"/>
        <rFont val="Helvetica"/>
        <family val="2"/>
        <scheme val="minor"/>
      </rPr>
      <t>Information Leakage</t>
    </r>
  </si>
  <si>
    <r>
      <rPr>
        <sz val="10"/>
        <color rgb="FF231F20"/>
        <rFont val="Helvetica"/>
        <family val="2"/>
        <scheme val="minor"/>
      </rPr>
      <t>PE-20</t>
    </r>
  </si>
  <si>
    <r>
      <rPr>
        <sz val="10"/>
        <color rgb="FF231F20"/>
        <rFont val="Helvetica"/>
        <family val="2"/>
        <scheme val="minor"/>
      </rPr>
      <t>Asset Monitoring and Tracking</t>
    </r>
  </si>
  <si>
    <r>
      <rPr>
        <sz val="10"/>
        <color rgb="FF231F20"/>
        <rFont val="Helvetica"/>
        <family val="2"/>
        <scheme val="minor"/>
      </rPr>
      <t>PL-1</t>
    </r>
  </si>
  <si>
    <r>
      <rPr>
        <sz val="10"/>
        <color rgb="FF231F20"/>
        <rFont val="Helvetica"/>
        <family val="2"/>
        <scheme val="minor"/>
      </rPr>
      <t>Security Planning Policy and Procedures</t>
    </r>
  </si>
  <si>
    <r>
      <rPr>
        <sz val="10"/>
        <color rgb="FF231F20"/>
        <rFont val="Helvetica"/>
        <family val="2"/>
        <scheme val="minor"/>
      </rPr>
      <t>PL-2</t>
    </r>
  </si>
  <si>
    <r>
      <rPr>
        <sz val="10"/>
        <color rgb="FF231F20"/>
        <rFont val="Helvetica"/>
        <family val="2"/>
        <scheme val="minor"/>
      </rPr>
      <t>System Security Plan</t>
    </r>
  </si>
  <si>
    <r>
      <rPr>
        <sz val="10"/>
        <color rgb="FF231F20"/>
        <rFont val="Helvetica"/>
        <family val="2"/>
        <scheme val="minor"/>
      </rPr>
      <t>PL-3</t>
    </r>
  </si>
  <si>
    <r>
      <rPr>
        <sz val="10"/>
        <color rgb="FF231F20"/>
        <rFont val="Helvetica"/>
        <family val="2"/>
        <scheme val="minor"/>
      </rPr>
      <t>PL-4</t>
    </r>
  </si>
  <si>
    <r>
      <rPr>
        <sz val="10"/>
        <color rgb="FF231F20"/>
        <rFont val="Helvetica"/>
        <family val="2"/>
        <scheme val="minor"/>
      </rPr>
      <t>Rules of Behavior</t>
    </r>
  </si>
  <si>
    <r>
      <rPr>
        <sz val="10"/>
        <color rgb="FF231F20"/>
        <rFont val="Helvetica"/>
        <family val="2"/>
        <scheme val="minor"/>
      </rPr>
      <t>PL-5</t>
    </r>
  </si>
  <si>
    <r>
      <rPr>
        <sz val="10"/>
        <color rgb="FF231F20"/>
        <rFont val="Helvetica"/>
        <family val="2"/>
        <scheme val="minor"/>
      </rPr>
      <t>PL-6</t>
    </r>
  </si>
  <si>
    <r>
      <rPr>
        <sz val="10"/>
        <color rgb="FF231F20"/>
        <rFont val="Helvetica"/>
        <family val="2"/>
        <scheme val="minor"/>
      </rPr>
      <t>PL-7</t>
    </r>
  </si>
  <si>
    <r>
      <rPr>
        <sz val="10"/>
        <color rgb="FF231F20"/>
        <rFont val="Helvetica"/>
        <family val="2"/>
        <scheme val="minor"/>
      </rPr>
      <t>Security Concept of Operations</t>
    </r>
  </si>
  <si>
    <r>
      <rPr>
        <sz val="10"/>
        <color rgb="FF231F20"/>
        <rFont val="Helvetica"/>
        <family val="2"/>
        <scheme val="minor"/>
      </rPr>
      <t>PL-8</t>
    </r>
  </si>
  <si>
    <r>
      <rPr>
        <sz val="10"/>
        <color rgb="FF231F20"/>
        <rFont val="Helvetica"/>
        <family val="2"/>
        <scheme val="minor"/>
      </rPr>
      <t>Information Security Architecture</t>
    </r>
  </si>
  <si>
    <r>
      <rPr>
        <sz val="10"/>
        <color rgb="FF231F20"/>
        <rFont val="Helvetica"/>
        <family val="2"/>
        <scheme val="minor"/>
      </rPr>
      <t>PL-9</t>
    </r>
  </si>
  <si>
    <r>
      <rPr>
        <sz val="10"/>
        <color rgb="FF231F20"/>
        <rFont val="Helvetica"/>
        <family val="2"/>
        <scheme val="minor"/>
      </rPr>
      <t>Central Management</t>
    </r>
  </si>
  <si>
    <r>
      <rPr>
        <sz val="10"/>
        <color rgb="FF231F20"/>
        <rFont val="Helvetica"/>
        <family val="2"/>
        <scheme val="minor"/>
      </rPr>
      <t>PS-1</t>
    </r>
  </si>
  <si>
    <r>
      <rPr>
        <sz val="10"/>
        <color rgb="FF231F20"/>
        <rFont val="Helvetica"/>
        <family val="2"/>
        <scheme val="minor"/>
      </rPr>
      <t>Personnel Security Policy and Procedures</t>
    </r>
  </si>
  <si>
    <r>
      <rPr>
        <sz val="10"/>
        <color rgb="FF231F20"/>
        <rFont val="Helvetica"/>
        <family val="2"/>
        <scheme val="minor"/>
      </rPr>
      <t>PS-2</t>
    </r>
  </si>
  <si>
    <r>
      <rPr>
        <sz val="10"/>
        <color rgb="FF231F20"/>
        <rFont val="Helvetica"/>
        <family val="2"/>
        <scheme val="minor"/>
      </rPr>
      <t>Position Risk Designation</t>
    </r>
  </si>
  <si>
    <r>
      <rPr>
        <sz val="10"/>
        <color rgb="FF231F20"/>
        <rFont val="Helvetica"/>
        <family val="2"/>
        <scheme val="minor"/>
      </rPr>
      <t>PS-3</t>
    </r>
  </si>
  <si>
    <r>
      <rPr>
        <sz val="10"/>
        <color rgb="FF231F20"/>
        <rFont val="Helvetica"/>
        <family val="2"/>
        <scheme val="minor"/>
      </rPr>
      <t>Personnel Screening</t>
    </r>
  </si>
  <si>
    <r>
      <rPr>
        <sz val="10"/>
        <color rgb="FF231F20"/>
        <rFont val="Helvetica"/>
        <family val="2"/>
        <scheme val="minor"/>
      </rPr>
      <t>PS-4</t>
    </r>
  </si>
  <si>
    <r>
      <rPr>
        <sz val="10"/>
        <color rgb="FF231F20"/>
        <rFont val="Helvetica"/>
        <family val="2"/>
        <scheme val="minor"/>
      </rPr>
      <t>Personnel Termination</t>
    </r>
  </si>
  <si>
    <r>
      <rPr>
        <sz val="10"/>
        <color rgb="FF231F20"/>
        <rFont val="Helvetica"/>
        <family val="2"/>
        <scheme val="minor"/>
      </rPr>
      <t>PS-5</t>
    </r>
  </si>
  <si>
    <r>
      <rPr>
        <sz val="10"/>
        <color rgb="FF231F20"/>
        <rFont val="Helvetica"/>
        <family val="2"/>
        <scheme val="minor"/>
      </rPr>
      <t>Personnel Transfer</t>
    </r>
  </si>
  <si>
    <r>
      <rPr>
        <sz val="10"/>
        <color rgb="FF231F20"/>
        <rFont val="Helvetica"/>
        <family val="2"/>
        <scheme val="minor"/>
      </rPr>
      <t>PS-6</t>
    </r>
  </si>
  <si>
    <r>
      <rPr>
        <sz val="10"/>
        <color rgb="FF231F20"/>
        <rFont val="Helvetica"/>
        <family val="2"/>
        <scheme val="minor"/>
      </rPr>
      <t>Access Agreements</t>
    </r>
  </si>
  <si>
    <r>
      <rPr>
        <sz val="10"/>
        <color rgb="FF231F20"/>
        <rFont val="Helvetica"/>
        <family val="2"/>
        <scheme val="minor"/>
      </rPr>
      <t>PS-7</t>
    </r>
  </si>
  <si>
    <r>
      <rPr>
        <sz val="10"/>
        <color rgb="FF231F20"/>
        <rFont val="Helvetica"/>
        <family val="2"/>
        <scheme val="minor"/>
      </rPr>
      <t>Third-Party Personnel Security</t>
    </r>
  </si>
  <si>
    <r>
      <rPr>
        <sz val="10"/>
        <color rgb="FF231F20"/>
        <rFont val="Helvetica"/>
        <family val="2"/>
        <scheme val="minor"/>
      </rPr>
      <t>PS-8</t>
    </r>
  </si>
  <si>
    <r>
      <rPr>
        <sz val="10"/>
        <color rgb="FF231F20"/>
        <rFont val="Helvetica"/>
        <family val="2"/>
        <scheme val="minor"/>
      </rPr>
      <t>Personnel Sanctions</t>
    </r>
  </si>
  <si>
    <r>
      <rPr>
        <sz val="10"/>
        <color rgb="FF231F20"/>
        <rFont val="Helvetica"/>
        <family val="2"/>
        <scheme val="minor"/>
      </rPr>
      <t>RA-1</t>
    </r>
  </si>
  <si>
    <r>
      <rPr>
        <sz val="10"/>
        <color rgb="FF231F20"/>
        <rFont val="Helvetica"/>
        <family val="2"/>
        <scheme val="minor"/>
      </rPr>
      <t>Risk Assessment Policy and Procedures</t>
    </r>
  </si>
  <si>
    <r>
      <rPr>
        <sz val="10"/>
        <color rgb="FF231F20"/>
        <rFont val="Helvetica"/>
        <family val="2"/>
        <scheme val="minor"/>
      </rPr>
      <t>RA-2</t>
    </r>
  </si>
  <si>
    <r>
      <rPr>
        <sz val="10"/>
        <color rgb="FF231F20"/>
        <rFont val="Helvetica"/>
        <family val="2"/>
        <scheme val="minor"/>
      </rPr>
      <t>Security Categorization</t>
    </r>
  </si>
  <si>
    <r>
      <rPr>
        <sz val="10"/>
        <color rgb="FF231F20"/>
        <rFont val="Helvetica"/>
        <family val="2"/>
        <scheme val="minor"/>
      </rPr>
      <t>RA-3</t>
    </r>
  </si>
  <si>
    <r>
      <rPr>
        <sz val="10"/>
        <color rgb="FF231F20"/>
        <rFont val="Helvetica"/>
        <family val="2"/>
        <scheme val="minor"/>
      </rPr>
      <t>Risk Assessment</t>
    </r>
  </si>
  <si>
    <r>
      <rPr>
        <sz val="10"/>
        <color rgb="FF231F20"/>
        <rFont val="Helvetica"/>
        <family val="2"/>
        <scheme val="minor"/>
      </rPr>
      <t>RA-4</t>
    </r>
  </si>
  <si>
    <r>
      <rPr>
        <sz val="10"/>
        <color rgb="FF231F20"/>
        <rFont val="Helvetica"/>
        <family val="2"/>
        <scheme val="minor"/>
      </rPr>
      <t>RA-5</t>
    </r>
  </si>
  <si>
    <r>
      <rPr>
        <sz val="10"/>
        <color rgb="FF231F20"/>
        <rFont val="Helvetica"/>
        <family val="2"/>
        <scheme val="minor"/>
      </rPr>
      <t>Vulnerability Scanning</t>
    </r>
  </si>
  <si>
    <r>
      <rPr>
        <sz val="10"/>
        <color rgb="FF231F20"/>
        <rFont val="Helvetica"/>
        <family val="2"/>
        <scheme val="minor"/>
      </rPr>
      <t>RA-6</t>
    </r>
  </si>
  <si>
    <t>Technical Surveillance Countermeasures Survey</t>
  </si>
  <si>
    <r>
      <rPr>
        <sz val="10"/>
        <color rgb="FF231F20"/>
        <rFont val="Helvetica"/>
        <family val="2"/>
        <scheme val="minor"/>
      </rPr>
      <t>SA-1</t>
    </r>
  </si>
  <si>
    <t>System and Services Acquisition Policy and Procedures</t>
  </si>
  <si>
    <r>
      <rPr>
        <sz val="10"/>
        <color rgb="FF231F20"/>
        <rFont val="Helvetica"/>
        <family val="2"/>
        <scheme val="minor"/>
      </rPr>
      <t>SA-2</t>
    </r>
  </si>
  <si>
    <r>
      <rPr>
        <sz val="10"/>
        <color rgb="FF231F20"/>
        <rFont val="Helvetica"/>
        <family val="2"/>
        <scheme val="minor"/>
      </rPr>
      <t>Allocation of Resources</t>
    </r>
  </si>
  <si>
    <r>
      <rPr>
        <sz val="10"/>
        <color rgb="FF231F20"/>
        <rFont val="Helvetica"/>
        <family val="2"/>
        <scheme val="minor"/>
      </rPr>
      <t>SA-3</t>
    </r>
  </si>
  <si>
    <r>
      <rPr>
        <sz val="10"/>
        <color rgb="FF231F20"/>
        <rFont val="Helvetica"/>
        <family val="2"/>
        <scheme val="minor"/>
      </rPr>
      <t>System Development Life Cycle</t>
    </r>
  </si>
  <si>
    <r>
      <rPr>
        <sz val="10"/>
        <color rgb="FF231F20"/>
        <rFont val="Helvetica"/>
        <family val="2"/>
        <scheme val="minor"/>
      </rPr>
      <t>SA-4</t>
    </r>
  </si>
  <si>
    <r>
      <rPr>
        <sz val="10"/>
        <color rgb="FF231F20"/>
        <rFont val="Helvetica"/>
        <family val="2"/>
        <scheme val="minor"/>
      </rPr>
      <t>Acquisition Process</t>
    </r>
  </si>
  <si>
    <r>
      <rPr>
        <sz val="10"/>
        <color rgb="FF231F20"/>
        <rFont val="Helvetica"/>
        <family val="2"/>
        <scheme val="minor"/>
      </rPr>
      <t>SA-5</t>
    </r>
  </si>
  <si>
    <r>
      <rPr>
        <sz val="10"/>
        <color rgb="FF231F20"/>
        <rFont val="Helvetica"/>
        <family val="2"/>
        <scheme val="minor"/>
      </rPr>
      <t>Information System Documentation</t>
    </r>
  </si>
  <si>
    <r>
      <rPr>
        <sz val="10"/>
        <color rgb="FF231F20"/>
        <rFont val="Helvetica"/>
        <family val="2"/>
        <scheme val="minor"/>
      </rPr>
      <t>SA-6</t>
    </r>
  </si>
  <si>
    <r>
      <rPr>
        <sz val="10"/>
        <color rgb="FF231F20"/>
        <rFont val="Helvetica"/>
        <family val="2"/>
        <scheme val="minor"/>
      </rPr>
      <t>SA-7</t>
    </r>
  </si>
  <si>
    <r>
      <rPr>
        <sz val="10"/>
        <color rgb="FF231F20"/>
        <rFont val="Helvetica"/>
        <family val="2"/>
        <scheme val="minor"/>
      </rPr>
      <t>SA-8</t>
    </r>
  </si>
  <si>
    <r>
      <rPr>
        <sz val="10"/>
        <color rgb="FF231F20"/>
        <rFont val="Helvetica"/>
        <family val="2"/>
        <scheme val="minor"/>
      </rPr>
      <t>Security Engineering Principles</t>
    </r>
  </si>
  <si>
    <r>
      <rPr>
        <sz val="10"/>
        <color rgb="FF231F20"/>
        <rFont val="Helvetica"/>
        <family val="2"/>
        <scheme val="minor"/>
      </rPr>
      <t>SA-9</t>
    </r>
  </si>
  <si>
    <r>
      <rPr>
        <sz val="10"/>
        <color rgb="FF231F20"/>
        <rFont val="Helvetica"/>
        <family val="2"/>
        <scheme val="minor"/>
      </rPr>
      <t>External Information System Services</t>
    </r>
  </si>
  <si>
    <r>
      <rPr>
        <sz val="10"/>
        <color rgb="FF231F20"/>
        <rFont val="Helvetica"/>
        <family val="2"/>
        <scheme val="minor"/>
      </rPr>
      <t>SA-10</t>
    </r>
  </si>
  <si>
    <r>
      <rPr>
        <sz val="10"/>
        <color rgb="FF231F20"/>
        <rFont val="Helvetica"/>
        <family val="2"/>
        <scheme val="minor"/>
      </rPr>
      <t>Developer Configuration Management</t>
    </r>
  </si>
  <si>
    <r>
      <rPr>
        <sz val="10"/>
        <color rgb="FF231F20"/>
        <rFont val="Helvetica"/>
        <family val="2"/>
        <scheme val="minor"/>
      </rPr>
      <t>SA-11</t>
    </r>
  </si>
  <si>
    <r>
      <rPr>
        <sz val="10"/>
        <color rgb="FF231F20"/>
        <rFont val="Helvetica"/>
        <family val="2"/>
        <scheme val="minor"/>
      </rPr>
      <t>Developer Security Testing and Evaluation</t>
    </r>
  </si>
  <si>
    <r>
      <rPr>
        <sz val="10"/>
        <color rgb="FF231F20"/>
        <rFont val="Helvetica"/>
        <family val="2"/>
        <scheme val="minor"/>
      </rPr>
      <t>SA-12</t>
    </r>
  </si>
  <si>
    <r>
      <rPr>
        <sz val="10"/>
        <color rgb="FF231F20"/>
        <rFont val="Helvetica"/>
        <family val="2"/>
        <scheme val="minor"/>
      </rPr>
      <t>Supply Chain Protection</t>
    </r>
  </si>
  <si>
    <r>
      <rPr>
        <sz val="10"/>
        <color rgb="FF231F20"/>
        <rFont val="Helvetica"/>
        <family val="2"/>
        <scheme val="minor"/>
      </rPr>
      <t>SA-13</t>
    </r>
  </si>
  <si>
    <r>
      <rPr>
        <sz val="10"/>
        <color rgb="FF231F20"/>
        <rFont val="Helvetica"/>
        <family val="2"/>
        <scheme val="minor"/>
      </rPr>
      <t>Trustworthiness</t>
    </r>
  </si>
  <si>
    <r>
      <rPr>
        <sz val="10"/>
        <color rgb="FF231F20"/>
        <rFont val="Helvetica"/>
        <family val="2"/>
        <scheme val="minor"/>
      </rPr>
      <t>SA-14</t>
    </r>
  </si>
  <si>
    <r>
      <rPr>
        <sz val="10"/>
        <color rgb="FF231F20"/>
        <rFont val="Helvetica"/>
        <family val="2"/>
        <scheme val="minor"/>
      </rPr>
      <t>Criticality Analysis</t>
    </r>
  </si>
  <si>
    <r>
      <rPr>
        <sz val="10"/>
        <color rgb="FF231F20"/>
        <rFont val="Helvetica"/>
        <family val="2"/>
        <scheme val="minor"/>
      </rPr>
      <t>SA-15</t>
    </r>
  </si>
  <si>
    <t>Development Process, Standards, and Tools</t>
  </si>
  <si>
    <r>
      <rPr>
        <sz val="10"/>
        <color rgb="FF231F20"/>
        <rFont val="Helvetica"/>
        <family val="2"/>
        <scheme val="minor"/>
      </rPr>
      <t>SA-16</t>
    </r>
  </si>
  <si>
    <r>
      <rPr>
        <sz val="10"/>
        <color rgb="FF231F20"/>
        <rFont val="Helvetica"/>
        <family val="2"/>
        <scheme val="minor"/>
      </rPr>
      <t>Developer-Provided Training</t>
    </r>
  </si>
  <si>
    <r>
      <rPr>
        <sz val="10"/>
        <color rgb="FF231F20"/>
        <rFont val="Helvetica"/>
        <family val="2"/>
        <scheme val="minor"/>
      </rPr>
      <t>SA-17</t>
    </r>
  </si>
  <si>
    <r>
      <rPr>
        <sz val="10"/>
        <color rgb="FF231F20"/>
        <rFont val="Helvetica"/>
        <family val="2"/>
        <scheme val="minor"/>
      </rPr>
      <t>Developer Security Architecture and Design</t>
    </r>
  </si>
  <si>
    <r>
      <rPr>
        <sz val="10"/>
        <color rgb="FF231F20"/>
        <rFont val="Helvetica"/>
        <family val="2"/>
        <scheme val="minor"/>
      </rPr>
      <t>SA-18</t>
    </r>
  </si>
  <si>
    <r>
      <rPr>
        <sz val="10"/>
        <color rgb="FF231F20"/>
        <rFont val="Helvetica"/>
        <family val="2"/>
        <scheme val="minor"/>
      </rPr>
      <t>Tamper Resistance and Detection</t>
    </r>
  </si>
  <si>
    <r>
      <rPr>
        <sz val="10"/>
        <color rgb="FF231F20"/>
        <rFont val="Helvetica"/>
        <family val="2"/>
        <scheme val="minor"/>
      </rPr>
      <t>SA-19</t>
    </r>
  </si>
  <si>
    <r>
      <rPr>
        <sz val="10"/>
        <color rgb="FF231F20"/>
        <rFont val="Helvetica"/>
        <family val="2"/>
        <scheme val="minor"/>
      </rPr>
      <t>Component Authenticity</t>
    </r>
  </si>
  <si>
    <r>
      <rPr>
        <sz val="10"/>
        <color rgb="FF231F20"/>
        <rFont val="Helvetica"/>
        <family val="2"/>
        <scheme val="minor"/>
      </rPr>
      <t>SA-20</t>
    </r>
  </si>
  <si>
    <t>Customized Development of Critical Components</t>
  </si>
  <si>
    <r>
      <rPr>
        <sz val="10"/>
        <color rgb="FF231F20"/>
        <rFont val="Helvetica"/>
        <family val="2"/>
        <scheme val="minor"/>
      </rPr>
      <t>SA-21</t>
    </r>
  </si>
  <si>
    <r>
      <rPr>
        <sz val="10"/>
        <color rgb="FF231F20"/>
        <rFont val="Helvetica"/>
        <family val="2"/>
        <scheme val="minor"/>
      </rPr>
      <t>Developer Screening</t>
    </r>
  </si>
  <si>
    <r>
      <rPr>
        <sz val="10"/>
        <color rgb="FF231F20"/>
        <rFont val="Helvetica"/>
        <family val="2"/>
        <scheme val="minor"/>
      </rPr>
      <t>SA-22</t>
    </r>
  </si>
  <si>
    <r>
      <rPr>
        <sz val="10"/>
        <color rgb="FF231F20"/>
        <rFont val="Helvetica"/>
        <family val="2"/>
        <scheme val="minor"/>
      </rPr>
      <t>Unsupported System Components</t>
    </r>
  </si>
  <si>
    <r>
      <rPr>
        <sz val="10"/>
        <color rgb="FF231F20"/>
        <rFont val="Helvetica"/>
        <family val="2"/>
        <scheme val="minor"/>
      </rPr>
      <t>SC-1</t>
    </r>
  </si>
  <si>
    <t>System and Communications Protection Policy and Procedures</t>
  </si>
  <si>
    <r>
      <rPr>
        <sz val="10"/>
        <color rgb="FF231F20"/>
        <rFont val="Helvetica"/>
        <family val="2"/>
        <scheme val="minor"/>
      </rPr>
      <t>SC-2</t>
    </r>
  </si>
  <si>
    <r>
      <rPr>
        <sz val="10"/>
        <color rgb="FF231F20"/>
        <rFont val="Helvetica"/>
        <family val="2"/>
        <scheme val="minor"/>
      </rPr>
      <t>Application Partitioning</t>
    </r>
  </si>
  <si>
    <r>
      <rPr>
        <sz val="10"/>
        <color rgb="FF231F20"/>
        <rFont val="Helvetica"/>
        <family val="2"/>
        <scheme val="minor"/>
      </rPr>
      <t>SC-3</t>
    </r>
  </si>
  <si>
    <r>
      <rPr>
        <sz val="10"/>
        <color rgb="FF231F20"/>
        <rFont val="Helvetica"/>
        <family val="2"/>
        <scheme val="minor"/>
      </rPr>
      <t>Security Function Isolation</t>
    </r>
  </si>
  <si>
    <r>
      <rPr>
        <sz val="10"/>
        <color rgb="FF231F20"/>
        <rFont val="Helvetica"/>
        <family val="2"/>
        <scheme val="minor"/>
      </rPr>
      <t>SC-4</t>
    </r>
  </si>
  <si>
    <r>
      <rPr>
        <sz val="10"/>
        <color rgb="FF231F20"/>
        <rFont val="Helvetica"/>
        <family val="2"/>
        <scheme val="minor"/>
      </rPr>
      <t>Information in Shared Resources</t>
    </r>
  </si>
  <si>
    <r>
      <rPr>
        <sz val="10"/>
        <color rgb="FF231F20"/>
        <rFont val="Helvetica"/>
        <family val="2"/>
        <scheme val="minor"/>
      </rPr>
      <t>SC-5</t>
    </r>
  </si>
  <si>
    <r>
      <rPr>
        <sz val="10"/>
        <color rgb="FF231F20"/>
        <rFont val="Helvetica"/>
        <family val="2"/>
        <scheme val="minor"/>
      </rPr>
      <t>Denial of Service Protection</t>
    </r>
  </si>
  <si>
    <r>
      <rPr>
        <sz val="10"/>
        <color rgb="FF231F20"/>
        <rFont val="Helvetica"/>
        <family val="2"/>
        <scheme val="minor"/>
      </rPr>
      <t>SC-6</t>
    </r>
  </si>
  <si>
    <r>
      <rPr>
        <sz val="10"/>
        <color rgb="FF231F20"/>
        <rFont val="Helvetica"/>
        <family val="2"/>
        <scheme val="minor"/>
      </rPr>
      <t>Resource Availability</t>
    </r>
  </si>
  <si>
    <r>
      <rPr>
        <sz val="10"/>
        <color rgb="FF231F20"/>
        <rFont val="Helvetica"/>
        <family val="2"/>
        <scheme val="minor"/>
      </rPr>
      <t>SC-7</t>
    </r>
  </si>
  <si>
    <r>
      <rPr>
        <sz val="10"/>
        <color rgb="FF231F20"/>
        <rFont val="Helvetica"/>
        <family val="2"/>
        <scheme val="minor"/>
      </rPr>
      <t>Boundary Protection</t>
    </r>
  </si>
  <si>
    <r>
      <rPr>
        <sz val="10"/>
        <color rgb="FF231F20"/>
        <rFont val="Helvetica"/>
        <family val="2"/>
        <scheme val="minor"/>
      </rPr>
      <t>SC-8</t>
    </r>
  </si>
  <si>
    <r>
      <rPr>
        <sz val="10"/>
        <color rgb="FF231F20"/>
        <rFont val="Helvetica"/>
        <family val="2"/>
        <scheme val="minor"/>
      </rPr>
      <t>Transmission Confidentiality and Integrity</t>
    </r>
  </si>
  <si>
    <r>
      <rPr>
        <sz val="10"/>
        <color rgb="FF231F20"/>
        <rFont val="Helvetica"/>
        <family val="2"/>
        <scheme val="minor"/>
      </rPr>
      <t>SC-9</t>
    </r>
  </si>
  <si>
    <r>
      <rPr>
        <sz val="10"/>
        <color rgb="FF231F20"/>
        <rFont val="Helvetica"/>
        <family val="2"/>
        <scheme val="minor"/>
      </rPr>
      <t>SC-10</t>
    </r>
  </si>
  <si>
    <r>
      <rPr>
        <sz val="10"/>
        <color rgb="FF231F20"/>
        <rFont val="Helvetica"/>
        <family val="2"/>
        <scheme val="minor"/>
      </rPr>
      <t>Network Disconnect</t>
    </r>
  </si>
  <si>
    <r>
      <rPr>
        <sz val="10"/>
        <color rgb="FF231F20"/>
        <rFont val="Helvetica"/>
        <family val="2"/>
        <scheme val="minor"/>
      </rPr>
      <t>SC-11</t>
    </r>
  </si>
  <si>
    <r>
      <rPr>
        <sz val="10"/>
        <color rgb="FF231F20"/>
        <rFont val="Helvetica"/>
        <family val="2"/>
        <scheme val="minor"/>
      </rPr>
      <t>Trusted Path</t>
    </r>
  </si>
  <si>
    <r>
      <rPr>
        <sz val="10"/>
        <color rgb="FF231F20"/>
        <rFont val="Helvetica"/>
        <family val="2"/>
        <scheme val="minor"/>
      </rPr>
      <t>SC-12</t>
    </r>
  </si>
  <si>
    <t>Cryptographic Key Establishment and Management</t>
  </si>
  <si>
    <r>
      <rPr>
        <sz val="10"/>
        <color rgb="FF231F20"/>
        <rFont val="Helvetica"/>
        <family val="2"/>
        <scheme val="minor"/>
      </rPr>
      <t>SC-13</t>
    </r>
  </si>
  <si>
    <r>
      <rPr>
        <sz val="10"/>
        <color rgb="FF231F20"/>
        <rFont val="Helvetica"/>
        <family val="2"/>
        <scheme val="minor"/>
      </rPr>
      <t>Cryptographic Protection</t>
    </r>
  </si>
  <si>
    <r>
      <rPr>
        <sz val="10"/>
        <color rgb="FF231F20"/>
        <rFont val="Helvetica"/>
        <family val="2"/>
        <scheme val="minor"/>
      </rPr>
      <t>SC-14</t>
    </r>
  </si>
  <si>
    <r>
      <rPr>
        <sz val="10"/>
        <color rgb="FF231F20"/>
        <rFont val="Helvetica"/>
        <family val="2"/>
        <scheme val="minor"/>
      </rPr>
      <t>SC-15</t>
    </r>
  </si>
  <si>
    <r>
      <rPr>
        <sz val="10"/>
        <color rgb="FF231F20"/>
        <rFont val="Helvetica"/>
        <family val="2"/>
        <scheme val="minor"/>
      </rPr>
      <t>Collaborative Computing Devices</t>
    </r>
  </si>
  <si>
    <r>
      <rPr>
        <sz val="10"/>
        <color rgb="FF231F20"/>
        <rFont val="Helvetica"/>
        <family val="2"/>
        <scheme val="minor"/>
      </rPr>
      <t>SC-16</t>
    </r>
  </si>
  <si>
    <r>
      <rPr>
        <sz val="10"/>
        <color rgb="FF231F20"/>
        <rFont val="Helvetica"/>
        <family val="2"/>
        <scheme val="minor"/>
      </rPr>
      <t>Transmission of Security Attributes</t>
    </r>
  </si>
  <si>
    <r>
      <rPr>
        <sz val="10"/>
        <color rgb="FF231F20"/>
        <rFont val="Helvetica"/>
        <family val="2"/>
        <scheme val="minor"/>
      </rPr>
      <t>SC-17</t>
    </r>
  </si>
  <si>
    <r>
      <rPr>
        <sz val="10"/>
        <color rgb="FF231F20"/>
        <rFont val="Helvetica"/>
        <family val="2"/>
        <scheme val="minor"/>
      </rPr>
      <t>Public Key Infrastructure Certificates</t>
    </r>
  </si>
  <si>
    <r>
      <rPr>
        <sz val="10"/>
        <color rgb="FF231F20"/>
        <rFont val="Helvetica"/>
        <family val="2"/>
        <scheme val="minor"/>
      </rPr>
      <t>SC-18</t>
    </r>
  </si>
  <si>
    <r>
      <rPr>
        <sz val="10"/>
        <color rgb="FF231F20"/>
        <rFont val="Helvetica"/>
        <family val="2"/>
        <scheme val="minor"/>
      </rPr>
      <t>Mobile Code</t>
    </r>
  </si>
  <si>
    <r>
      <rPr>
        <sz val="10"/>
        <color rgb="FF231F20"/>
        <rFont val="Helvetica"/>
        <family val="2"/>
        <scheme val="minor"/>
      </rPr>
      <t>SC-19</t>
    </r>
  </si>
  <si>
    <r>
      <rPr>
        <sz val="10"/>
        <color rgb="FF231F20"/>
        <rFont val="Helvetica"/>
        <family val="2"/>
        <scheme val="minor"/>
      </rPr>
      <t>Voice Over Internet Protocol</t>
    </r>
  </si>
  <si>
    <r>
      <rPr>
        <sz val="10"/>
        <color rgb="FF231F20"/>
        <rFont val="Helvetica"/>
        <family val="2"/>
        <scheme val="minor"/>
      </rPr>
      <t>SC-20</t>
    </r>
  </si>
  <si>
    <t>Secure Name /Address Resolution Service (Authoritative Source)</t>
  </si>
  <si>
    <r>
      <rPr>
        <sz val="10"/>
        <color rgb="FF231F20"/>
        <rFont val="Helvetica"/>
        <family val="2"/>
        <scheme val="minor"/>
      </rPr>
      <t>SC-21</t>
    </r>
  </si>
  <si>
    <t>Secure Name /Address Resolution Service (Recursive or Caching Resolver)</t>
  </si>
  <si>
    <r>
      <rPr>
        <sz val="10"/>
        <color rgb="FF231F20"/>
        <rFont val="Helvetica"/>
        <family val="2"/>
        <scheme val="minor"/>
      </rPr>
      <t>SC-22</t>
    </r>
  </si>
  <si>
    <t>Architecture and Provisioning for Name/Address Resolution Service</t>
  </si>
  <si>
    <r>
      <rPr>
        <sz val="10"/>
        <color rgb="FF231F20"/>
        <rFont val="Helvetica"/>
        <family val="2"/>
        <scheme val="minor"/>
      </rPr>
      <t>SC-23</t>
    </r>
  </si>
  <si>
    <r>
      <rPr>
        <sz val="10"/>
        <color rgb="FF231F20"/>
        <rFont val="Helvetica"/>
        <family val="2"/>
        <scheme val="minor"/>
      </rPr>
      <t>Session Authenticity</t>
    </r>
  </si>
  <si>
    <r>
      <rPr>
        <sz val="10"/>
        <color rgb="FF231F20"/>
        <rFont val="Helvetica"/>
        <family val="2"/>
        <scheme val="minor"/>
      </rPr>
      <t>SC-24</t>
    </r>
  </si>
  <si>
    <r>
      <rPr>
        <sz val="10"/>
        <color rgb="FF231F20"/>
        <rFont val="Helvetica"/>
        <family val="2"/>
        <scheme val="minor"/>
      </rPr>
      <t>Fail in Known State</t>
    </r>
  </si>
  <si>
    <r>
      <rPr>
        <sz val="10"/>
        <color rgb="FF231F20"/>
        <rFont val="Helvetica"/>
        <family val="2"/>
        <scheme val="minor"/>
      </rPr>
      <t>SC-25</t>
    </r>
  </si>
  <si>
    <r>
      <rPr>
        <sz val="10"/>
        <color rgb="FF231F20"/>
        <rFont val="Helvetica"/>
        <family val="2"/>
        <scheme val="minor"/>
      </rPr>
      <t>Thin Nodes</t>
    </r>
  </si>
  <si>
    <r>
      <rPr>
        <sz val="10"/>
        <color rgb="FF231F20"/>
        <rFont val="Helvetica"/>
        <family val="2"/>
        <scheme val="minor"/>
      </rPr>
      <t>SC-26</t>
    </r>
  </si>
  <si>
    <r>
      <rPr>
        <sz val="10"/>
        <color rgb="FF231F20"/>
        <rFont val="Helvetica"/>
        <family val="2"/>
        <scheme val="minor"/>
      </rPr>
      <t>Honeypots</t>
    </r>
  </si>
  <si>
    <r>
      <rPr>
        <sz val="10"/>
        <color rgb="FF231F20"/>
        <rFont val="Helvetica"/>
        <family val="2"/>
        <scheme val="minor"/>
      </rPr>
      <t>SC-27</t>
    </r>
  </si>
  <si>
    <r>
      <rPr>
        <sz val="10"/>
        <color rgb="FF231F20"/>
        <rFont val="Helvetica"/>
        <family val="2"/>
        <scheme val="minor"/>
      </rPr>
      <t>Platform-Independent Applications</t>
    </r>
  </si>
  <si>
    <r>
      <rPr>
        <sz val="10"/>
        <color rgb="FF231F20"/>
        <rFont val="Helvetica"/>
        <family val="2"/>
        <scheme val="minor"/>
      </rPr>
      <t>SC-28</t>
    </r>
  </si>
  <si>
    <r>
      <rPr>
        <sz val="10"/>
        <color rgb="FF231F20"/>
        <rFont val="Helvetica"/>
        <family val="2"/>
        <scheme val="minor"/>
      </rPr>
      <t>Protection of Information at Rest</t>
    </r>
  </si>
  <si>
    <r>
      <rPr>
        <sz val="10"/>
        <color rgb="FF231F20"/>
        <rFont val="Helvetica"/>
        <family val="2"/>
        <scheme val="minor"/>
      </rPr>
      <t>SC-29</t>
    </r>
  </si>
  <si>
    <r>
      <rPr>
        <sz val="10"/>
        <color rgb="FF231F20"/>
        <rFont val="Helvetica"/>
        <family val="2"/>
        <scheme val="minor"/>
      </rPr>
      <t>Heterogeneity</t>
    </r>
  </si>
  <si>
    <r>
      <rPr>
        <sz val="10"/>
        <color rgb="FF231F20"/>
        <rFont val="Helvetica"/>
        <family val="2"/>
        <scheme val="minor"/>
      </rPr>
      <t>SC-30</t>
    </r>
  </si>
  <si>
    <r>
      <rPr>
        <sz val="10"/>
        <color rgb="FF231F20"/>
        <rFont val="Helvetica"/>
        <family val="2"/>
        <scheme val="minor"/>
      </rPr>
      <t>Concealment and Misdirection</t>
    </r>
  </si>
  <si>
    <r>
      <rPr>
        <sz val="10"/>
        <color rgb="FF231F20"/>
        <rFont val="Helvetica"/>
        <family val="2"/>
        <scheme val="minor"/>
      </rPr>
      <t>SC-31</t>
    </r>
  </si>
  <si>
    <r>
      <rPr>
        <sz val="10"/>
        <color rgb="FF231F20"/>
        <rFont val="Helvetica"/>
        <family val="2"/>
        <scheme val="minor"/>
      </rPr>
      <t>Covert Channel Analysis</t>
    </r>
  </si>
  <si>
    <r>
      <rPr>
        <sz val="10"/>
        <color rgb="FF231F20"/>
        <rFont val="Helvetica"/>
        <family val="2"/>
        <scheme val="minor"/>
      </rPr>
      <t>SC-32</t>
    </r>
  </si>
  <si>
    <r>
      <rPr>
        <sz val="10"/>
        <color rgb="FF231F20"/>
        <rFont val="Helvetica"/>
        <family val="2"/>
        <scheme val="minor"/>
      </rPr>
      <t>Information System Partitioning</t>
    </r>
  </si>
  <si>
    <r>
      <rPr>
        <sz val="10"/>
        <color rgb="FF231F20"/>
        <rFont val="Helvetica"/>
        <family val="2"/>
        <scheme val="minor"/>
      </rPr>
      <t>SC-33</t>
    </r>
  </si>
  <si>
    <r>
      <rPr>
        <sz val="10"/>
        <color rgb="FF231F20"/>
        <rFont val="Helvetica"/>
        <family val="2"/>
        <scheme val="minor"/>
      </rPr>
      <t>SC-34</t>
    </r>
  </si>
  <si>
    <r>
      <rPr>
        <sz val="10"/>
        <color rgb="FF231F20"/>
        <rFont val="Helvetica"/>
        <family val="2"/>
        <scheme val="minor"/>
      </rPr>
      <t>Non-Modifiable Executable Programs</t>
    </r>
  </si>
  <si>
    <r>
      <rPr>
        <sz val="10"/>
        <color rgb="FF231F20"/>
        <rFont val="Helvetica"/>
        <family val="2"/>
        <scheme val="minor"/>
      </rPr>
      <t>SC-35</t>
    </r>
  </si>
  <si>
    <r>
      <rPr>
        <sz val="10"/>
        <color rgb="FF231F20"/>
        <rFont val="Helvetica"/>
        <family val="2"/>
        <scheme val="minor"/>
      </rPr>
      <t>Honeyclients</t>
    </r>
  </si>
  <si>
    <r>
      <rPr>
        <sz val="10"/>
        <color rgb="FF231F20"/>
        <rFont val="Helvetica"/>
        <family val="2"/>
        <scheme val="minor"/>
      </rPr>
      <t>SC-36</t>
    </r>
  </si>
  <si>
    <r>
      <rPr>
        <sz val="10"/>
        <color rgb="FF231F20"/>
        <rFont val="Helvetica"/>
        <family val="2"/>
        <scheme val="minor"/>
      </rPr>
      <t>Distributed Processing and Storage</t>
    </r>
  </si>
  <si>
    <r>
      <rPr>
        <sz val="10"/>
        <color rgb="FF231F20"/>
        <rFont val="Helvetica"/>
        <family val="2"/>
        <scheme val="minor"/>
      </rPr>
      <t>SC-37</t>
    </r>
  </si>
  <si>
    <r>
      <rPr>
        <sz val="10"/>
        <color rgb="FF231F20"/>
        <rFont val="Helvetica"/>
        <family val="2"/>
        <scheme val="minor"/>
      </rPr>
      <t>Out-of-Band Channels</t>
    </r>
  </si>
  <si>
    <r>
      <rPr>
        <sz val="10"/>
        <color rgb="FF231F20"/>
        <rFont val="Helvetica"/>
        <family val="2"/>
        <scheme val="minor"/>
      </rPr>
      <t>SC-38</t>
    </r>
  </si>
  <si>
    <r>
      <rPr>
        <sz val="10"/>
        <color rgb="FF231F20"/>
        <rFont val="Helvetica"/>
        <family val="2"/>
        <scheme val="minor"/>
      </rPr>
      <t>Operations Security</t>
    </r>
  </si>
  <si>
    <r>
      <rPr>
        <sz val="10"/>
        <color rgb="FF231F20"/>
        <rFont val="Helvetica"/>
        <family val="2"/>
        <scheme val="minor"/>
      </rPr>
      <t>SC-39</t>
    </r>
  </si>
  <si>
    <r>
      <rPr>
        <sz val="10"/>
        <color rgb="FF231F20"/>
        <rFont val="Helvetica"/>
        <family val="2"/>
        <scheme val="minor"/>
      </rPr>
      <t>Process Isolation</t>
    </r>
  </si>
  <si>
    <r>
      <rPr>
        <sz val="10"/>
        <color rgb="FF231F20"/>
        <rFont val="Helvetica"/>
        <family val="2"/>
        <scheme val="minor"/>
      </rPr>
      <t>SC-40</t>
    </r>
  </si>
  <si>
    <r>
      <rPr>
        <sz val="10"/>
        <color rgb="FF231F20"/>
        <rFont val="Helvetica"/>
        <family val="2"/>
        <scheme val="minor"/>
      </rPr>
      <t>Wireless Link Protection</t>
    </r>
  </si>
  <si>
    <r>
      <rPr>
        <sz val="10"/>
        <color rgb="FF231F20"/>
        <rFont val="Helvetica"/>
        <family val="2"/>
        <scheme val="minor"/>
      </rPr>
      <t>SC-41</t>
    </r>
  </si>
  <si>
    <r>
      <rPr>
        <sz val="10"/>
        <color rgb="FF231F20"/>
        <rFont val="Helvetica"/>
        <family val="2"/>
        <scheme val="minor"/>
      </rPr>
      <t>Port and I/O Device Access</t>
    </r>
  </si>
  <si>
    <r>
      <rPr>
        <sz val="10"/>
        <color rgb="FF231F20"/>
        <rFont val="Helvetica"/>
        <family val="2"/>
        <scheme val="minor"/>
      </rPr>
      <t>SC-42</t>
    </r>
  </si>
  <si>
    <r>
      <rPr>
        <sz val="10"/>
        <color rgb="FF231F20"/>
        <rFont val="Helvetica"/>
        <family val="2"/>
        <scheme val="minor"/>
      </rPr>
      <t>Sensor Capability and Data</t>
    </r>
  </si>
  <si>
    <r>
      <rPr>
        <sz val="10"/>
        <color rgb="FF231F20"/>
        <rFont val="Helvetica"/>
        <family val="2"/>
        <scheme val="minor"/>
      </rPr>
      <t>SC-43</t>
    </r>
  </si>
  <si>
    <r>
      <rPr>
        <sz val="10"/>
        <color rgb="FF231F20"/>
        <rFont val="Helvetica"/>
        <family val="2"/>
        <scheme val="minor"/>
      </rPr>
      <t>Usage Restrictions</t>
    </r>
  </si>
  <si>
    <r>
      <rPr>
        <sz val="10"/>
        <color rgb="FF231F20"/>
        <rFont val="Helvetica"/>
        <family val="2"/>
        <scheme val="minor"/>
      </rPr>
      <t>SC-44</t>
    </r>
  </si>
  <si>
    <r>
      <rPr>
        <sz val="10"/>
        <color rgb="FF231F20"/>
        <rFont val="Helvetica"/>
        <family val="2"/>
        <scheme val="minor"/>
      </rPr>
      <t>Detonation Chambers</t>
    </r>
  </si>
  <si>
    <r>
      <rPr>
        <sz val="10"/>
        <color rgb="FF231F20"/>
        <rFont val="Helvetica"/>
        <family val="2"/>
        <scheme val="minor"/>
      </rPr>
      <t>SI-1</t>
    </r>
  </si>
  <si>
    <t>System and Information Integrity Policy and Procedures</t>
  </si>
  <si>
    <r>
      <rPr>
        <sz val="10"/>
        <color rgb="FF231F20"/>
        <rFont val="Helvetica"/>
        <family val="2"/>
        <scheme val="minor"/>
      </rPr>
      <t>SI-2</t>
    </r>
  </si>
  <si>
    <r>
      <rPr>
        <sz val="10"/>
        <color rgb="FF231F20"/>
        <rFont val="Helvetica"/>
        <family val="2"/>
        <scheme val="minor"/>
      </rPr>
      <t>Flaw Remediation</t>
    </r>
  </si>
  <si>
    <r>
      <rPr>
        <sz val="10"/>
        <color rgb="FF231F20"/>
        <rFont val="Helvetica"/>
        <family val="2"/>
        <scheme val="minor"/>
      </rPr>
      <t>SI-3</t>
    </r>
  </si>
  <si>
    <r>
      <rPr>
        <sz val="10"/>
        <color rgb="FF231F20"/>
        <rFont val="Helvetica"/>
        <family val="2"/>
        <scheme val="minor"/>
      </rPr>
      <t>Malicious Code Protection</t>
    </r>
  </si>
  <si>
    <r>
      <rPr>
        <sz val="10"/>
        <color rgb="FF231F20"/>
        <rFont val="Helvetica"/>
        <family val="2"/>
        <scheme val="minor"/>
      </rPr>
      <t>SI-4</t>
    </r>
  </si>
  <si>
    <r>
      <rPr>
        <sz val="10"/>
        <color rgb="FF231F20"/>
        <rFont val="Helvetica"/>
        <family val="2"/>
        <scheme val="minor"/>
      </rPr>
      <t>Information System Monitoring</t>
    </r>
  </si>
  <si>
    <r>
      <rPr>
        <sz val="10"/>
        <color rgb="FF231F20"/>
        <rFont val="Helvetica"/>
        <family val="2"/>
        <scheme val="minor"/>
      </rPr>
      <t>SI-5</t>
    </r>
  </si>
  <si>
    <r>
      <rPr>
        <sz val="10"/>
        <color rgb="FF231F20"/>
        <rFont val="Helvetica"/>
        <family val="2"/>
        <scheme val="minor"/>
      </rPr>
      <t>Security Alerts, Advisories, and Directives</t>
    </r>
  </si>
  <si>
    <r>
      <rPr>
        <sz val="10"/>
        <color rgb="FF231F20"/>
        <rFont val="Helvetica"/>
        <family val="2"/>
        <scheme val="minor"/>
      </rPr>
      <t>SI-6</t>
    </r>
  </si>
  <si>
    <r>
      <rPr>
        <sz val="10"/>
        <color rgb="FF231F20"/>
        <rFont val="Helvetica"/>
        <family val="2"/>
        <scheme val="minor"/>
      </rPr>
      <t>Security Function Verification</t>
    </r>
  </si>
  <si>
    <r>
      <rPr>
        <sz val="10"/>
        <color rgb="FF231F20"/>
        <rFont val="Helvetica"/>
        <family val="2"/>
        <scheme val="minor"/>
      </rPr>
      <t>SI-7</t>
    </r>
  </si>
  <si>
    <t>Software, Firmware, and Information Integrity</t>
  </si>
  <si>
    <r>
      <rPr>
        <sz val="10"/>
        <color rgb="FF231F20"/>
        <rFont val="Helvetica"/>
        <family val="2"/>
        <scheme val="minor"/>
      </rPr>
      <t>SI-8</t>
    </r>
  </si>
  <si>
    <r>
      <rPr>
        <sz val="10"/>
        <color rgb="FF231F20"/>
        <rFont val="Helvetica"/>
        <family val="2"/>
        <scheme val="minor"/>
      </rPr>
      <t>Spam Protection</t>
    </r>
  </si>
  <si>
    <r>
      <rPr>
        <sz val="10"/>
        <color rgb="FF231F20"/>
        <rFont val="Helvetica"/>
        <family val="2"/>
        <scheme val="minor"/>
      </rPr>
      <t>SI-9</t>
    </r>
  </si>
  <si>
    <r>
      <rPr>
        <sz val="10"/>
        <color rgb="FF231F20"/>
        <rFont val="Helvetica"/>
        <family val="2"/>
        <scheme val="minor"/>
      </rPr>
      <t>SI-10</t>
    </r>
  </si>
  <si>
    <r>
      <rPr>
        <sz val="10"/>
        <color rgb="FF231F20"/>
        <rFont val="Helvetica"/>
        <family val="2"/>
        <scheme val="minor"/>
      </rPr>
      <t>Information Input Validation</t>
    </r>
  </si>
  <si>
    <r>
      <rPr>
        <sz val="10"/>
        <color rgb="FF231F20"/>
        <rFont val="Helvetica"/>
        <family val="2"/>
        <scheme val="minor"/>
      </rPr>
      <t>SI-11</t>
    </r>
  </si>
  <si>
    <r>
      <rPr>
        <sz val="10"/>
        <color rgb="FF231F20"/>
        <rFont val="Helvetica"/>
        <family val="2"/>
        <scheme val="minor"/>
      </rPr>
      <t>Error Handling</t>
    </r>
  </si>
  <si>
    <r>
      <rPr>
        <sz val="10"/>
        <color rgb="FF231F20"/>
        <rFont val="Helvetica"/>
        <family val="2"/>
        <scheme val="minor"/>
      </rPr>
      <t>SI-12</t>
    </r>
  </si>
  <si>
    <r>
      <rPr>
        <sz val="10"/>
        <color rgb="FF231F20"/>
        <rFont val="Helvetica"/>
        <family val="2"/>
        <scheme val="minor"/>
      </rPr>
      <t>Information Handling and Retention</t>
    </r>
  </si>
  <si>
    <r>
      <rPr>
        <sz val="10"/>
        <color rgb="FF231F20"/>
        <rFont val="Helvetica"/>
        <family val="2"/>
        <scheme val="minor"/>
      </rPr>
      <t>SI-13</t>
    </r>
  </si>
  <si>
    <r>
      <rPr>
        <sz val="10"/>
        <color rgb="FF231F20"/>
        <rFont val="Helvetica"/>
        <family val="2"/>
        <scheme val="minor"/>
      </rPr>
      <t>Predictable Failure Prevention</t>
    </r>
  </si>
  <si>
    <r>
      <rPr>
        <sz val="10"/>
        <color rgb="FF231F20"/>
        <rFont val="Helvetica"/>
        <family val="2"/>
        <scheme val="minor"/>
      </rPr>
      <t>SI-14</t>
    </r>
  </si>
  <si>
    <r>
      <rPr>
        <sz val="10"/>
        <color rgb="FF231F20"/>
        <rFont val="Helvetica"/>
        <family val="2"/>
        <scheme val="minor"/>
      </rPr>
      <t>Non-Persistence</t>
    </r>
  </si>
  <si>
    <r>
      <rPr>
        <sz val="10"/>
        <color rgb="FF231F20"/>
        <rFont val="Helvetica"/>
        <family val="2"/>
        <scheme val="minor"/>
      </rPr>
      <t>SI-15</t>
    </r>
  </si>
  <si>
    <r>
      <rPr>
        <sz val="10"/>
        <color rgb="FF231F20"/>
        <rFont val="Helvetica"/>
        <family val="2"/>
        <scheme val="minor"/>
      </rPr>
      <t>Information Output Filtering</t>
    </r>
  </si>
  <si>
    <r>
      <rPr>
        <sz val="10"/>
        <color rgb="FF231F20"/>
        <rFont val="Helvetica"/>
        <family val="2"/>
        <scheme val="minor"/>
      </rPr>
      <t>SI-16</t>
    </r>
  </si>
  <si>
    <r>
      <rPr>
        <sz val="10"/>
        <color rgb="FF231F20"/>
        <rFont val="Helvetica"/>
        <family val="2"/>
        <scheme val="minor"/>
      </rPr>
      <t>Memory Protection</t>
    </r>
  </si>
  <si>
    <r>
      <rPr>
        <sz val="10"/>
        <color rgb="FF231F20"/>
        <rFont val="Helvetica"/>
        <family val="2"/>
        <scheme val="minor"/>
      </rPr>
      <t>SI-17</t>
    </r>
  </si>
  <si>
    <r>
      <rPr>
        <sz val="10"/>
        <color rgb="FF231F20"/>
        <rFont val="Helvetica"/>
        <family val="2"/>
        <scheme val="minor"/>
      </rPr>
      <t>Fail-Safe Procedures</t>
    </r>
  </si>
  <si>
    <r>
      <rPr>
        <sz val="10"/>
        <color rgb="FF231F20"/>
        <rFont val="Helvetica"/>
        <family val="2"/>
        <scheme val="minor"/>
      </rPr>
      <t>PM-1</t>
    </r>
  </si>
  <si>
    <r>
      <rPr>
        <sz val="10"/>
        <color rgb="FF231F20"/>
        <rFont val="Helvetica"/>
        <family val="2"/>
        <scheme val="minor"/>
      </rPr>
      <t>Information Security Program Plan</t>
    </r>
  </si>
  <si>
    <r>
      <rPr>
        <sz val="10"/>
        <color rgb="FF231F20"/>
        <rFont val="Helvetica"/>
        <family val="2"/>
        <scheme val="minor"/>
      </rPr>
      <t>PM-2</t>
    </r>
  </si>
  <si>
    <r>
      <rPr>
        <sz val="10"/>
        <color rgb="FF231F20"/>
        <rFont val="Helvetica"/>
        <family val="2"/>
        <scheme val="minor"/>
      </rPr>
      <t>Senior Information Security Officer</t>
    </r>
  </si>
  <si>
    <r>
      <rPr>
        <sz val="10"/>
        <color rgb="FF231F20"/>
        <rFont val="Helvetica"/>
        <family val="2"/>
        <scheme val="minor"/>
      </rPr>
      <t>PM-3</t>
    </r>
  </si>
  <si>
    <r>
      <rPr>
        <sz val="10"/>
        <color rgb="FF231F20"/>
        <rFont val="Helvetica"/>
        <family val="2"/>
        <scheme val="minor"/>
      </rPr>
      <t>Information Security Resources</t>
    </r>
  </si>
  <si>
    <r>
      <rPr>
        <sz val="10"/>
        <color rgb="FF231F20"/>
        <rFont val="Helvetica"/>
        <family val="2"/>
        <scheme val="minor"/>
      </rPr>
      <t>PM-4</t>
    </r>
  </si>
  <si>
    <r>
      <rPr>
        <sz val="10"/>
        <color rgb="FF231F20"/>
        <rFont val="Helvetica"/>
        <family val="2"/>
        <scheme val="minor"/>
      </rPr>
      <t>Plan of Action and Milestones Process</t>
    </r>
  </si>
  <si>
    <r>
      <rPr>
        <sz val="10"/>
        <color rgb="FF231F20"/>
        <rFont val="Helvetica"/>
        <family val="2"/>
        <scheme val="minor"/>
      </rPr>
      <t>PM-5</t>
    </r>
  </si>
  <si>
    <r>
      <rPr>
        <sz val="10"/>
        <color rgb="FF231F20"/>
        <rFont val="Helvetica"/>
        <family val="2"/>
        <scheme val="minor"/>
      </rPr>
      <t>Information System Inventory</t>
    </r>
  </si>
  <si>
    <r>
      <rPr>
        <sz val="10"/>
        <color rgb="FF231F20"/>
        <rFont val="Helvetica"/>
        <family val="2"/>
        <scheme val="minor"/>
      </rPr>
      <t>PM-6</t>
    </r>
    <r>
      <rPr>
        <sz val="12"/>
        <color rgb="FF000000"/>
        <rFont val="Verdana"/>
        <family val="2"/>
      </rPr>
      <t/>
    </r>
  </si>
  <si>
    <t>Information Security Measures of Performance</t>
  </si>
  <si>
    <r>
      <rPr>
        <sz val="10"/>
        <color rgb="FF231F20"/>
        <rFont val="Helvetica"/>
        <family val="2"/>
        <scheme val="minor"/>
      </rPr>
      <t>PM-7</t>
    </r>
    <r>
      <rPr>
        <sz val="12"/>
        <color rgb="FF000000"/>
        <rFont val="Verdana"/>
        <family val="2"/>
      </rPr>
      <t/>
    </r>
  </si>
  <si>
    <t>Enterprise Architecture</t>
  </si>
  <si>
    <r>
      <rPr>
        <sz val="10"/>
        <color rgb="FF231F20"/>
        <rFont val="Helvetica"/>
        <family val="2"/>
        <scheme val="minor"/>
      </rPr>
      <t>PM-8</t>
    </r>
    <r>
      <rPr>
        <sz val="12"/>
        <color rgb="FF000000"/>
        <rFont val="Verdana"/>
        <family val="2"/>
      </rPr>
      <t/>
    </r>
  </si>
  <si>
    <t>Critical Infrastructure Plan</t>
  </si>
  <si>
    <r>
      <rPr>
        <sz val="10"/>
        <color rgb="FF231F20"/>
        <rFont val="Helvetica"/>
        <family val="2"/>
        <scheme val="minor"/>
      </rPr>
      <t>PM-9</t>
    </r>
    <r>
      <rPr>
        <sz val="12"/>
        <color rgb="FF000000"/>
        <rFont val="Verdana"/>
        <family val="2"/>
      </rPr>
      <t/>
    </r>
  </si>
  <si>
    <t>Risk Management Strategy</t>
  </si>
  <si>
    <r>
      <rPr>
        <sz val="10"/>
        <color rgb="FF231F20"/>
        <rFont val="Helvetica"/>
        <family val="2"/>
        <scheme val="minor"/>
      </rPr>
      <t>PM-10</t>
    </r>
    <r>
      <rPr>
        <sz val="12"/>
        <color rgb="FF000000"/>
        <rFont val="Verdana"/>
        <family val="2"/>
      </rPr>
      <t/>
    </r>
  </si>
  <si>
    <t>Security Authorization Process</t>
  </si>
  <si>
    <r>
      <rPr>
        <sz val="10"/>
        <color rgb="FF231F20"/>
        <rFont val="Helvetica"/>
        <family val="2"/>
        <scheme val="minor"/>
      </rPr>
      <t>PM-11</t>
    </r>
    <r>
      <rPr>
        <sz val="12"/>
        <color rgb="FF000000"/>
        <rFont val="Verdana"/>
        <family val="2"/>
      </rPr>
      <t/>
    </r>
  </si>
  <si>
    <t>Mission/Business Process Definition</t>
  </si>
  <si>
    <r>
      <rPr>
        <sz val="10"/>
        <color rgb="FF231F20"/>
        <rFont val="Helvetica"/>
        <family val="2"/>
        <scheme val="minor"/>
      </rPr>
      <t>PM-12</t>
    </r>
    <r>
      <rPr>
        <sz val="12"/>
        <color rgb="FF000000"/>
        <rFont val="Verdana"/>
        <family val="2"/>
      </rPr>
      <t/>
    </r>
  </si>
  <si>
    <r>
      <rPr>
        <sz val="10"/>
        <color rgb="FF231F20"/>
        <rFont val="Helvetica"/>
        <family val="2"/>
        <scheme val="minor"/>
      </rPr>
      <t>PM-13</t>
    </r>
    <r>
      <rPr>
        <sz val="12"/>
        <color rgb="FF000000"/>
        <rFont val="Verdana"/>
        <family val="2"/>
      </rPr>
      <t/>
    </r>
  </si>
  <si>
    <t>Information Security Workforce</t>
  </si>
  <si>
    <r>
      <rPr>
        <sz val="10"/>
        <color rgb="FF231F20"/>
        <rFont val="Helvetica"/>
        <family val="2"/>
        <scheme val="minor"/>
      </rPr>
      <t>PM-14</t>
    </r>
    <r>
      <rPr>
        <sz val="12"/>
        <color rgb="FF000000"/>
        <rFont val="Verdana"/>
        <family val="2"/>
      </rPr>
      <t/>
    </r>
  </si>
  <si>
    <t>Testing, Training, &amp; Monitoring</t>
  </si>
  <si>
    <r>
      <rPr>
        <sz val="10"/>
        <color rgb="FF231F20"/>
        <rFont val="Helvetica"/>
        <family val="2"/>
        <scheme val="minor"/>
      </rPr>
      <t>PM-15</t>
    </r>
    <r>
      <rPr>
        <sz val="12"/>
        <color rgb="FF000000"/>
        <rFont val="Verdana"/>
        <family val="2"/>
      </rPr>
      <t/>
    </r>
  </si>
  <si>
    <t>Contacts with Security Groups and Associations</t>
  </si>
  <si>
    <r>
      <rPr>
        <sz val="10"/>
        <color rgb="FF231F20"/>
        <rFont val="Helvetica"/>
        <family val="2"/>
        <scheme val="minor"/>
      </rPr>
      <t>PM-16</t>
    </r>
    <r>
      <rPr>
        <sz val="12"/>
        <color rgb="FF000000"/>
        <rFont val="Verdana"/>
        <family val="2"/>
      </rPr>
      <t/>
    </r>
  </si>
  <si>
    <t>Threat Awareness Program</t>
  </si>
  <si>
    <t>NIST SP 800-34</t>
  </si>
  <si>
    <t>Contingency Planning Guide for Federal Information Systems</t>
  </si>
  <si>
    <t>NIST SP 800-46</t>
  </si>
  <si>
    <t>Guide to Enterprise Telework, Remote Access, and Bring Your Own Device (BYOD) Security</t>
  </si>
  <si>
    <t>NIST SP 800-60</t>
  </si>
  <si>
    <t>Guide for Mapping Types of Information and Information Systems to Security Categories</t>
  </si>
  <si>
    <t>NIST SP 800-88</t>
  </si>
  <si>
    <t>Guidelines for Media Sanitization</t>
  </si>
  <si>
    <t>Physical Access Authorizations; Physical Access Control; Access Control for Transmission Medium; Emergency Power; Fire Protection; Temperature and Humidity Controls; External Information System Services</t>
  </si>
  <si>
    <t>System Development Life Cycle; Development Process, Standards, and Tools; Application Partitioning; Senior Information Security Officer; Security Authorization Process; Security Alerts, Advisories, and Directives; Information Security Resources</t>
  </si>
  <si>
    <t>Account Management; Access Enforcement; Least Privilege</t>
  </si>
  <si>
    <t>Access Enforcement; Least Functionality; Guide to Enterprise Telework, Remote Access, and Bring Your Own Device (BYOD) Security</t>
  </si>
  <si>
    <t>Internal System Connections; Information in Shared Resources</t>
  </si>
  <si>
    <t>Identification and Authentication (Organizational Users); Authenticator Management</t>
  </si>
  <si>
    <t>Audit and Accountability: reviews and updates; Audit Review, Analysis, and Reporting; Audit Generation; Access Control: Auditing use of privileged functions; Configuration Change Control; Controlled Maintenance; Maintenance Personnel; Physical Access Control</t>
  </si>
  <si>
    <t>Audit Reduction and Report Generation; Protection of Audit Information; Incident Handling; Separation of Duties; Contingency Plan Testing; Information System Recovery and Reconstitution; Contingency Planning Guide for Federal Information Systems</t>
  </si>
  <si>
    <t>Separation of Duties; Contingency Plan Testing; Information System Recovery and Reconstitution; Contingency Planning Guide for Federal Information Systems</t>
  </si>
  <si>
    <t>Configuration Change Control; Security Impact Analysis; Access Restrictions for Change</t>
  </si>
  <si>
    <t>Information Flow Enforcement; Media Access; Media Storage</t>
  </si>
  <si>
    <t>Media Access; Access Control: Full device / container based encryption</t>
  </si>
  <si>
    <t>Information System Backup; Media Transport</t>
  </si>
  <si>
    <t>Information System Backup; Media Sanitization; Guide for Mapping Types of Information and Information Systems to Security Categories; Guidelines for Media Sanitization; Account Management; Least Privilege; Identifier Management; Senior Information Security Officer; Security Authorization Process; Security Alerts, Advisories, and Directives; Controlled Maintenance; Maintenance Tools</t>
  </si>
  <si>
    <t>Incident Response Training; Incident Handling; Information Spillage Response</t>
  </si>
  <si>
    <t>Incident Response Training; Incident Handling; Integrated Information Security Analysis Team</t>
  </si>
  <si>
    <t>Media Storage; Physical Access Authorizations; Access Control for Output Devices; Monitoring Physical Access; Alternate Work Site</t>
  </si>
  <si>
    <t>Media Access; Media Transport; Media Use</t>
  </si>
  <si>
    <t>Senior Information Security Officer; Security Authorization Process; Security Alerts, Advisories, and Directives; Plan of Action and Milestones; Information Security Program Plan</t>
  </si>
  <si>
    <t>CA-5, CM-3, PM-1, SA-15, SA-3, SA-8, SC-2</t>
  </si>
  <si>
    <t>Plan of Action and Milestones; Configuration Change Control; Information Security Program Plan; Development Process, Standards, and Tools; System Development Life Cycle; Security Engineering Principles; Application Partitioning</t>
  </si>
  <si>
    <t>Plan of Action and Milestones; Information Security Program Plan; Identifier Management; Authenticator Management; Cryptographic Module Authentication; Identification and Authentication (Non- Organizational Users)</t>
  </si>
  <si>
    <t>Plan of Action and Milestones; Information Security Program Plan</t>
  </si>
  <si>
    <t>Baseline Configuration; Configuration Settings; Configuration Change Control; Access Control for Mobile Devices; Controlled Maintenance</t>
  </si>
  <si>
    <t>Security management process: Implement policies and procedures to prevent, detect, contain, and correct security violations.</t>
  </si>
  <si>
    <t>Has the risk management process been completed using IAW NIST Guidelines?</t>
  </si>
  <si>
    <t>ID</t>
  </si>
  <si>
    <t>Question</t>
  </si>
  <si>
    <t>Additional Info</t>
  </si>
  <si>
    <t>High Risk</t>
  </si>
  <si>
    <t>Application/Service Security</t>
  </si>
  <si>
    <t>Authentication, Authorization, and Accounting</t>
  </si>
  <si>
    <t>Business Continuity Plan</t>
  </si>
  <si>
    <t>Change Management</t>
  </si>
  <si>
    <t>Data</t>
  </si>
  <si>
    <t>Datacenter</t>
  </si>
  <si>
    <t>Disaster Recovery Plan</t>
  </si>
  <si>
    <t>Firewalls, IDS, IPS, and Networking</t>
  </si>
  <si>
    <t>Policies, Procedures, and Processes</t>
  </si>
  <si>
    <t>Quality Assurance</t>
  </si>
  <si>
    <t>Systems Management &amp; Configuration</t>
  </si>
  <si>
    <t>Vulnerability Scanning</t>
  </si>
  <si>
    <t>PCI DSS</t>
  </si>
  <si>
    <t>Category</t>
  </si>
  <si>
    <t>C_Answer</t>
  </si>
  <si>
    <t>Required</t>
  </si>
  <si>
    <t>V_Answer</t>
  </si>
  <si>
    <t>Category_Total</t>
  </si>
  <si>
    <t>Category_divisor</t>
  </si>
  <si>
    <t>Score</t>
  </si>
  <si>
    <t>Max_Score</t>
  </si>
  <si>
    <t>Score %</t>
  </si>
  <si>
    <t>Application Security</t>
  </si>
  <si>
    <t>Compliant</t>
  </si>
  <si>
    <t>Weight</t>
  </si>
  <si>
    <t>HECVAT Version</t>
  </si>
  <si>
    <t>Full</t>
  </si>
  <si>
    <t>Date Prepared</t>
  </si>
  <si>
    <t>Report Sections</t>
  </si>
  <si>
    <t>Overall Score:</t>
  </si>
  <si>
    <t>Vendor Answer</t>
  </si>
  <si>
    <t>Does the system have password complexity or length limitations and/or restrictions?</t>
  </si>
  <si>
    <t>Do you have documented password/passphrase reset procedures that are currently implemented in the system and/or customer support?</t>
  </si>
  <si>
    <t>Is this product a core service of your organization, and as such, the top priority during business continuity planning?</t>
  </si>
  <si>
    <t>Does the system support client customizations from one release to another?</t>
  </si>
  <si>
    <t>Do you have a release schedule for product updates?</t>
  </si>
  <si>
    <t>Is Institution involvement (i.e. technically or organizationally) required during product updates?</t>
  </si>
  <si>
    <t>Do you have policy and procedure, currently implemented, managing how critical patches are applied to all systems and applications?</t>
  </si>
  <si>
    <t>Do you have policy and procedure, currently implemented, guiding how security risks are mitigated until patches can be applied?</t>
  </si>
  <si>
    <t>Order</t>
  </si>
  <si>
    <t>ISO 27002:27013</t>
  </si>
  <si>
    <t>Row Labels</t>
  </si>
  <si>
    <t>TRUE</t>
  </si>
  <si>
    <t>Non-Compliant Responses</t>
  </si>
  <si>
    <t>Third-Parties</t>
  </si>
  <si>
    <t>Describe or provide a reference to the a) system capability to log security/authorization changes as well as user and administrator security events (i.e. physical or electronic)(e.g. login failures, access denied, changes accepted), and b) all requirements necessary to implement logging and monitoring on the system. Include c) information about SIEM/log collector usage.</t>
  </si>
  <si>
    <t>Overall Score</t>
  </si>
  <si>
    <t>Insider Threat Program</t>
  </si>
  <si>
    <t>PCI Scope, Discovery</t>
  </si>
  <si>
    <t>PCI Scope</t>
  </si>
  <si>
    <t>12.1, Scope</t>
  </si>
  <si>
    <t>12.8, 12.5</t>
  </si>
  <si>
    <t>7.x</t>
  </si>
  <si>
    <t>12.x</t>
  </si>
  <si>
    <t>7.x, 8.x</t>
  </si>
  <si>
    <t>Scope</t>
  </si>
  <si>
    <t>8.x</t>
  </si>
  <si>
    <t>2.1, 8.x</t>
  </si>
  <si>
    <t>10.1, 10.2, 10.3, 10.5, 10.6, 10.7</t>
  </si>
  <si>
    <t>8.x, 4.2</t>
  </si>
  <si>
    <t>6.4, 6.4.5, 6.4.5.1, 6.4.5.2</t>
  </si>
  <si>
    <t>6.4, 12.8, 12.9</t>
  </si>
  <si>
    <t>12.1, 12.8</t>
  </si>
  <si>
    <t>12.1, 12.8, 6.2</t>
  </si>
  <si>
    <t>12.2, 12.8</t>
  </si>
  <si>
    <t>12.1, 12.2, 12.8</t>
  </si>
  <si>
    <t>12.10, 12.8, 6.4</t>
  </si>
  <si>
    <t>12.8, 9.x</t>
  </si>
  <si>
    <t>12.8, 4.1</t>
  </si>
  <si>
    <t>9.x</t>
  </si>
  <si>
    <t>11.4, 12.8</t>
  </si>
  <si>
    <t>1.1, 10.8, 10.6, 10.3, 10.2, 11.4</t>
  </si>
  <si>
    <t>12.1, 9.x</t>
  </si>
  <si>
    <t>12.4, 12.5</t>
  </si>
  <si>
    <t>6.4.5</t>
  </si>
  <si>
    <t>12.6, 6.5</t>
  </si>
  <si>
    <t>6.3.2</t>
  </si>
  <si>
    <t>6.3.2, 6.4.5.3</t>
  </si>
  <si>
    <t>6.3, 6.3.1</t>
  </si>
  <si>
    <t>12.10, 12.8, 12.9</t>
  </si>
  <si>
    <t>12.6, 7.x, 8.x, 9.x</t>
  </si>
  <si>
    <t>7.x, 8.x, 9.x</t>
  </si>
  <si>
    <t>12.1, 12.5, 12.6</t>
  </si>
  <si>
    <t>11.2, 11.3</t>
  </si>
  <si>
    <t>11.2, 12.8</t>
  </si>
  <si>
    <t>12.10, 10.10</t>
  </si>
  <si>
    <t>1.x</t>
  </si>
  <si>
    <t>Install and maintain a firewall configuration to protect cardholder data</t>
  </si>
  <si>
    <t>Establish and implement firewall and router configuration standards that include the following:</t>
  </si>
  <si>
    <t>1.1.1</t>
  </si>
  <si>
    <t>A formal process for approving and testing all network connections and changes to the firewall and router configurations</t>
  </si>
  <si>
    <t>1.1.2</t>
  </si>
  <si>
    <t>Current network diagram that identifies all connections between the cardholder data environment and other networks, including any wireless networks</t>
  </si>
  <si>
    <t>1.1.3</t>
  </si>
  <si>
    <t>Current diagram that shows all cardholder data flows across systems and networks</t>
  </si>
  <si>
    <t>1.1.4</t>
  </si>
  <si>
    <t>Requirements for a firewall at each Internet connection and between any demilitarized zone (DMZ) and the internal network zone</t>
  </si>
  <si>
    <t>1.1.5</t>
  </si>
  <si>
    <t>Description of groups, roles, and responsibilities for management of network components</t>
  </si>
  <si>
    <t>1.1.6</t>
  </si>
  <si>
    <t>Documentation of business justification and approval for use of all services, protocols, and ports allowed, including documentation of security features implemented for those protocols considered to be insecure.</t>
  </si>
  <si>
    <t>1.1.7</t>
  </si>
  <si>
    <t>Requirement to review firewall and router rule sets at least every six months</t>
  </si>
  <si>
    <t>Build firewall and router configurations that restrict connections between untrusted networks and any system components in the cardholder data environment. Note: An “untrusted network” is any network that is external to the networks belonging to the entity under review, and/or which is out of the entity's ability to control or manage.</t>
  </si>
  <si>
    <t>1.2.1</t>
  </si>
  <si>
    <t>Restrict inbound and outbound traffic to that which is necessary for the cardholder data environment, and specifically deny all other traffic.</t>
  </si>
  <si>
    <t>1.2.2</t>
  </si>
  <si>
    <t>Secure and synchronize router configuration files.</t>
  </si>
  <si>
    <t>1.2.3</t>
  </si>
  <si>
    <t>Install perimeter firewalls between all wireless networks and the cardholder data environment, and configure these firewalls to deny or, if traffic is necessary for business purposes, permit only authorized traffic between the wireless environment and the cardholder data environment.</t>
  </si>
  <si>
    <t>Prohibit direct public access between the Internet and any system component in the cardholder data environment.</t>
  </si>
  <si>
    <t>1.3.1</t>
  </si>
  <si>
    <t>Implement a DMZ to limit inbound traffic to only system components that provide authorized publicly accessible services, protocols, and ports.</t>
  </si>
  <si>
    <t>1.3.2</t>
  </si>
  <si>
    <t>Limit inbound Internet traffic to IP addresses within the DMZ.</t>
  </si>
  <si>
    <t>1.3.3</t>
  </si>
  <si>
    <t>Implement anti-spoofing measures to detect and block forged source IP addresses from entering the network. (For example, block traffic originating from the Internet with an internal source address.)</t>
  </si>
  <si>
    <t>1.3.4</t>
  </si>
  <si>
    <t>Do not allow unauthorized outbound traffic from the cardholder data environment to the Internet.</t>
  </si>
  <si>
    <t>1.3.5</t>
  </si>
  <si>
    <t>Permit only “established” connections into the network.</t>
  </si>
  <si>
    <t>1.3.6</t>
  </si>
  <si>
    <t>Place system components that store cardholder data (such as a database) in an internal network zone, segregated from the DMZ and other untrusted networks.</t>
  </si>
  <si>
    <t>1.3.7</t>
  </si>
  <si>
    <t>Do not disclose private IP addresses and routing information to unauthorized parties. Note: Methods to obscure IP addressing may include, but are not limited to: • Network Address Translation (NAT) • Placing servers containing cardholder data behind proxy servers/firewalls, • Removal or filtering of route advertisements for private networks that employ registered addressing, • Internal use of RFC1918 address space instead of registered addresses.</t>
  </si>
  <si>
    <t>Install personal firewall software or equivalent functionality on any portable computing devices (including company and/or employee-owned) that connect to the Internet when outside the network (for example, laptops used by employees), and which are also used to access the CDE. Firewall (or equivalent) configurations include: • Specific configuration settings are defined. • Personal firewall (or equivalent functionality) is actively running. • Personal firewall (or equivalent functionality) is not alterable by users of the portable computing devices.</t>
  </si>
  <si>
    <t>Ensure that security policies and operational procedures for managing firewalls are documented, in use, and known to all affected parties.</t>
  </si>
  <si>
    <t>2.x</t>
  </si>
  <si>
    <t>Do not use vendor-supplied defaults for system passwords and other security parameters</t>
  </si>
  <si>
    <t>Always change vendor-supplied defaults and remove or disable unnecessary default accounts before installing a system on the network. This applies to ALL default passwords, including but not limited to those used by operating systems, software that provides security services, application and system accounts, point-of-sale (POS) terminals, payment applications, Simple Network Management Protocol (SNMP) community strings, etc.).</t>
  </si>
  <si>
    <t>2.1.1</t>
  </si>
  <si>
    <t>For wireless environments connected to the cardholder data environment or transmitting cardholder data, change ALL wireless vendor defaults at installation, including but not limited to default wireless encryption keys, passwords, and SNMP community strings.</t>
  </si>
  <si>
    <t>Develop configuration standards for all system components. Assure that these standards address all known security vulnerabilities and are consistent with industry-accepted system hardening standards. Sources of industry-accepted system hardening standards may include, but are not limited to: • Center for Internet Security (CIS) • International Organization for Standardization (ISO) • SysAdmin Audit Network Security (SANS) Institute • National Institute of Standards Technology (NIST).</t>
  </si>
  <si>
    <t>2.2.1</t>
  </si>
  <si>
    <t>Implement only one primary function per server to prevent functions that require different security levels from co-existing on the same server. (For example, web servers, database servers, and DNS should be implemented on separate servers.) Note: Where virtualization technologies are in use, implement only one primary function per virtual system component.</t>
  </si>
  <si>
    <t>2.2.2</t>
  </si>
  <si>
    <t>Enable only necessary services, protocols, daemons, etc., as required for the function of the system.</t>
  </si>
  <si>
    <t>2.2.3</t>
  </si>
  <si>
    <t>Implement additional security features for any required services, protocols, or daemons that are considered to be insecure. Note: Where SSL/early TLS is used, the requirements in Appendix A2 must be completed.</t>
  </si>
  <si>
    <t>2.2.4</t>
  </si>
  <si>
    <t>Configure system security parameters to prevent misuse.</t>
  </si>
  <si>
    <t>2.2.5</t>
  </si>
  <si>
    <t>Remove all unnecessary functionality, such as scripts, drivers, features, subsystems, file systems, and unnecessary web servers.</t>
  </si>
  <si>
    <t>Encrypt all non-console administrative access using strong cryptography. Note: Where SSL/early TLS is used, the requirements in Appendix A2 must be completed.</t>
  </si>
  <si>
    <t>Maintain an inventory of system components that are in scope for PCI DSS.</t>
  </si>
  <si>
    <t>Ensure that security policies and operational procedures for managing vendor defaults and other security parameters are documented, in use, and known to all affected parties.</t>
  </si>
  <si>
    <t>Shared hosting providers must protect each entity’s hosted environment and cardholder data. These providers must meet specific requirements as detailed in Appendix A1: Additional PCI DSS Requirements for Shared Hosting Providers.</t>
  </si>
  <si>
    <t>3.x</t>
  </si>
  <si>
    <t>Protect stored cardholder data</t>
  </si>
  <si>
    <t>Keep cardholder data storage to a minimum by implementing data retention and disposal policies, procedures and processes that include at least the following for all cardholder data (CHD) storage: • Limiting data storage amount and retention time to that which is required for legal, regulatory, and/or business requirements • Specific retention requirements for cardholder data • Processes for secure deletion of data when no longer needed • A quarterly process for identifying and securely deleting stored cardholder data that exceeds defined retention.</t>
  </si>
  <si>
    <t>Do not store sensitive authentication data after authorization (even if encrypted). If sensitive authentication data is received, render all data unrecoverable upon completion of the authorization process. It is permissible for issuers and companies that support issuing services to store sensitive authentication data if: • There is a business justification and • The data is stored securely. Sensitive authentication data includes the data as cited in the following Requirements 3.2.1 through 3.2.3:</t>
  </si>
  <si>
    <t>Do not store the full contents of any track (from the magnetic stripe located on the back of a card, equivalent data contained on a chip, or elsewhere) after authorization. This data is alternatively called full track, track, track 1, track 2, and magnetic-stripe data. Note: In the normal course of business, the following data elements from the magnetic stripe may need to be retained: • The cardholder’s name • Primary account number (PAN) • Expiration date • Service code To minimize risk, store only these data elements as needed for business.</t>
  </si>
  <si>
    <t>Do not store the card verification code or value (three-digit or four-digit number printed on the front or back of a payment card used to verify card-not-present transactions) after authorization.</t>
  </si>
  <si>
    <t>Do not store the personal identification number (PIN) or the encrypted PIN block after authorization.</t>
  </si>
  <si>
    <t>Mask PAN when displayed (the first six and last four digits are the maximum number of digits to be displayed), such that only personnel with a legitimate business need can see more than the first six/last four digits of the PAN. Note: This requirement does not supersede stricter requirements in place for displays of cardholder data—for example, legal or payment card brand requirements for point-of-sale (POS) receipts.</t>
  </si>
  <si>
    <t>Render PAN unreadable anywhere it is stored (including on portable digital media, backup media, and in logs) by using any of the following approaches: • One-way hashes based on strong cryptography, (hash must be of the entire PAN) • Truncation (hashing cannot be used to replace the truncated segment of PAN) • Index tokens and pads (pads must be securely stored) • Strong cryptography with associated key-management processes and procedures. Note: It is a relatively trivial effort for a malicious individual to reconstruct original PAN data if they have access to both the truncated and hashed version of a PAN. Where hashed and truncated versions of the same PAN are present in an entity’s environment, additional controls must be in place to ensure that the hashed and truncated versions cannot be correlated to reconstruct the original PAN.</t>
  </si>
  <si>
    <t>If disk encryption is used (rather than file- or column-level database encryption), logical access must be managed separately and independently of native operating system authentication and access control mechanisms (for example, by not using local user account databases or general network login credentials). Decryption keys must not be associated with user accounts. Note: This requirement applies in addition to all other PCI DSS encryption and key-management requirements.</t>
  </si>
  <si>
    <t>Document and implement procedures to protect keys used to secure stored cardholder data against disclosure and misuse: Note: This requirement applies to keys used to encrypt stored cardholder data, and also applies to key-encrypting keys used to protect data-encrypting keys—such key-encrypting keys must be at least as strong as the data-encrypting key.</t>
  </si>
  <si>
    <t>Additional requirement for service providers only: Maintain a documented description of the cryptographic architecture that includes: • Details of all algorithms, protocols, and keys used for the protection of cardholder data, including key strength and expiry date • Description of the key usage for each key. • Inventory of any HSMs and other SCDs used for key management Note: This requirement is a best practice until January 31, 2018, after which it becomes a requirement.</t>
  </si>
  <si>
    <t>Restrict access to cryptographic keys to the fewest number of custodians necessary.</t>
  </si>
  <si>
    <t>Store secret and private keys used to encrypt/decrypt cardholder data in one (or more) of the following forms at all times: • Encrypted with a key-encrypting key that is at least as strong as the data-encrypting key, and that is stored separately from the data-encrypting key • Within a secure cryptographic device (such as a hardware (host) security module (HSM) or PTS-approved point-of-interaction device) • As at least two full-length key components or key shares, in accordance with an industry-accepted method Note: It is not required that public keys be stored in one of these forms.</t>
  </si>
  <si>
    <t>Store cryptographic keys in the fewest possible locations.</t>
  </si>
  <si>
    <t>Fully document and implement all key-management processes and procedures for cryptographic keys used for encryption of cardholder data, including the following: Note: Numerous industry standards for key management are available from various resources including NIST, which can be found at http://csrc.nist.gov.</t>
  </si>
  <si>
    <t>Generation of strong cryptographic keys</t>
  </si>
  <si>
    <t>Secure cryptographic key distribution</t>
  </si>
  <si>
    <t>Secure cryptographic key storage</t>
  </si>
  <si>
    <t>3.6.4</t>
  </si>
  <si>
    <t>Cryptographic key changes for keys that have reached the end of their cryptoperiod (for example, after a defined period of time has passed and/or after a certain amount of cipher-text has been produced by a given key), as defined by the associated application vendor or key owner, and based on industry best practices and guidelines (for example, NIST Special Publication 800-57).</t>
  </si>
  <si>
    <t>3.6.5</t>
  </si>
  <si>
    <t>Retirement or replacement (for example, archiving, destruction, and/or revocation) of keys as deemed necessary when the integrity of the key has been weakened (for example, departure of an employee with knowledge of a clear-text key component), or keys are suspected of being compromised. Note: If retired or replaced cryptographic keys need to be retained, these keys must be securely archived (for example, by using a key-encryption key). Archived cryptographic keys should only be used for decryption/verification purposes.</t>
  </si>
  <si>
    <t>3.6.6</t>
  </si>
  <si>
    <t>If manual clear-text cryptographic key-management operations are used, these operations must be managed using split knowledge and dual control. Note: Examples of manual key-management operations include, but are not limited to: key generation, transmission, loading, storage and destruction.</t>
  </si>
  <si>
    <t>3.6.7</t>
  </si>
  <si>
    <t>Prevention of unauthorized substitution of cryptographic keys.</t>
  </si>
  <si>
    <t>3.6.8</t>
  </si>
  <si>
    <t>Requirement for cryptographic key custodians to formally acknowledge that they understand and accept their key-custodian responsibilities.</t>
  </si>
  <si>
    <t>Ensure that security policies and operational procedures for protecting stored cardholder data are documented, in use, and known to all affected parties.</t>
  </si>
  <si>
    <t>4.x</t>
  </si>
  <si>
    <t>Encrypt transmission of cardholder data across open, public networks</t>
  </si>
  <si>
    <t>Use strong cryptography and security protocols to safeguard sensitive cardholder data during transmission over open, public networks, including the following: • Only trusted keys and certificates are accepted. • The protocol in use only supports secure versions or configurations. • The encryption strength is appropriate for the encryption methodology in use. Note: Where SSL/early TLS is used, the requirements in Appendix A2 must be completed. Examples of open, public networks include but are not limited to: • The Internet • Wireless technologies, including 802.11 and Bluetooth • Cellular technologies, for example, Global System for Mobile communications (GSM), Code division multiple access (CDMA) • General Packet Radio Service (GPRS). • Satellite communications.</t>
  </si>
  <si>
    <t>4.1.1</t>
  </si>
  <si>
    <t>Ensure wireless networks transmitting cardholder data or connected to the cardholder data environment, use industry best practices to implement strong encryption for authentication and transmission.</t>
  </si>
  <si>
    <t>Never send unprotected PANs by end-user messaging technologies (for example, e-mail, instant messaging, SMS, chat, etc.).</t>
  </si>
  <si>
    <t>Ensure that security policies and operational procedures for encrypting transmissions of cardholder data are documented, in use, and known to all affected parties.</t>
  </si>
  <si>
    <t>5.x</t>
  </si>
  <si>
    <t>Use and regularly update anti-virus software or programs</t>
  </si>
  <si>
    <t>Deploy anti-virus software on all systems commonly affected by malicious software (particularly personal computers and servers).</t>
  </si>
  <si>
    <t>Ensure that anti-virus programs are capable of detecting, removing, and protecting against all known types of malicious software.</t>
  </si>
  <si>
    <t>For systems considered to be not commonly affected by malicious software, perform periodic evaluations to identify and evaluate evolving malware threats in order to confirm whether such systems continue to not require anti-virus software.</t>
  </si>
  <si>
    <t>Ensure that all anti-virus mechanisms are maintained as follows: • Are kept current, • Perform periodic scans • Generate audit logs which are retained per PCI DSS Requirement 10.7.</t>
  </si>
  <si>
    <t>Ensure that anti-virus mechanisms are actively running and cannot be disabled or altered by users, unless specifically authorized by management on a case-by-case basis for a limited time period. Note: Anti-virus solutions may be temporarily disabled only if there is legitimate technical need, as authorized by management on a case-by-case basis. If anti-virus protection needs to be disabled for a specific purpose, it must be formally authorized. Additional security measures may also need to be implemented for the period of time during which anti-virus protection is not active.</t>
  </si>
  <si>
    <t>Ensure that security policies and operational procedures for protecting systems against malware are documented, in use, and known to all affected parties.</t>
  </si>
  <si>
    <t>6.x</t>
  </si>
  <si>
    <t>Develop and maintain secure systems and applications</t>
  </si>
  <si>
    <t>Establish a process to identify security vulnerabilities, using reputable outside sources for security vulnerability information, and assign a risk ranking (for example, as “high,” “medium,” or “low”) to newly discovered security vulnerabilities. Note: Risk rankings should be based on industry best practices as well as consideration of potential impact. For example, criteria for ranking vulnerabilities may include consideration of the CVSS base score, and/or the classification by the vendor, and/or type of systems affected. Methods for evaluating vulnerabilities and assigning risk ratings will vary based on an organization’s environment and risk-assessment strategy. 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</si>
  <si>
    <t>Ensure that all system components and software are protected from known vulnerabilities by installing applicable vendor-supplied security patches. Install critical security patches within one month of release. Note: Critical security patches should be identified according to the risk ranking process defined in Requirement 6.1.</t>
  </si>
  <si>
    <t>Develop internal and external software applications (including web-based administrative access to applications) securely, as follows: • In accordance with PCI DSS (for example, secure authentication and logging) • Based on industry standards and/or best practices. • Incorporating information security throughout the software-development life cycle Note: This applies to all software developed internally as well as bespoke or custom software developed by a third party.</t>
  </si>
  <si>
    <t>6.3.1</t>
  </si>
  <si>
    <t>Remove development, test and/or custom application accounts, user IDs, and passwords before applications become active or are released to customers.</t>
  </si>
  <si>
    <t>Review custom code prior to release to production or customers in order to identify any potential coding vulnerability (using either manual or automated processes) to include at least the following: • Code changes are reviewed by individuals other than the originating code author, and by individuals knowledgeable about code-review techniques and secure coding practices. • Code reviews ensure code is developed according to secure coding guidelines • Appropriate corrections are implemented prior to release. • Code-review results are reviewed and approved by management prior to release. Note: This requirement for code reviews applies to all custom code (both internal and public-facing), as part of the system development life cycle. Code reviews can be conducted by knowledgeable internal personnel or third parties. Public-facing web applications are also subject to additional controls, to address ongoing threats and vulnerabilities after implementation, as defined at PCI DSS Requirement 6.6.</t>
  </si>
  <si>
    <t>Follow change control processes and procedures for all changes to system components. The processes must include the following:</t>
  </si>
  <si>
    <t>6.4.1</t>
  </si>
  <si>
    <t>Separate development/test environments from production environments, and enforce the separation with access controls.</t>
  </si>
  <si>
    <t>6.4.2</t>
  </si>
  <si>
    <t>Separation of duties between development/test and production environments</t>
  </si>
  <si>
    <t>6.4.3</t>
  </si>
  <si>
    <t>Production data (live PANs) are not used for testing or development</t>
  </si>
  <si>
    <t>6.4.4</t>
  </si>
  <si>
    <t>Removal of test data and accounts from system components before the system becomes active/goes into production.</t>
  </si>
  <si>
    <t>Change control procedures must include the following:</t>
  </si>
  <si>
    <t>6.4.5.1</t>
  </si>
  <si>
    <t>Documentation of impact.</t>
  </si>
  <si>
    <t>6.4.5.2</t>
  </si>
  <si>
    <t>Documented change approval by authorized parties.</t>
  </si>
  <si>
    <t>6.4.5.3</t>
  </si>
  <si>
    <t>Functionality testing to verify that the change does not adversely impact the security of the system.</t>
  </si>
  <si>
    <t>6.4.5.4</t>
  </si>
  <si>
    <t>Back-out procedures.</t>
  </si>
  <si>
    <t>6.4.6</t>
  </si>
  <si>
    <t>Upon completion of a significant change, all relevant PCI DSS requirements must be implemented on all new or changed systems and networks, and documentation updated as applicable. Note: This requirement is a best practice until January 31, 2018, after which it becomes a requirement.</t>
  </si>
  <si>
    <t>Address common coding vulnerabilities in software-development processes as follows: • Train developers at least annually in up-to-date secure coding techniques, including how to avoid common coding vulnerabilities. • Develop applications based on secure coding guidelines. Note: The vulnerabilities listed at 6.5.1 through 6.5.10 were current with industry best practices when this version of PCI DSS was published. However, as industry best practices for vulnerability management are updated (for example, the OWASP Guide, SANS CWE Top 25, CERT Secure Coding, etc.), the current best practices must be used for these requirements.</t>
  </si>
  <si>
    <t>6.5.1</t>
  </si>
  <si>
    <t>Injection flaws, particularly SQL injection. Also consider OS Command Injection, LDAP and XPath injection flaws as well as other injection flaws.</t>
  </si>
  <si>
    <t>6.5.2</t>
  </si>
  <si>
    <t>Buffer overflows</t>
  </si>
  <si>
    <t>6.5.3</t>
  </si>
  <si>
    <t>Insecure cryptographic storage</t>
  </si>
  <si>
    <t>6.5.4</t>
  </si>
  <si>
    <t>Insecure communications</t>
  </si>
  <si>
    <t>6.5.5</t>
  </si>
  <si>
    <t>Improper error handling</t>
  </si>
  <si>
    <t>6.5.6</t>
  </si>
  <si>
    <t>All “high risk” vulnerabilities identified in the vulnerability identification process (as defined in PCI DSS Requirement 6.1).</t>
  </si>
  <si>
    <t>6.5.7</t>
  </si>
  <si>
    <t>Cross-site scripting (XSS)</t>
  </si>
  <si>
    <t>6.5.8</t>
  </si>
  <si>
    <t>Improper access control (such as insecure direct object references, failure to restrict URL access, directory traversal, and failure to restrict user access to functions).</t>
  </si>
  <si>
    <t>6.5.9</t>
  </si>
  <si>
    <t>Cross-site request forgery (CSRF)</t>
  </si>
  <si>
    <t>6.5.10</t>
  </si>
  <si>
    <t>Broken authentication and session management</t>
  </si>
  <si>
    <t>For public-facing web applications, address new threats and vulnerabilities on an ongoing basis and ensure these applications are protected against known attacks by either of the following methods: • Reviewing public-facing web applications via manual or automated application vulnerability security assessment tools or methods, at least annually and after any changes Note: This assessment is not the same as the vulnerability scans performed for Requirement 11.2. • Installing an automated technical solution that detects and prevents web-based attacks (for example, a web-application firewall) in front of public-facing web applications, to continually check all traffic.</t>
  </si>
  <si>
    <t>Ensure that security policies and operational procedures for developing and maintaining secure systems and applications are documented, in use, and known to all affected parties.</t>
  </si>
  <si>
    <t>Restrict access to cardholder data by business need to know</t>
  </si>
  <si>
    <t>Limit access to system components and cardholder data to only those individuals whose job requires such access.</t>
  </si>
  <si>
    <t>Define access needs for each role, including: • System components and data resources that each role needs to access for their job function • Level of privilege required (for example, user, administrator, etc.) for accessing resources.</t>
  </si>
  <si>
    <t>Restrict access to privileged user IDs to least privileges necessary to perform job responsibilities.</t>
  </si>
  <si>
    <t>Assign access based on individual personnel’s job classification and function.</t>
  </si>
  <si>
    <t>7.1.4</t>
  </si>
  <si>
    <t>Require documented approval by authorized parties specifying required privileges.</t>
  </si>
  <si>
    <t>Establish an access control system(s) for systems components that restricts access based on a user’s need to know, and is set to “deny all” unless specifically allowed. This access control system(s) must include the following:</t>
  </si>
  <si>
    <t>Coverage of all system components</t>
  </si>
  <si>
    <t>Assignment of privileges to individuals based on job classification and function.</t>
  </si>
  <si>
    <t>Default “deny-all” setting.</t>
  </si>
  <si>
    <t>Ensure that security policies and operational procedures for restricting access to cardholder data are documented, in use, and known to all affected parties.</t>
  </si>
  <si>
    <t>Assign a unique ID to each person with computer access</t>
  </si>
  <si>
    <t>Define and implement policies and procedures to ensure proper user identification management for non-consumer users and administrators on all system components as follows:</t>
  </si>
  <si>
    <t>Assign all users a unique ID before allowing them to access system components or cardholder data.</t>
  </si>
  <si>
    <t>Control addition, deletion, and modification of user IDs, credentials, and other identifier objects.</t>
  </si>
  <si>
    <t>Immediately revoke access for any terminated users.</t>
  </si>
  <si>
    <t>Remove/disable inactive user accounts within 90 days.</t>
  </si>
  <si>
    <t>8.1.5</t>
  </si>
  <si>
    <t>Manage IDs used by third parties to access, support, or maintain system components via remote access as follows: • Enabled only during the time period needed and disabled when not in use. • Monitored when in use.</t>
  </si>
  <si>
    <t>8.1.6</t>
  </si>
  <si>
    <t>Limit repeated access attempts by locking out the user ID after not more than six attempts.</t>
  </si>
  <si>
    <t>8.1.7</t>
  </si>
  <si>
    <t>Set the lockout duration to a minimum of 30 minutes or until an administrator enables the user ID.</t>
  </si>
  <si>
    <t>8.1.8</t>
  </si>
  <si>
    <t>If a session has been idle for more than 15 minutes, require the user to re-authenticate to re-activate the terminal or session.</t>
  </si>
  <si>
    <t>In addition to assigning a unique ID, ensure proper user-authentication management for non-consumer users and administrators on all system components by employing at least one of the following methods to authenticate all users: • Something you know, such as a password or passphrase • Something you have, such as a token device or smart card • Something you are, such as a biometric.</t>
  </si>
  <si>
    <t>Using strong cryptography, render all authentication credentials (such as passwords/phrases) unreadable during transmission and storage on all system components.</t>
  </si>
  <si>
    <t>Verify user identity before modifying any authentication credential—for example, performing password resets, provisioning new tokens, or generating new keys.</t>
  </si>
  <si>
    <t>Passwords/passphrases must meet the following: • Require a minimum length of at least seven characters. • Contain both numeric and alphabetic characters. Alternatively, the passwords/passphrases must have complexity and strength at least equivalent to the parameters specified above.</t>
  </si>
  <si>
    <t>8.2.4</t>
  </si>
  <si>
    <t>Change user passwords/passphrases at least once every 90 days.</t>
  </si>
  <si>
    <t>8.2.5</t>
  </si>
  <si>
    <t>Do not allow an individual to submit a new password/passphrase that is the same as any of the last four passwords/passphrases he or she has used.</t>
  </si>
  <si>
    <t>8.2.6</t>
  </si>
  <si>
    <t>Set passwords/passphrases for first-time use and upon reset to a unique value for each user, and change immediately after the first use.</t>
  </si>
  <si>
    <t>Secure all individual non-console administrative access and all remote access to the CDE using multi-factor authentication. Note: Multi-factor authentication requires that a minimum of two of the three authentication methods (see Requirement 8.2 for descriptions of authentication methods) be used for authentication. Using one factor twice (for example, using two separate passwords) is not considered multi-factor authentication.</t>
  </si>
  <si>
    <t>Incorporate multi-factor authentication for all non-console access into the CDE for personnel with administrative access. Note: This requirement is a best practice until January 31, 2018, after which it becomes a requirement.</t>
  </si>
  <si>
    <t>Incorporate multi-factor authentication for all remote network access (both user and administrator, and including third party access for support or maintenance) originating from outside the entity's network.</t>
  </si>
  <si>
    <t>Document and communicate authentication policies and procedures to all users including: • Guidance on selecting strong authentication credentials • Guidance for how users should protect their authentication credentials • Instructions not to reuse previously used passwords • Instructions to change passwords if there is any suspicion the password could be compromised.</t>
  </si>
  <si>
    <t>Do not use group, shared, or generic IDs, passwords, or other authentication methods as follows: • Generic user IDs are disabled or removed. • Shared user IDs do not exist for system administration and other critical functions. • Shared and generic user IDs are not used to administer any system components.</t>
  </si>
  <si>
    <t>8.5.1</t>
  </si>
  <si>
    <t>Additional requirement for service providers only: Service providers with remote access to customer premises (for example, for support of POS systems or servers) must use a unique authentication credential (such as a password/phrase) for each customer. Note: This requirement is not intended to apply to shared hosting providers accessing their own hosting environment, where multiple customer environments are hosted.</t>
  </si>
  <si>
    <t>Where other authentication mechanisms are used (for example, physical or logical security tokens, smart cards, certificates, etc.), use of these mechanisms must be assigned as follows: • Authentication mechanisms must be assigned to an individual account and not shared among multiple accounts. • Physical and/or logical controls must be in place to ensure only the intended account can use that mechanism to gain access.</t>
  </si>
  <si>
    <t>All access to any database containing cardholder data (including access by applications, administrators, and all other users) is restricted as follows: • All user access to, user queries of, and user actions on databases are through programmatic methods. • Only database administrators have the ability to directly access or query databases. • Application IDs for database applications can only be used by the applications (and not by individual users or other non-application processes).</t>
  </si>
  <si>
    <t>Ensure that security policies and operational procedures for identification and authentication are documented, in use, and known to all affected parties.</t>
  </si>
  <si>
    <t>Restrict physical access to cardholder data</t>
  </si>
  <si>
    <t>Use appropriate facility entry controls to limit and monitor physical access to systems in the cardholder data environment.</t>
  </si>
  <si>
    <t>Use either video cameras or access control mechanisms (or both) to monitor individual physical access to sensitive areas. Review collected data and correlate with other entries. Store for at least three months, unless otherwise restricted by law. Note: “Sensitive areas” refers to any data center, server room or any area that houses systems that store, process, or transmit cardholder data. This excludes public-facing areas where only point-of-sale terminals are present, such as the cashier areas in a retail store.</t>
  </si>
  <si>
    <t>Implement physical and/or logical controls to restrict access to publicly accessible network jacks. For example, network jacks located in public areas and areas accessible to visitors could be disabled and only enabled when network access is explicitly authorized. Alternatively, processes could be implemented to ensure that visitors are escorted at all times in areas with active network jacks.</t>
  </si>
  <si>
    <t>9.1.3</t>
  </si>
  <si>
    <t>Restrict physical access to wireless access points, gateways, handheld devices, networking/communications hardware, and telecommunication lines.</t>
  </si>
  <si>
    <t>Develop procedures to easily distinguish between onsite personnel and visitors, to include: • Identifying onsite personnel and visitors (for example, assigning badges) • Changes to access requirements • Revoking or terminating onsite personnel and expired visitor identification (such as ID badges).</t>
  </si>
  <si>
    <t>Control physical access for onsite personnel to sensitive areas as follows: • Access must be authorized and based on individual job function. • Access is revoked immediately upon termination, and all physical access mechanisms, such as keys, access cards, etc., are returned or disabled.</t>
  </si>
  <si>
    <t>Implement procedures to identify and authorize visitors. Procedures should include the following:</t>
  </si>
  <si>
    <t>Visitors are authorized before entering, and escorted at all times within, areas where cardholder data is processed or maintained.</t>
  </si>
  <si>
    <t>Visitors are identified and given a badge or other identification that expires and that visibly distinguishes the visitors from onsite personnel.</t>
  </si>
  <si>
    <t>Visitors are asked to surrender the badge or identification before leaving the facility or at the date of expiration.</t>
  </si>
  <si>
    <t>A visitor log is used to maintain a physical audit trail of visitor activity to the facility as well as computer rooms and data centers where cardholder data is stored or transmitted. Document the visitor’s name, the firm represented, and the onsite personnel authorizing physical access on the log. Retain this log for a minimum of three months, unless otherwise restricted by law.</t>
  </si>
  <si>
    <t>Physically secure all media.</t>
  </si>
  <si>
    <t>9.5.1</t>
  </si>
  <si>
    <t>Store media backups in a secure location, preferably an off-site facility, such as an alternate or backup site, or a commercial storage facility. Review the location’s security at least annually.</t>
  </si>
  <si>
    <t>Maintain strict control over the internal or external distribution of any kind of media, including the following:</t>
  </si>
  <si>
    <t>9.6.1</t>
  </si>
  <si>
    <t>Classify media so the sensitivity of the data can be determined.</t>
  </si>
  <si>
    <t>9.6.2</t>
  </si>
  <si>
    <t>Send the media by secured courier or other delivery method that can be accurately tracked.</t>
  </si>
  <si>
    <t>9.6.3</t>
  </si>
  <si>
    <t>Ensure management approves any and all media that is moved from a secured area (including when media is distributed to individuals).</t>
  </si>
  <si>
    <t>Maintain strict control over the storage and accessibility of media.</t>
  </si>
  <si>
    <t>9.7.1</t>
  </si>
  <si>
    <t>Properly maintain inventory logs of all media and conduct media inventories at least annually.</t>
  </si>
  <si>
    <t>Destroy media when it is no longer needed for business or legal reasons as follows:</t>
  </si>
  <si>
    <t>9.8.1</t>
  </si>
  <si>
    <t>Shred, incinerate, or pulp hard-copy materials so that cardholder data cannot be reconstructed. Secure storage containers used for materials that are to be destroyed.</t>
  </si>
  <si>
    <t>9.8.2</t>
  </si>
  <si>
    <t>Render cardholder data on electronic media unrecoverable so that cardholder data cannot be reconstructed.</t>
  </si>
  <si>
    <t>Protect devices that capture payment card data via direct physical interaction with the card from tampering and substitution. Note: These requirements apply to card-reading devices used in card-present transactions (that is, card swipe or dip) at the point of sale. This requirement is not intended to apply to manual key-entry components such as computer keyboards and POS keypads.</t>
  </si>
  <si>
    <t>9.9.1</t>
  </si>
  <si>
    <t>Maintain an up-to-date list of devices. The list should include the following: • Make, model of device • Location of device (for example, the address of the site or facility where the device is located) • Device serial number or other method of unique identification.</t>
  </si>
  <si>
    <t>9.9.2</t>
  </si>
  <si>
    <t>Periodically inspect device surfaces to detect tampering (for example, addition of card skimmers to devices), or substitution (for example, by checking the serial number or other device characteristics to verify it has not been swapped with a fraudulent device). Note: Examples of signs that a device might have been tampered with or substituted include unexpected attachments or cables plugged into the device, missing or changed security labels, broken or differently colored casing, or changes to the serial number or other external markings.</t>
  </si>
  <si>
    <t>9.9.3</t>
  </si>
  <si>
    <t>Provide training for personnel to be aware of attempted tampering or replacement of devices. Training should include the following: • Verify the identity of any third-party persons claiming to be repair or maintenance personnel, prior to granting them access to modify or troubleshoot devices. • Do not install, replace, or return devices without verification. • Be aware of suspicious behavior around devices (for example, attempts by unknown persons to unplug or open devices). • Report suspicious behavior and indications of device tampering or substitution to appropriate personnel (for example, to a manager or security officer).</t>
  </si>
  <si>
    <t>Ensure that security policies and operational procedures for restricting physical access to cardholder data are documented, in use, and known to all affected parties.</t>
  </si>
  <si>
    <t>10.x</t>
  </si>
  <si>
    <t>Track and monitor all access to network resources and cardholder data</t>
  </si>
  <si>
    <t>Implement audit trails to link all access to system components to each individual user.</t>
  </si>
  <si>
    <t>Implement automated audit trails for all system components to reconstruct the following events:</t>
  </si>
  <si>
    <t>10.2.1</t>
  </si>
  <si>
    <t>All individual user accesses to cardholder data</t>
  </si>
  <si>
    <t>10.2.2</t>
  </si>
  <si>
    <t>All actions taken by any individual with root or administrative privileges</t>
  </si>
  <si>
    <t>10.2.3</t>
  </si>
  <si>
    <t>Access to all audit trails</t>
  </si>
  <si>
    <t>10.2.4</t>
  </si>
  <si>
    <t>Invalid logical access attempts</t>
  </si>
  <si>
    <t>10.2.5</t>
  </si>
  <si>
    <t>Use of and changes to identification and authentication mechanisms—including but not limited to creation of new accounts and elevation of privileges—and all changes, additions, or deletions to accounts with root or administrative privileges</t>
  </si>
  <si>
    <t>10.2.6</t>
  </si>
  <si>
    <t>Initialization, stopping, or pausing of the audit logs</t>
  </si>
  <si>
    <t>10.2.7</t>
  </si>
  <si>
    <t>Creation and deletion of system-level objects</t>
  </si>
  <si>
    <t>Record at least the following audit trail entries for all system components for each event:</t>
  </si>
  <si>
    <t>10.3.1</t>
  </si>
  <si>
    <t>User identification</t>
  </si>
  <si>
    <t>10.3.2</t>
  </si>
  <si>
    <t>Type of event</t>
  </si>
  <si>
    <t>10.3.3</t>
  </si>
  <si>
    <t>Date and time</t>
  </si>
  <si>
    <t>10.3.4</t>
  </si>
  <si>
    <t>Success or failure indication</t>
  </si>
  <si>
    <t>10.3.5</t>
  </si>
  <si>
    <t>Origination of event</t>
  </si>
  <si>
    <t>10.3.6</t>
  </si>
  <si>
    <t>Identity or name of affected data, system component, or resource.</t>
  </si>
  <si>
    <t>Using time-synchronization technology, synchronize all critical system clocks and times and ensure that the following is implemented for acquiring, distributing, and storing time. Note: One example of time synchronization technology is Network Time Protocol (NTP).</t>
  </si>
  <si>
    <t>10.4.1</t>
  </si>
  <si>
    <t>Critical systems have the correct and consistent time.</t>
  </si>
  <si>
    <t>10.4.2</t>
  </si>
  <si>
    <t>Time data is protected.</t>
  </si>
  <si>
    <t>10.4.3</t>
  </si>
  <si>
    <t>Time settings are received from industry-accepted time sources.</t>
  </si>
  <si>
    <t>Secure audit trails so they cannot be altered.</t>
  </si>
  <si>
    <t>10.5.1</t>
  </si>
  <si>
    <t>Limit viewing of audit trails to those with a job-related need.</t>
  </si>
  <si>
    <t>10.5.2</t>
  </si>
  <si>
    <t>Protect audit trail files from unauthorized modifications.</t>
  </si>
  <si>
    <t>10.5.3</t>
  </si>
  <si>
    <t>Promptly back up audit trail files to a centralized log server or media that is difficult to alter.</t>
  </si>
  <si>
    <t>10.5.4</t>
  </si>
  <si>
    <t>Write logs for external-facing technologies onto a secure, centralized, internal log server or media device.</t>
  </si>
  <si>
    <t>10.5.5</t>
  </si>
  <si>
    <t>Use file-integrity monitoring or change-detection software on logs to ensure that existing log data cannot be changed without generating alerts (although new data being added should not cause an alert).</t>
  </si>
  <si>
    <t>Review logs and security events for all system components to identify anomalies or suspicious activity. Note: Log harvesting, parsing, and alerting tools may be used to meet this Requirement.</t>
  </si>
  <si>
    <t>10.6.1</t>
  </si>
  <si>
    <t>Review the following at least daily: • All security events • Logs of all system components that store, process, or transmit CHD and/or SAD • Logs of all critical system components • Logs of all servers and system components that perform security functions (for example, firewalls, intrusion-detection systems/intrusion-prevention systems (IDS/IPS), authentication servers, e-commerce redirection servers, etc.).</t>
  </si>
  <si>
    <t>10.6.2</t>
  </si>
  <si>
    <t>Review logs of all other system components periodically based on the organization’s policies and risk management strategy, as determined by the organization’s annual risk assessment.</t>
  </si>
  <si>
    <t>10.6.3</t>
  </si>
  <si>
    <t>Follow up exceptions and anomalies identified during the review process.</t>
  </si>
  <si>
    <t>Retain audit trail history for at least one year, with a minimum of three months immediately available for analysis (for example, online, archived, or restorable from backup).</t>
  </si>
  <si>
    <t>Additional requirement for service providers only: Implement a process for the timely detection and reporting of failures of critical security control systems, including but not limited to failure of: • Firewalls • IDS/IPS • FIM • Anti-virus • Physical access controls • Logical access controls • Audit logging mechanisms • Segmentation controls (if used) Note: This requirement is a best practice until January 31, 2018, after which it becomes a requirement.</t>
  </si>
  <si>
    <t>10.8.1</t>
  </si>
  <si>
    <t>Additional requirement for service providers only: Respond to failures of any critical security controls in a timely manner. Processes for responding to failures in security controls must include: • Restoring security functions • Identifying and documenting the duration (date and time start to end) of the security failure • Identifying and documenting cause(s) of failure, including root cause, and documenting remediation required to address root cause • Identifying and addressing any security issues that arose during the failure • Performing a risk assessment to determine whether further actions are required as a result of the security failure • Implementing controls to prevent cause of failure from reoccurring • Resuming monitoring of security controls Note: This requirement is a best practice until January 31, 2018, after which it becomes a requirement.</t>
  </si>
  <si>
    <t>Ensure that security policies and operational procedures for monitoring all access to network resources and cardholder data are documented, in use, and known to all affected parties.</t>
  </si>
  <si>
    <t>11.x</t>
  </si>
  <si>
    <t>Regularly test security systems and processes</t>
  </si>
  <si>
    <t>Implement processes to test for the presence of wireless access points (802.11), and detect and identify all authorized and unauthorized wireless access points on a quarterly basis. Note: Methods that may be used in the process include but are not limited to wireless network scans, physical/logical inspections of system components and infrastructure, network access control (NAC), or wireless IDS/IPS. Whichever methods are used, they must be sufficient to detect and identify both authorized and unauthorized devices.</t>
  </si>
  <si>
    <t>Maintain an inventory of authorized wireless access points including a documented business justification.</t>
  </si>
  <si>
    <t>Implement incident response procedures in the event unauthorized wireless access points are detected.</t>
  </si>
  <si>
    <t>Run internal and external network vulnerability scans at least quarterly and after any significant change in the network (such as new system component installations, changes in network topology, firewall rule modifications, product upgrades). Note: Multiple scan reports can be combined for the quarterly scan process to show that all systems were scanned and all applicable vulnerabilities have been addressed. Additional documentation may be required to verify non-remediated vulnerabilities are in the process of being addressed. For initial PCI DSS compliance, it is not required that four quarters of passing scans be completed if the assessor verifies 1) the most recent scan result was a passing scan, 2) the entity has documented policies and procedures requiring quarterly scanning, and 3) vulnerabilities noted in the scan results have been corrected as shown in a re-scan(s). For subsequent years after the initial PCI DSS review, four quarters of passing scans must have occurred.</t>
  </si>
  <si>
    <t>Perform quarterly internal vulnerability scans. Address vulnerabilities and perform rescans to verify all “high risk” vulnerabilities are resolved in accordance with the entity’s vulnerability ranking (per Requirement 6.1). Scans must be performed by qualified personnel.</t>
  </si>
  <si>
    <t>Perform quarterly external vulnerability scans, via an Approved Scanning Vendor (ASV) approved by the Payment Card Industry Security Standards Council (PCI SSC). Perform rescans as needed, until passing scans are achieved. Note: Quarterly external vulnerability scans must be performed by an Approved Scanning Vendor (ASV), approved by the Payment Card Industry Security Standards Council (PCI SSC). Refer to the ASV Program Guide published on the PCI SSC website for scan customer responsibilities, scan preparation, etc.</t>
  </si>
  <si>
    <t>Perform internal and external scans, and rescans as needed, after any significant change. Scans must be performed by qualified personnel.</t>
  </si>
  <si>
    <t>Implement a methodology for penetration testing that includes the following: • Is based on industry-accepted penetration testing approaches (for example, NIST SP800-115) • Includes coverage for the entire CDE perimeter and critical systems • Includes testing from both inside and outside the network • Includes testing to validate any segmentation and scope-reduction controls • Defines application-layer penetration tests to include, at a minimum, the vulnerabilities listed in Requirement 6.5 • Defines network-layer penetration tests to include components that support network functions as well as operating systems • Includes review and consideration of threats and vulnerabilities experienced in the last 12 months • Specifies retention of penetration testing results and remediation activities results.</t>
  </si>
  <si>
    <t>11.3.1</t>
  </si>
  <si>
    <t>Perform external penetration testing at least annually and after any significant infrastructure or application upgrade or modification (such as an operating system upgrade, a sub-network added to the environment, or a web server added to the environment).</t>
  </si>
  <si>
    <t>11.3.2</t>
  </si>
  <si>
    <t>Perform internal penetration testing at least annually and after any significant infrastructure or application upgrade or modification (such as an operating system upgrade, a sub-network added to the environment, or a web server added to the environment).</t>
  </si>
  <si>
    <t>11.3.3</t>
  </si>
  <si>
    <t>Exploitable vulnerabilities found during penetration testing are corrected and testing is repeated to verify the corrections.</t>
  </si>
  <si>
    <t>11.3.4</t>
  </si>
  <si>
    <t>If segmentation is used to isolate the CDE from other networks, perform penetration tests at least annually and after any changes to segmentation controls/methods to verify that the segmentation methods are operational and effective, and isolate all out-of-scope systems from systems in the CDE.</t>
  </si>
  <si>
    <t>11.3.4.1</t>
  </si>
  <si>
    <t>Additional requirement for service providers only: If segmentation is used, confirm PCI DSS scope by performing penetration testing on segmentation controls at least every six months and after any changes to segmentation controls/methods. Note: This requirement is a best practice until January 31, 2018, after which it becomes a requirement.</t>
  </si>
  <si>
    <t>Use intrusion-detection and/or intrusion-prevention techniques to detect and/or prevent intrusions into the network. Monitor all traffic at the perimeter of the cardholder data environment as well as at critical points in the cardholder data environment, and alert personnel to suspected compromises. Keep all intrusion-detection and prevention engines, baselines, and signatures up to date.</t>
  </si>
  <si>
    <t>Deploy a change-detection mechanism (for example, file-integrity monitoring tools) to alert personnel to unauthorized modification (including changes, additions, and deletions) of critical system files, configuration files, or content files; and configure the software to perform critical file comparisons at least weekly. Note: For change-detection purposes, critical files are usually those that do not regularly change, but the modification of which could indicate a system compromise or risk of compromise. Change-detection mechanisms such as file-integrity monitoring products usually come pre-configured with critical files for the related operating system. Other critical files, such as those for custom applications, must be evaluated and defined by the entity (that is, the merchant or service provider).</t>
  </si>
  <si>
    <t>11.5.1</t>
  </si>
  <si>
    <t>Implement a process to respond to any alerts generated by the change-detection solution.</t>
  </si>
  <si>
    <t>Ensure that security policies and operational procedures for security monitoring and testing are documented, in use, and known to all affected parties.</t>
  </si>
  <si>
    <t>Maintain a policy that addresses information security for all personnel</t>
  </si>
  <si>
    <t>Establish, publish, maintain, and disseminate a security policy.</t>
  </si>
  <si>
    <t>Review the security policy at least annually and update the policy when the environment changes.</t>
  </si>
  <si>
    <t>Implement a risk-assessment process that: • Is performed at least annually and upon significant changes to the environment (for example, acquisition, merger, relocation, etc.), • Identifies critical assets, threats, and vulnerabilities, and • Results in a formal, documented analysis of risk. Examples of risk-assessment methodologies include but are not limited to OCTAVE, ISO 27005 and NIST SP 800-30.</t>
  </si>
  <si>
    <t>Develop usage policies for critical technologies and define proper use of these technologies. Note: Examples of critical technologies include, but are not limited to, remote access and wireless technologies, laptops, tablets, removable electronic media, e-mail usage and Internet usage. Ensure these usage policies require the following:</t>
  </si>
  <si>
    <t>Explicit approval by authorized parties</t>
  </si>
  <si>
    <t>12.3.2</t>
  </si>
  <si>
    <t>Authentication for use of the technology</t>
  </si>
  <si>
    <t>12.3.3</t>
  </si>
  <si>
    <t>A list of all such devices and personnel with access</t>
  </si>
  <si>
    <t>12.3.4</t>
  </si>
  <si>
    <t>A method to accurately and readily determine owner, contact information, and purpose (for example, labeling, coding, and/or inventorying of devices)</t>
  </si>
  <si>
    <t>12.3.5</t>
  </si>
  <si>
    <t>Acceptable uses of the technology</t>
  </si>
  <si>
    <t>12.3.6</t>
  </si>
  <si>
    <t>Acceptable network locations for the technologies</t>
  </si>
  <si>
    <t>12.3.7</t>
  </si>
  <si>
    <t>List of company-approved products</t>
  </si>
  <si>
    <t>12.3.8</t>
  </si>
  <si>
    <t>Automatic disconnect of sessions for remote-access technologies after a specific period of inactivity</t>
  </si>
  <si>
    <t>12.3.9</t>
  </si>
  <si>
    <t>Activation of remote-access technologies for vendors and business partners only when needed by vendors and business partners, with immediate deactivation after use</t>
  </si>
  <si>
    <t>12.3.10</t>
  </si>
  <si>
    <t>For personnel accessing cardholder data via remote-access technologies, prohibit the copying, moving, and storage of cardholder data onto local hard drives and removable electronic media, unless explicitly authorized for a defined business need. Where there is an authorized business need, the usage policies must require the data be protected in accordance with all applicable PCI DSS Requirements.</t>
  </si>
  <si>
    <t>Ensure that the security policy and procedures clearly define information security responsibilities for all personnel.</t>
  </si>
  <si>
    <t>Additional requirement for service providers only: Executive management shall establish responsibility for the protection of cardholder data and a PCI DSS compliance program to include: • Overall accountability for maintaining PCI DSS compliance • Defining a charter for a PCI DSS compliance program and communication to executive management Note: This requirement is a best practice until January 31, 2018, after which it becomes a requirement.</t>
  </si>
  <si>
    <t>Assign to an individual or team the following information security management responsibilities:</t>
  </si>
  <si>
    <t>Establish, document, and distribute security policies and procedures.</t>
  </si>
  <si>
    <t>12.5.2</t>
  </si>
  <si>
    <t>Monitor and analyze security alerts and information, and distribute to appropriate personnel.</t>
  </si>
  <si>
    <t>12.5.3</t>
  </si>
  <si>
    <t>Establish, document, and distribute security incident response and escalation procedures to ensure timely and effective handling of all situations.</t>
  </si>
  <si>
    <t>12.5.4</t>
  </si>
  <si>
    <t>Administer user accounts, including additions, deletions, and modifications.</t>
  </si>
  <si>
    <t>12.5.5</t>
  </si>
  <si>
    <t>Monitor and control all access to data.</t>
  </si>
  <si>
    <t>Implement a formal security awareness program to make all personnel aware of the cardholder data security policy and procedures.</t>
  </si>
  <si>
    <t>Educate personnel upon hire and at least annually. Note: Methods can vary depending on the role of the personnel and their level of access to the cardholder data.</t>
  </si>
  <si>
    <t>Require personnel to acknowledge at least annually that they have read and understood the security policy and procedures.</t>
  </si>
  <si>
    <t>Screen potential personnel prior to hire to minimize the risk of attacks from internal sources. (Examples of background checks include previous employment history, criminal record, credit history, and reference checks.) Note: For those potential personnel to be hired for certain positions such as store cashiers who only have access to one card number at a time when facilitating a transaction, this requirement is a recommendation only.</t>
  </si>
  <si>
    <t>Maintain and implement policies and procedures to manage service providers, with whom cardholder data is shared, or that could affect the security of cardholder data, as follows</t>
  </si>
  <si>
    <t>12.8.1</t>
  </si>
  <si>
    <t>Maintain a list of service providers including a description of the service provided.</t>
  </si>
  <si>
    <t>12.8.2</t>
  </si>
  <si>
    <t>Maintain a written agreement that includes an acknowledgement that the service providers are responsible for the security of cardholder data the service providers possess or otherwise store, process or transmit on behalf of the customer, or to the extent that they could impact the security of the customer’s cardholder data environment. Note: The exact wording of an acknowledgement will depend on the agreement between the two parties, the details of the service being provided, and the responsibilities assigned to each party. The acknowledgement does not have to include the exact wording provided in this requirement.</t>
  </si>
  <si>
    <t>12.8.3</t>
  </si>
  <si>
    <t>Ensure there is an established process for engaging service providers including proper due diligence prior to engagement.</t>
  </si>
  <si>
    <t>12.8.4</t>
  </si>
  <si>
    <t>Maintain a program to monitor service providers’ PCI DSS compliance status at least annually.</t>
  </si>
  <si>
    <t>12.8.5</t>
  </si>
  <si>
    <t>Maintain information about which PCI DSS requirements are managed by each service provider, and which are managed by the entity.</t>
  </si>
  <si>
    <t>Additional requirement for service providers only: Service providers acknowledge in writing to customers that they are responsible for the security of cardholder data the service provider possesses or otherwise stores, processes, or transmits on behalf of the customer, or to the extent that they could impact the security of the customer’s cardholder data environment. Note: The exact wording of an acknowledgement will depend on the agreement between the two parties, the details of the service being provided, and the responsibilities assigned to each party. The acknowledgement does not have to include the exact wording provided in this requirement.</t>
  </si>
  <si>
    <t>Implement an incident response plan. Be prepared to respond immediately to a system breach.</t>
  </si>
  <si>
    <t>12.10.1</t>
  </si>
  <si>
    <t>Create the incident response plan to be implemented in the event of system breach. Ensure the plan addresses the following, at a minimum: • Roles, responsibilities, and communication and contact strategies in the event of a compromise including notification of the payment brands, at a minimum • Specific incident response procedures • Business recovery and continuity procedures • Data backup processes • Analysis of legal requirements for reporting compromises • Coverage and responses of all critical system components • Reference or inclusion of incident response procedures from the payment brands.</t>
  </si>
  <si>
    <t>12.10.2</t>
  </si>
  <si>
    <t>Review and test the plan, including all elements listed in Requirement 12.10.1, at least annually.</t>
  </si>
  <si>
    <t>12.10.3</t>
  </si>
  <si>
    <t>Designate specific personnel to be available on a 24/7 basis to respond to alerts.</t>
  </si>
  <si>
    <t>12.10.4</t>
  </si>
  <si>
    <t>Provide appropriate training to staff with security breach response responsibilities.</t>
  </si>
  <si>
    <t>12.10.5</t>
  </si>
  <si>
    <t>Include alerts from security monitoring systems, including but not limited to intrusion-detection, intrusion-prevention, firewalls, and file-integrity monitoring systems.</t>
  </si>
  <si>
    <t>12.10.6</t>
  </si>
  <si>
    <t>Develop a process to modify and evolve the incident response plan according to lessons learned and to incorporate industry developments.</t>
  </si>
  <si>
    <t>Additional requirement for service providers only: Perform reviews at least quarterly to confirm personnel are following security policies and operational procedures. Reviews must cover the following processes: • Daily log reviews • Firewall rule-set reviews • Applying configuration standards to new systems • Responding to security alerts • Change management processes Note: This requirement is a best practice until January 31, 2018, after which it becomes a requirement.</t>
  </si>
  <si>
    <t>12.11.1</t>
  </si>
  <si>
    <t>Additional requirement for service providers only: Maintain documentation of quarterly review process to include: • Documenting results of the reviews • Review and sign off of results by personnel assigned responsibility for the PCI DSS compliance program Note: This requirement is a best practice until January 31, 2018, after which it becomes a requirement.</t>
  </si>
  <si>
    <t>All system components included in or connected to the cardholder data environment (CDE)</t>
  </si>
  <si>
    <t>The process of determining the CDE and subsequent PCI scope</t>
  </si>
  <si>
    <t>12.7, 4.2</t>
  </si>
  <si>
    <t>12.1, 5.4</t>
  </si>
  <si>
    <t>12.10</t>
  </si>
  <si>
    <t>9.10</t>
  </si>
  <si>
    <t>GNRL-01 through GNRL-08; populated by the Vendor</t>
  </si>
  <si>
    <t>Do you have a dedicated Software and System Development team(s)? (e.g. Customer Support, Implementation, Product Management, etc.)</t>
  </si>
  <si>
    <t>Share any details that would help information security analysts assess your product.</t>
  </si>
  <si>
    <t>Company</t>
  </si>
  <si>
    <t>Are there any passwords/passphrases hard coded into your systems or products?</t>
  </si>
  <si>
    <t>If your strategy uses different processes for services and data, ensure that all strategies are clearly stated and supported.</t>
  </si>
  <si>
    <t>Will the institution's data be available within the system for a period of time at the completion of this contract?</t>
  </si>
  <si>
    <t>Are ownership rights to all data, inputs, outputs, and metadata retained by the institution?</t>
  </si>
  <si>
    <t>Are you performing off site backups? (i.e. digitally moved off site)</t>
  </si>
  <si>
    <t>Are redundant power strategies tested?</t>
  </si>
  <si>
    <t>Can the Institution review your DRP and supporting documentation?</t>
  </si>
  <si>
    <t>Provide a valid URL to your current DRP or submit it along with this fully-populated HECVAT.</t>
  </si>
  <si>
    <t>Ensure that all elements of DRPL-09 are clearly stated in your response.</t>
  </si>
  <si>
    <t>Does your organization have a disaster recovery site or a contracted Disaster Recovery provider?</t>
  </si>
  <si>
    <t>Are audit logs available for all changes to the network, firewall, IDS, and IPS systems?</t>
  </si>
  <si>
    <t>Refer to HIPAA regulations documentation for supplemental guidance in this section.</t>
  </si>
  <si>
    <t>Do you subject your code to static code analysis and/or static application security testing prior to release?</t>
  </si>
  <si>
    <t>Do you have software testing processes (dynamic or static) that are established and followed?</t>
  </si>
  <si>
    <t>Will you comply with applicable breach notification laws?</t>
  </si>
  <si>
    <t>Is security awareness training mandatory for all employees?</t>
  </si>
  <si>
    <t>Do you have process and procedure(s) documented, and currently followed, that require a review and update of the access-list(s) for privileged accounts?</t>
  </si>
  <si>
    <t>Do you have documented, and currently implemented, internal audit processes and procedures?</t>
  </si>
  <si>
    <t>If outsourced or co-located, is there a contract in place to prevent data from leaving the Institution's Data Zone?</t>
  </si>
  <si>
    <t>Do your systems or products store, process, or transmit cardholder (payment/credit/debt card) data?</t>
  </si>
  <si>
    <t>Does the system or products use a third party to collect, store, process, or transmit cardholder (payment/credit/debt card) data?</t>
  </si>
  <si>
    <t>The remainder of the document consists of various safeguards, grouped generally by section.</t>
  </si>
  <si>
    <t>Vendor Email Address</t>
  </si>
  <si>
    <t>Vendor</t>
  </si>
  <si>
    <t>Description</t>
  </si>
  <si>
    <t>Product</t>
  </si>
  <si>
    <t>Institution's Security Framework</t>
  </si>
  <si>
    <t>For Institution's Security Analysts</t>
  </si>
  <si>
    <t>Robust answers from the vendor improve the quality and efficiency of the security assessment process.</t>
  </si>
  <si>
    <t>Institution</t>
  </si>
  <si>
    <t>Proceed to the next tab, Instructions.</t>
  </si>
  <si>
    <t>Do backups containing the institution's data ever leave the Institution's Data Zone either physically or via network routing?</t>
  </si>
  <si>
    <t>v2.00</t>
  </si>
  <si>
    <t>Data Reporting</t>
  </si>
  <si>
    <t>Vendor Data Zone</t>
  </si>
  <si>
    <t>Institution Data Zone</t>
  </si>
  <si>
    <t>The country/region in which a vendor is headquartered and/or serves its products/services, including all laws and regulations in-scope within that country/region.</t>
  </si>
  <si>
    <t>Definitions and Data Zones</t>
  </si>
  <si>
    <t>GNRL-11</t>
  </si>
  <si>
    <t>GNRL-12</t>
  </si>
  <si>
    <t>Does your organization conduct an annual test of relocating to an alternate site for business recovery purposes?</t>
  </si>
  <si>
    <t>Do you have a cryptographic key management process (generation, exchange, storage, safeguards, use, vetting, and replacement), that is documented and currently implemented, for all system components? (e.g. database, system, web, etc.)</t>
  </si>
  <si>
    <t>Does a physical barrier fully enclose the physical space preventing unauthorized physical contact with any of your devices?</t>
  </si>
  <si>
    <t>Are you employing any next-generation persistent threat (NGPT) monitoring?</t>
  </si>
  <si>
    <t>Can you share the organization chart, mission statement, and policies for your information security unit?</t>
  </si>
  <si>
    <t>Major revision. Visit https://www.educause.edu/hecvat for details.</t>
  </si>
  <si>
    <t>These instructions are for vendors interested in providing the institution with a software and/or a service. 
This worksheet should not be completed by an institution entity. The purpose of this worksheet is for the vendor to submit robust security safeguard information in regards to the product (software/service) being assessed in the institution's assessment process.</t>
  </si>
  <si>
    <t>This section is self-explanatory; product specifics and contact information. GNRL-01 through GNRL-10 should be populated by the Vendor. GNRL-11 and GNRL-12 are for institution use only.</t>
  </si>
  <si>
    <t>Focused on external documentation, the institution is interested in the frameworks that guide your security strategy and what has been done to certify these implementations.</t>
  </si>
  <si>
    <t>The country/region in which an institution is located, including all laws and regulations in-scope within that country/region.</t>
  </si>
  <si>
    <t>Customers from different regions may expect vary protections of data (e.g. GDPR), this is the institution Data Zone. Vendors may handle data differently depending on the country or region where data is stored, this is the Vendor Data Zone.
As a vendor, if your security practices vary based on your region of operation, you may want to populate a HECVAT in the context for each security zone (strategy). That said, institutions from different data zones may still use vendor responses from other state Data Zones. If your security practices are the same across all regions of operations, indicate "All" in your Vendor Data Zone.</t>
  </si>
  <si>
    <t>Example A: If vendor ABC is headquartered and stores data in Canada, and provides services to only customers in Canada, ABC should state "Canada" in both Data Zone fields.
Example B: If vendor ABC is headquartered and stores data in Canada, and additionally provides services to customers in the United Kingdom, ABC may want to assure customers in the United Kingdom that their data is handled properly for their region. In that case, ABC should state "Canada" in the Vendor Data Zone and "United Kingdom" in the institution Data Zone.
Example C: If your security strategy is broad and doesn't fit this statement model, provide a brief summary in each field and the institution's Security Analyst can assess your response.</t>
  </si>
  <si>
    <t>To update data in the Report tabs, click Refresh All in the Menu tab. Input provided in the HECVAT tab is assessed a preliminary score pending institution's Security Analyst review.</t>
  </si>
  <si>
    <r>
      <t xml:space="preserve">The institution conducts Third Party Security Assessments on a variety of third parties. As such, not all assessment questions are relevant to each party. To alleviate complexity, a "qualifier" strategy is implemented and allows for various parties to utilize this common documentation instrument. </t>
    </r>
    <r>
      <rPr>
        <b/>
        <sz val="12"/>
        <color theme="1"/>
        <rFont val="Verdana"/>
        <family val="2"/>
      </rPr>
      <t>Responses to the following questions will determine the need to answer additional questions below</t>
    </r>
    <r>
      <rPr>
        <sz val="12"/>
        <color theme="1"/>
        <rFont val="Verdana"/>
        <family val="2"/>
      </rPr>
      <t xml:space="preserve">. </t>
    </r>
  </si>
  <si>
    <r>
      <rPr>
        <b/>
        <sz val="12"/>
        <color theme="1"/>
        <rFont val="Verdana"/>
        <family val="2"/>
      </rPr>
      <t xml:space="preserve">Step 1: </t>
    </r>
    <r>
      <rPr>
        <sz val="12"/>
        <color theme="1"/>
        <rFont val="Verdana"/>
        <family val="2"/>
      </rPr>
      <t xml:space="preserve">Select the security framework used at your institution in cell B10. </t>
    </r>
    <r>
      <rPr>
        <b/>
        <sz val="12"/>
        <color theme="1"/>
        <rFont val="Verdana"/>
        <family val="2"/>
      </rPr>
      <t xml:space="preserve">Step 2: </t>
    </r>
    <r>
      <rPr>
        <sz val="12"/>
        <color theme="1"/>
        <rFont val="Verdana"/>
        <family val="2"/>
      </rPr>
      <t xml:space="preserve">Convert qualitative vendor responses into quantitative values, starting at cell G37. </t>
    </r>
    <r>
      <rPr>
        <b/>
        <sz val="12"/>
        <color theme="1"/>
        <rFont val="Verdana"/>
        <family val="2"/>
      </rPr>
      <t xml:space="preserve">Step 3: </t>
    </r>
    <r>
      <rPr>
        <sz val="12"/>
        <color theme="1"/>
        <rFont val="Verdana"/>
        <family val="2"/>
      </rPr>
      <t xml:space="preserve">Review converted values, ensuring full population of report. </t>
    </r>
    <r>
      <rPr>
        <b/>
        <sz val="12"/>
        <color theme="1"/>
        <rFont val="Verdana"/>
        <family val="2"/>
      </rPr>
      <t>Step 4:</t>
    </r>
    <r>
      <rPr>
        <sz val="12"/>
        <color theme="1"/>
        <rFont val="Verdana"/>
        <family val="2"/>
      </rPr>
      <t xml:space="preserve"> Move to the Summary Report tab.</t>
    </r>
  </si>
  <si>
    <t>v2.01</t>
  </si>
  <si>
    <t>Minor calculation revision in Summary Report scoring.</t>
  </si>
  <si>
    <t>Cleaned up old question references, added Excel backwards compatibility through named ranges, and fixed analyst report view.</t>
  </si>
  <si>
    <t>Summary Report scoring issues fixed (calculation ranges in the Questions tab, synchronized calculation steps for reporting in both the Full and Lite versions of the HECVAT); Analyst and Summary Report question references returning "#N/A" fixed. No changes to questions - no previous 2.0x version response values are affected.</t>
  </si>
  <si>
    <t>Repaired versioning issues</t>
  </si>
  <si>
    <r>
      <rPr>
        <b/>
        <sz val="12"/>
        <color theme="1"/>
        <rFont val="Verdana"/>
        <family val="2"/>
      </rPr>
      <t xml:space="preserve">Step 1: </t>
    </r>
    <r>
      <rPr>
        <sz val="12"/>
        <color theme="1"/>
        <rFont val="Verdana"/>
        <family val="2"/>
      </rPr>
      <t xml:space="preserve">Complete the </t>
    </r>
    <r>
      <rPr>
        <i/>
        <sz val="12"/>
        <color theme="1"/>
        <rFont val="Verdana"/>
        <family val="2"/>
      </rPr>
      <t>Qualifiers</t>
    </r>
    <r>
      <rPr>
        <sz val="12"/>
        <color theme="1"/>
        <rFont val="Verdana"/>
        <family val="2"/>
      </rPr>
      <t xml:space="preserve"> section first. </t>
    </r>
    <r>
      <rPr>
        <b/>
        <sz val="12"/>
        <color theme="1"/>
        <rFont val="Verdana"/>
        <family val="2"/>
      </rPr>
      <t xml:space="preserve">Step 2: </t>
    </r>
    <r>
      <rPr>
        <sz val="12"/>
        <color theme="1"/>
        <rFont val="Verdana"/>
        <family val="2"/>
      </rPr>
      <t xml:space="preserve">Complete each section answering each set of questions in order from top to bottom; the built-in formatting logic relies on this order. </t>
    </r>
    <r>
      <rPr>
        <b/>
        <sz val="12"/>
        <color theme="1"/>
        <rFont val="Verdana"/>
        <family val="2"/>
      </rPr>
      <t xml:space="preserve">Step 3: </t>
    </r>
    <r>
      <rPr>
        <sz val="12"/>
        <color theme="1"/>
        <rFont val="Verdana"/>
        <family val="2"/>
      </rPr>
      <t>Submit the completed Higher Education Community Vendor Assessment Toolkit (HECVAT) to the Institution according to institutional procedures.</t>
    </r>
  </si>
  <si>
    <t>Higher Education Community Vendor Assessment Toolkit - Change Log</t>
  </si>
  <si>
    <t xml:space="preserve">Use this reference guide to assess vendor responses in relation to your institution's environment. The context of HECVAT questions can change, depending on implementation specifics so these recommendations and follow-up response are not exhaustive and are meant to improve assessment and report capabilities within your institution's security/risk assessment program. 
Analyst tip #1: For any answer that is deem "non-compliant" by your institution, ask the vendor if there is a timeline for implementation, a sincere commitment to customer development engagement, and/or possible implementation of compensating control(s) that offsite the risks of another component.
Analyst tip #2: If a vendor's response to a follow-up inquiry is vague or seems off-point or dismissive, respond back to the vendor contact with clear expectations for a response. Responses that fail to meet expectations thereafter should be negatively assessed based on your institution's risk tolerance and the criticality of the data involved.
Analyst tip #3: The most important tip - reject a HECVAT from a vendor if; the vendor provides the institution with a insufficiently populated HECVAT; or the vendor responses are vague and/or do not answer questions directly; or significant discrepancies are found, making the HECVAT difficult to assess. </t>
  </si>
  <si>
    <t>Reason for Question</t>
  </si>
  <si>
    <t>Follow-up Inquiries/Responses</t>
  </si>
  <si>
    <t xml:space="preserve">Qualifier responses are meant to set the response requirements for a vendor and the intended use case. Since responses to these questions can make some question sections optional, vendors often answer sections partially, if they have the proper documentation. Depending on the security program maturity and risk tolerance of your institution, not all vendor responses will be relevant. </t>
  </si>
  <si>
    <t>This qualifier determines the presence of PHI in the solution and sets the HIPAA section as required appropriately.</t>
  </si>
  <si>
    <t>Reference the HIPAA section for follow-up review.</t>
  </si>
  <si>
    <t>Reference the Third Parties section for follow-up review.</t>
  </si>
  <si>
    <t>Reference the Business Continuity Plan section for follow-up review.</t>
  </si>
  <si>
    <t>Reference the Disaster Recovery Plan section for follow-up review.</t>
  </si>
  <si>
    <t>This qualifier determines the presence of PCI DSS in the solution and sets the PCI DSS section as required appropriately.</t>
  </si>
  <si>
    <t>Reference the PCI DSS section for follow-up review.</t>
  </si>
  <si>
    <t>Reference the Consulting section for follow-up review.</t>
  </si>
  <si>
    <t>Many vendors have populated a CAIQ or at least a self-assessment. Although lacking in some areas important to Higher Ed, these documents are useful for supplemental assessment.</t>
  </si>
  <si>
    <t>Follow-up inquiries for CSA content will be institution/implementation specific.</t>
  </si>
  <si>
    <t>If a vendor is STAR certified, vendor responses can theoretically be more trusted since CSA has verified their responses. Trust, but verify for yourself, as needed.</t>
  </si>
  <si>
    <t>The details of the standard are not the focus here, it is the fact that a vendor builds their environment around a standard and that they continually evaluate and assess their security programs.</t>
  </si>
  <si>
    <t>In an ideal world, a vendor will conform to an industry framework that is adopted by an institution. When this synergy does not exist, the interpretation of the vendor's responses must be interpreted in the context of the institution's environment. Follow-up inquires for industry frameworks (and levels of adoption) will be institution/implementation specific.</t>
  </si>
  <si>
    <t>Inquire about any privacy language the vendor may have. It may not be ideal but there may be something available to assess or enough to have your legal counsel or policy/privacy professionals review.</t>
  </si>
  <si>
    <t>Defining scale of company (support, resources, skillsets), General information about the organization that may be concerning.</t>
  </si>
  <si>
    <t>Follow-up responses to this one are normally unique to their response. Vague answers here usually result in some footprinting of a vendor to determine their "reputation".</t>
  </si>
  <si>
    <t>If a vendor says "No", it is taken at face value. If you organization is capable of conducting reconnaissance, it is encouraged. If a vendor has experienced a breach, evaluate the circumstance of the incident and what the vendor has done in response to the breach.</t>
  </si>
  <si>
    <t>Understanding the security program size (and capabilities) of a vendor has a significant impact on their ability to respond effectively to a security incident. The size of a vendor will determine their SO size, or lack thereof. Use the knowledge of this response when evaluating other vendor statements.</t>
  </si>
  <si>
    <t>Vague responses to this question should be investigated further. Vendors without dedicated security personnel commonly have no security or security is embedded or dual-homed within operations (administrators). Ask about separation of duties, principle of least privilege, etc. - there are many ways to get additional program state information from the vendor.</t>
  </si>
  <si>
    <t>Understanding the development team size (and capabilities) of a vendor has a significant impact on their ability to produce and maintain code, adhering to secure coding best practices. The size of a vendor will determine their use of dedicated development teams, or lack thereof. Use the knowledge of this response when evaluating other vendor statements.</t>
  </si>
  <si>
    <t>Follow-up inquiries for vendor team strategies will be unique to your institution and may depend on the underlying infrastructures needed to support a system for your specific use case.</t>
  </si>
  <si>
    <t>This is a freebie to help the vendor state their "case". If a vendor does not add anything here (or it is just sales stuff), we can assume it was filled out by a sales engineer and questions will be evaluated with higher scrutiny.</t>
  </si>
  <si>
    <t>The need for encryption at-rest is unique to your institution's implementation of a system. In particular, system components, architectures, and data flows, all factor into the need for this control.</t>
  </si>
  <si>
    <t>If the vendor's response does not cover the details outlined in the reasoning, follow-up and get specific responses for each, as needed.</t>
  </si>
  <si>
    <t>If a weak response is given to this answer, response scrutiny should be increased. Questions about configuration management, system authority, and documentation are appropriate.</t>
  </si>
  <si>
    <t>Notification expectations should be set earlier in the contract/assessment process. Timelines, correspondence medium, and playbook details are all aspects to keep in mind when assessing this response.</t>
  </si>
  <si>
    <t>Follow-up inquiries for the vendors patching practices will be institution/implementation specific.</t>
  </si>
  <si>
    <t>The need for encryption in transport is unique to your institution's implementation of a system. In particular, the data flow between the system and the end-users of the software/product/service.</t>
  </si>
  <si>
    <t>Follow-up inquiries for data encryption between the system and end-users will be institution/implementation specific.</t>
  </si>
  <si>
    <t>Follow-up inquiries for data encryption at-rest will be institution/implementation specific.</t>
  </si>
  <si>
    <t>A vendor's response should be clear and concise. Be wary of vague responses to this questions and inquire about export specifics, as needed.</t>
  </si>
  <si>
    <t>An institution's use case will drive the requirements for backup strategy. Ensure that the institution's use case and risk tolerance can be met by vendor systems.</t>
  </si>
  <si>
    <t>Vague responses to this question should be investigated further. Ask for additional documentation and verify that procedure (and possibly training) exists to ensure proper media handling activity.</t>
  </si>
  <si>
    <t>If information security principles are not designed into the product lifecycle, point the vendor to OWASP's Secure Coding Practices - Quick Reference Guide at https://www.owasp.org/index.php/OWASP_Secure_Coding_Practices_-_Quick_Reference_Guide</t>
  </si>
  <si>
    <t>Understanding the security program size (and capabilities) of a vendor has a significant impact on their ability to respond effectively to a security incident. Vendor's will share organizational charts and additional documentation of their security program, if needed. The point of this question is to verify vendor security program maturity or confirm other findings and/or assessments.</t>
  </si>
  <si>
    <t>The ability for the vendor to respond effectively (and quickly) to a security incident is of the utmost importance. The size of a vendor's security office will determine their capabilities during a security incident but the incident response plan will oftentimes determine their effectiveness. Use the knowledge of this response when evaluating other vendor statements, particularly when discussing degraded operation states.</t>
  </si>
  <si>
    <t>If the vendor does not have an incident response plan, point them to the NIST Computer Security Incident Handling Guide at https://csrc.nist.gov/publications/detail/sp/800-61/rev-2/final</t>
  </si>
  <si>
    <t>Follow-up with a robust question set if the vendor cannot clearly state full-control of the integrity of their system(s). Questions about administrator access on end-user devices and other maintenance and patching type questions are appropriate.</t>
  </si>
  <si>
    <r>
      <t xml:space="preserve">In order to protect the Institution and its systems, vendors whose products and/or services will access and/or host institutional data must complete the Higher Education Community Vendor Assessment Toolkit (HECVAT). Throughout this tool, anywhere where the term data is used, this is an all-encompassing term including at least data and metadata. Answers will be reviewed by Institution security analysts upon submittal. This process will assist the institution in preventing breaches of protected information and comply with Institution policy, state, and federal law. This is intended for use by vendors participating in a Third Party Security Assessment and should be completed by a vendor. Review the </t>
    </r>
    <r>
      <rPr>
        <i/>
        <sz val="12"/>
        <color theme="1"/>
        <rFont val="Verdana"/>
        <family val="2"/>
      </rPr>
      <t>Instructions</t>
    </r>
    <r>
      <rPr>
        <sz val="12"/>
        <color theme="1"/>
        <rFont val="Verdana"/>
        <family val="2"/>
      </rPr>
      <t xml:space="preserve"> tab for further guidance.</t>
    </r>
  </si>
  <si>
    <t>Updated name, converted question text on Standards Crosswalk tab to vlookups, added Analyst Reference, fixed external links</t>
  </si>
  <si>
    <t>Higher Education Community Vendor Assessment Tool (HECVAT) - Full</t>
  </si>
  <si>
    <r>
      <t xml:space="preserve">There are five main sections of the Higher Education Community Vendor Assessment Tool - Full, all listed below and outlined in more detail. This document is designed to have the first two sections populated first; after the Qualifiers section is completed it can be populated in any order. Within each section, answer each question top-to-bottom. Some questions are nested and may be blocked out via formatting based on previous answers. Populating this document in the correct order improves efficiency.                                  
</t>
    </r>
    <r>
      <rPr>
        <b/>
        <sz val="11"/>
        <color rgb="FFC00000"/>
        <rFont val="Verdana"/>
        <family val="2"/>
      </rPr>
      <t>Do not overwrite selection values (data validation) in column C of the HECVAT - Full tab</t>
    </r>
    <r>
      <rPr>
        <sz val="11"/>
        <color rgb="FF000000"/>
        <rFont val="Verdana"/>
        <family val="2"/>
      </rPr>
      <t>.</t>
    </r>
  </si>
  <si>
    <t>Higher Education Community Vendor Assessment Tool - Full - Instructions</t>
  </si>
  <si>
    <t>Any school, college, or university using the Higher Education Community Vendor Assessment Tool - Full.</t>
  </si>
  <si>
    <t>Higher Education Community Vendor Assessment Tool (HECVAT) - Full - Analyst Reference</t>
  </si>
  <si>
    <t>HECVAT - Full - Analyst Report</t>
  </si>
  <si>
    <t>HECVAT - Full - Summary Report</t>
  </si>
  <si>
    <t>v2.02</t>
  </si>
  <si>
    <t>v2.03</t>
  </si>
  <si>
    <t>v2.04</t>
  </si>
  <si>
    <t>v2.10</t>
  </si>
  <si>
    <t>Proceed to the next tab, HECVAT - Full.</t>
  </si>
  <si>
    <t>Are the data centers staffed 24 hours a day, seven days a week (i.e., 24x7x365)?</t>
  </si>
  <si>
    <t>In addition to stating your intrusion monitoring strategy, provide a brief summary of its implementation.</t>
  </si>
  <si>
    <t>Describe or provide references explaining how tertiary services are redundant (i.e. DNS, ISP, etc.).</t>
  </si>
  <si>
    <t>Vendors oftentimes use other vendors to supplement and/or host their infrastructures and it is important to know what, if any, institutional data is shared with fourth-parties. Responses to this qualifier set the response requirement for the Third Parties section.</t>
  </si>
  <si>
    <t>When consultants are given access to a system containing institutional data, the "sharing" of data is not in the same context as traditional data sharing (i.e. hosting, etc.) and thus, many of the HECVAT questions do not apply. When consultants have access to a system (onsite of via remote affiliate-type accounts), the Consulting section is most relevant.</t>
  </si>
  <si>
    <t>If STAR certification is important to your institution you may have specific follow-up details for documentation purposes.</t>
  </si>
  <si>
    <t>Managing and protecting institution data is the reason organizations perform security and risk assessments. Privacy policies outline how vendors will obtain, use, share, and protect institutional data and as such, should be robust in its language. Beware of vaguely worded privacy policies.</t>
  </si>
  <si>
    <t>New vulnerabilities are published every day and vendors have a responsibility to maintain their software(s). The fundamental nature of operation will expose some risks to the system but it is crucial that a vendor recognize their responsibilities and have a plan to implement them, when this time arrives.</t>
  </si>
  <si>
    <t>When cancelling a software/product/service, an institution will commonly want all institutional data that was provided to a vendor. The vendor's response should verify if the institution can extract data or if it is a manual extraction by vendor staff.</t>
  </si>
  <si>
    <t>The adherence to secure coding best practices better positions a vendor to maintain the CIA triad. Use the knowledge of this response when evaluating other vendor statements, particularly those focused on development and the protection of communications.</t>
  </si>
  <si>
    <t>Modern technologies allow for rapid deployment of features and with them, come changes to an established code environment. The focus of this question is to verify a vendor's practice of regression testing their code and verifying that previously non-existent risks are introduced into a known, secured environment.</t>
  </si>
  <si>
    <t>Completed base formulas for all Guidance fields. Changed Qualifier formatting to make questions readable (and optional).</t>
  </si>
  <si>
    <t>Added tertiary services narrative question (DNS, ISP, etc.).</t>
  </si>
  <si>
    <t>v2.11</t>
  </si>
  <si>
    <t>Updated SSAE 16 to 18.  Fixed reference to Standards crosswalk on Summary Report.</t>
  </si>
  <si>
    <t>HECVAT Question Sets</t>
  </si>
  <si>
    <t>GUIDANCE</t>
  </si>
  <si>
    <t>ANALYST REFERENCE</t>
  </si>
  <si>
    <t>QUESTION CONTEXT</t>
  </si>
  <si>
    <t>ANALYST REPORT</t>
  </si>
  <si>
    <t>CROSSWALKS</t>
  </si>
  <si>
    <t>Standard Guidance</t>
  </si>
  <si>
    <t>No Guidance</t>
  </si>
  <si>
    <t>Yes Guidance</t>
  </si>
  <si>
    <t>Reason For Question</t>
  </si>
  <si>
    <t>Follow-up Inquiries</t>
  </si>
  <si>
    <t>Default Weight</t>
  </si>
  <si>
    <t>Analyst Adjusted Weight</t>
  </si>
  <si>
    <t>Web Link to Accessibility Statement or VPAT</t>
  </si>
  <si>
    <t>Vendor Accessibility Contact Name</t>
  </si>
  <si>
    <t>Vendor Accessibility Contact Title</t>
  </si>
  <si>
    <t>Vendor Accessibility Contact Email</t>
  </si>
  <si>
    <t>GNRL-13</t>
  </si>
  <si>
    <t>Vendor Accessibility Contact Phone Number</t>
  </si>
  <si>
    <t>GNRL-14</t>
  </si>
  <si>
    <t>Vendor Hosting Regions</t>
  </si>
  <si>
    <t>GNRL-15</t>
  </si>
  <si>
    <t>Vendor Work Locations</t>
  </si>
  <si>
    <t>The Institution views hosted solutions such as AWS, Rackspace, Azure, and other PaaS/SaaS offerings as third parties. If services such as these are used in your environment, respond "Yes".</t>
  </si>
  <si>
    <t>State each third party which institutional data will be shared with and/or hosted by and their level of responsibility.</t>
  </si>
  <si>
    <t>Do you have a well documented Business Continuity Plan (BCP) that is tested annually?</t>
  </si>
  <si>
    <t>Briefly summarize your response.</t>
  </si>
  <si>
    <t>Provide a reference to your BCP and supporting documentation or submit it along with this fully-populated HECVAT.</t>
  </si>
  <si>
    <t>Do you have a well documented Disaster Recovery Plan (DRP) that is tested annually?</t>
  </si>
  <si>
    <t>Provide a reference to your DRP and supporting documentation or submit it along with this fully-populated HECVAT.</t>
  </si>
  <si>
    <t>Include circumstances that may involve off-shoring or multi-national agreements</t>
  </si>
  <si>
    <t xml:space="preserve"> </t>
  </si>
  <si>
    <t>Have you had an unplanned disruption to this product/service in the last 12 months?</t>
  </si>
  <si>
    <t>Provide a detailed summary of the unplanned disruption.</t>
  </si>
  <si>
    <t>We want transparency from the vendor and an honest answer to this question, regardless of the response, is a good step in building trust.</t>
  </si>
  <si>
    <t>Describe any plans to create an Information Security Office for your organization.</t>
  </si>
  <si>
    <t>Describe your Information Security Office, including size, talents, resources, etc.</t>
  </si>
  <si>
    <t>Describe any plans to create a dedicated Software and System Development team.</t>
  </si>
  <si>
    <t>Describe the structure and size of your Software and System Development teams. (e.g. Customer Support, Implementation, Product Management, etc.)</t>
  </si>
  <si>
    <t>For the 20% that HECVAT may not cover, this gives the vendor a chance to support their other responses. Beware when this area is populated with sales hype or other non-relevant information. Thorough documentation, supporting evidence, and/or robust responses go a long way in building trust in this assessment process.</t>
  </si>
  <si>
    <t>Have you undergone a SSAE 18/SOC 2 audit?</t>
  </si>
  <si>
    <t>Describe any plans to undergo a SSAE 18 audit.</t>
  </si>
  <si>
    <t>Provide the date of assessment and include a SOC 2 Type 2 (preferred) or SOC 3 report. If you have a SOC3 report, state how to obtain a copy. Indicate if your hosting provider was the subject of the audit.</t>
  </si>
  <si>
    <t>Standard documentation, relevant to institutions requiring a vendor to undergo SSAE 18 audits.</t>
  </si>
  <si>
    <t>Follow-up inquiries for SSAE 18 content will be institution/implementation specific.</t>
  </si>
  <si>
    <t>Describe any plans to complete the CSA self assessment or CAIQ.</t>
  </si>
  <si>
    <t>Please include a copy with your response and include a URL for the published assessment.</t>
  </si>
  <si>
    <t>Describe any plans to obtain CSA STAR certification.</t>
  </si>
  <si>
    <t>Provide date of certification, any supporting documentation, and a URL for the certification.</t>
  </si>
  <si>
    <t>Do you conform with a specific industry standard security framework? (e.g. NIST Cybersecurity Framework, CIS Controls, ISO 27001, etc.)</t>
  </si>
  <si>
    <t>Describe any plans to conform to an industry standard security framework.</t>
  </si>
  <si>
    <t>Provide documentation on how your organization conforms to your chosen framework and indicate current certification levels, where appropriate.</t>
  </si>
  <si>
    <t>Can the systems that hold the institution's data be compliant with NIST SP 800-171 and/or CMMC Level 3 standards?</t>
  </si>
  <si>
    <t>Describe any plans to provide NIST SP 800-171 or CMMC Level 3 services.</t>
  </si>
  <si>
    <t>Indicate level, Supplier Performance Risk System ('SPRS') Score or certification information.</t>
  </si>
  <si>
    <t>For institutions that collaborate with the United States government, FISMA compliance may be required.</t>
  </si>
  <si>
    <t>Follow-up inquiries for FISMA compliance will be institution/implementation specific.</t>
  </si>
  <si>
    <t>Describe your plans to create a data privacy policy.</t>
  </si>
  <si>
    <t>Provide your data privacy document (or a valid link to it) upon submission.</t>
  </si>
  <si>
    <t>Do you have a documented change management process?</t>
  </si>
  <si>
    <t>Summarize your current change management process.</t>
  </si>
  <si>
    <t>The lack of a change management function is indicative of immature program processes. Answers to this question can provide insight into how well their responses (on the HECVAT) represent their actual environment(s).</t>
  </si>
  <si>
    <t>Do you have a documented, and currently implemented, employee onboarding and offboarding policy?</t>
  </si>
  <si>
    <t>Provide a reference to your employee onboarding and offboarding policy and supporting documentation or submit it along with this fully-populated HECVAT.</t>
  </si>
  <si>
    <t>Managing and protecting a vendor's assets through appropriate human resource management is of the upmost importance. Knowing how roles and access controls are implemented (directed by policy) within a vendor's infrastructure during the onboarding and offboarding processes are indicative of how access control is regarded in other areas on the provider (vendor).</t>
  </si>
  <si>
    <t>Unsatisfactory answers should be met with questions about access control authority, roles and responsibilities (of access grantors), administrative privileges within the vendor's infrastructure(s), etc.</t>
  </si>
  <si>
    <t>Has a VPAT or ACR been created or updated for the product and version under consideration within the past year?</t>
  </si>
  <si>
    <t>If your answer is 'I do not know', select 'No'. If the VPATs/ACR is for an older version of the product or has not been updated, its information does not accurately reflect accessibility of the product under consideration.</t>
  </si>
  <si>
    <t>Please state your plans (when and by whom) to complete a VPAT.</t>
  </si>
  <si>
    <t>State the date the VPAT was completed. Include this VPAT in your submission and/or link to its web location.</t>
  </si>
  <si>
    <t>VPATs (Voluntary Product Accessibility Template) / ACRs (Accessibility Conformance Report, a completed VPAT) are standard accessibility reporting formats from the ITIC &lt;https://www.itic.org/policy/accessibility/vpat&gt;. They can be self-assessments from a vendor, though higher confidence is given if completed by expert third parties. It is important to confirm the version of the product tested and reported on for the VPAT matches the one under consideration.</t>
  </si>
  <si>
    <t>Do you have documentation to support the accessibility features of your product?</t>
  </si>
  <si>
    <t>TBD</t>
  </si>
  <si>
    <t>Provide plans for any documentation that would make accessible content, features and functions easily knowable by end users.</t>
  </si>
  <si>
    <t>Provide examples with links where possible.</t>
  </si>
  <si>
    <t>Has the vendor documented any additional information needed by users in order to create accessible products with the tool or platform? Are there tutorials, if needed, on how assistive technology users can best use the product (platforms tested and works best, shortcuts) etc.? In other words, are they taking care of the end users? Accessibility is more than completing checklists.</t>
  </si>
  <si>
    <t>ITAC-01</t>
  </si>
  <si>
    <t>Has a third party expert conducted an audit of the most recent version of your product?</t>
  </si>
  <si>
    <t>Please provide plans (when and by whom) any audit is planned, if any or rationale if not.</t>
  </si>
  <si>
    <t>State when the audit was conducted and by whom? Include the results in your submission and/or link to its web location.</t>
  </si>
  <si>
    <t>Many vendors rely on their internal product knowledge and history to complete accessibility self-assessments of their own product rather than utilizing up-to-date, validated testing. Use of an expert, external specialist provides a more robust assessment of the product.</t>
  </si>
  <si>
    <t>IT Accessibility</t>
  </si>
  <si>
    <t>ITAC-02</t>
  </si>
  <si>
    <t>Do you have a documented and implemented process for verifying accessibility conformance?</t>
  </si>
  <si>
    <t>Summarize how you ensure accessible products. Provide plans to develop documented processes to validate accessibility.</t>
  </si>
  <si>
    <t>Describe your processes and methodologies for validating accessibility conformance.</t>
  </si>
  <si>
    <t>A combination of most responses to Q-03 would be ideal and a sign of a mature accessibility program. The goal of accessibility is ultimately usability by persons with disabilities, and so successful testing among that population indicates greater access. Expert staff and automated testing are important, but automated tools can only detect ~25% of issues so must be supplemented with additional methodologies. The use of overlays or plugins to help products ‘automatically conform’ with accessibility guidelines are presently inadequate and should impact scores negatively.</t>
  </si>
  <si>
    <t>ITAC-03</t>
  </si>
  <si>
    <t>Have you adopted a technical or legal standard of conformance for the product in question?</t>
  </si>
  <si>
    <t>Summarize your decision to not adopt a technical or legal standard of conformance for the product in question.</t>
  </si>
  <si>
    <t>Indicate which primary standards and comment upon any additional standards the product meets.</t>
  </si>
  <si>
    <t>The Web Content Accessibility Guidelines (WCAG) &lt;https://www.w3.org/WAI/standards-guidelines/wcag&gt; from the W3C are widely accepted measures of accessibility conformance. WCAG AA conformance is the most common level of accessibility adoption, with preference given to the most recently released version: 2.1 (released 2018) or 2.0 (released 2008). Additionally, some federal or local requirements may incorporate or supplement the technical standards--including Section 508 &lt;https://www.section508.gov/manage/laws-and-policies&gt; of the Rehabilitation Act (U.S), EN 301 549 &lt;https://ec.europa.eu/eip/ageing/standards/ict-and-communication/accessibility-and-design-for-all_en.html&gt; (E.U.) etc.</t>
  </si>
  <si>
    <t>ITAC-04</t>
  </si>
  <si>
    <t>Can you provide a current, detailed accessibility roadmap with delivery timelines?</t>
  </si>
  <si>
    <t>Please provide any plans to develop and share an accessibility product roadmap in the future.</t>
  </si>
  <si>
    <t>Comment upon how far into the future the roadmap extends. Provide evidence (including links) of having delivered upon the accessibility roadmap in the past.</t>
  </si>
  <si>
    <t>If products do not fully conform to accessibility standards, it is important that vendors have a roadmap specifying how they will work to achieve it. A roadmap with delivery timelines is best supported by evidence of prior delivery on such timelines. Analysts can better predict time to conformance and institutions can plan accordingly.</t>
  </si>
  <si>
    <t>ITAC-05</t>
  </si>
  <si>
    <t>Do you expect your staff to maintain a current skill set in IT accessibility?</t>
  </si>
  <si>
    <t>Describe any plans to ensure appropriate and ongoing staff knowledge about accessibility.</t>
  </si>
  <si>
    <t>Provide any further relevant information about how expertise is maintained; include any accessibility certifications staff may hold (e.g., IAAP WAS &lt;https://www.accessibilityassociation.org/certifications&gt; or DHS Trusted Tester &lt;https://section508.gov/test/trusted-tester&gt;.</t>
  </si>
  <si>
    <t>Having accessibility expertise within the staff supports the proactive development of accessible products. If staff lack sufficient accessibility expertise, then accessibility improvements may only be the result of the vendor reacting to issues or reports of access barriers submitted by clients of the vendor.</t>
  </si>
  <si>
    <t>ITAC-06</t>
  </si>
  <si>
    <t>Do you have a documented and implemented process for reporting and tracking accessibility issues?</t>
  </si>
  <si>
    <t>State how users should report accessibility issues. Describe any expected related process updates.</t>
  </si>
  <si>
    <t>Describe the process and any recent examples of fixes as a result of the process.</t>
  </si>
  <si>
    <t>Tracking and addressing technical issues is a natural part of any web or software product. Critical accessibility issues can cause a product to become unusable. Vendors should have a process to intake, triage and address accessibility issue reports. Vendors that treat accessibility as ‘feature requests’ for future versions of a product or as non-tracked bug reports (i.e. bug reports lacking accessibility tags) should score lower.</t>
  </si>
  <si>
    <t>ITAC-07</t>
  </si>
  <si>
    <t>Do you have documented processes and procedures for implementing accessibility into your development lifecycle?</t>
  </si>
  <si>
    <t>Describe any plans to update processes and procedures to better incorporate accessibility.</t>
  </si>
  <si>
    <t>Provide further details or multiple means in Additional Information.</t>
  </si>
  <si>
    <t>ITAC-08</t>
  </si>
  <si>
    <t>Can all functions of the application or service be performed using only the keyboard?</t>
  </si>
  <si>
    <t>Indicate a plan to test the product, develop a roadmap for keyboard accessibility or any further context.</t>
  </si>
  <si>
    <t>State when and on which platform this was verified.</t>
  </si>
  <si>
    <t>One critical accessibility requirement is the full use of a product using only the keyboard--no mouse or trackpad. This requirement is easy for a non-technical or non-accessibility expert to understand and verify.</t>
  </si>
  <si>
    <t>ITAC-09</t>
  </si>
  <si>
    <t>Does your product rely on activating a special ‘accessibility mode,’ a ‘lite version’ or accessing an alternate interface for accessibility purposes?</t>
  </si>
  <si>
    <t>Describe any feature differences between standard and accessible modes along with any timelines or plans to merge products into a universally designed platform.</t>
  </si>
  <si>
    <t>Separate accessibility modes or interfaces are indicative of a product design creating an attempted ‘separate but equal’ environment for disabled users. In practice, separate modes or interfaces for accessibility almost never have feature parity and typically get new features less frequently and after the primary version. They therefore provide unequal experiences for disabled users compared with their non-disabled peers. Interfaces, overlays or extensions that create a separate experience or mimic such an environment should be avoided.</t>
  </si>
  <si>
    <t>Do you perform security assessments of third party companies with which you share data? (i.e. hosting providers, cloud services, PaaS, IaaS, SaaS, etc.).</t>
  </si>
  <si>
    <t>State your plans to perform security assessments of third party companies.</t>
  </si>
  <si>
    <t>Provide a summary of your practices that assures that the third party will be subject to the appropriate standards regarding security, service recoverability, and confidentiality.</t>
  </si>
  <si>
    <t>In the context of the CIA triad, this question is focused on system integrity, ensuring that system changes are only executed by authorized users. Additionally, it is expected that devices (for administrators, vendor staff, and affiliates)that are used to access the vendor's systems are properly managed and secured.</t>
  </si>
  <si>
    <t>Do you have an implemented third party management strategy?</t>
  </si>
  <si>
    <t>State your plans to implement a third-party management strategy.</t>
  </si>
  <si>
    <t>Provide additional information that may help analysts better understand your environment and how it relates to third-party solutions.</t>
  </si>
  <si>
    <t>If "No", inquiry if there are plans to implement these processes. Ask the vendor to summarize their decision behind not scanning their assets for vulnerabilities. Be sure that the vendor answers for both systems AND applications. Do not let good practices in one overshadow deficiencies in the other.</t>
  </si>
  <si>
    <t>Do you have a process and implemented procedures for managing your hardware supply chain? (e.g., telecommunications equipment, export licensing, computing devices)</t>
  </si>
  <si>
    <t>Make sure you address any national or regional regulations</t>
  </si>
  <si>
    <t>State your plans to create a process and implemented procedures for managing your hardware supply chain.</t>
  </si>
  <si>
    <t>State what countries and/or regions this process is compliant with.</t>
  </si>
  <si>
    <t>Understanding a vendor's hardware supply chain can reveal infrastructure risks that may not be apparent by other means. In some cases, the use of trusted components may be favorable. In others, it may initiate the assessment of the vendor's environment in more detail and/or expand the scope of the institution's assessment.</t>
  </si>
  <si>
    <t>Follow-up inquiries concerning hardware supply chain will be institution/implementation specific.</t>
  </si>
  <si>
    <t>Does the environment provide for dedicated single-tenant capabilities? If not, describe how your product or environment separates data from different customers (e.g., logically, physically, single tenancy, multi-tenancy).</t>
  </si>
  <si>
    <t>Describe your plan to separate institution data from other customers.</t>
  </si>
  <si>
    <t>Describe or provide a reference to how institution data is separated from that of other customers.</t>
  </si>
  <si>
    <t>A vendor's response to this question can reveal a system's infrastructure quickly. Off-point responses are common here so general follow-up is often needed. Understanding how a vendor segments its customers data (or doesn't) affects various other controls, including network settings, use of encryption, access controls, etc.). A vendor's response here will influence potential follow-up inquiries for other HECVAT questions.</t>
  </si>
  <si>
    <t>Will the institution be notified of major changes to your environment that could impact the institution's security posture?</t>
  </si>
  <si>
    <t>Describe plans to establish a notification mechanism for major environmental changes.</t>
  </si>
  <si>
    <t>State how and when the institution will be notified of major changes to your environment.</t>
  </si>
  <si>
    <t>State your plans to implement policy and procedure(s) guiding risk mitigation practices before critical patches can be applied.</t>
  </si>
  <si>
    <t>Summarize the policy and procedure(s) guiding risk mitigation practices before critical patches can be applied.</t>
  </si>
  <si>
    <t>Is sensitive data encrypted, using secure protocols/algorithms, in transport? (e.g. system-to-client)</t>
  </si>
  <si>
    <t>Describe why sensitive data in not encrypted in transport.</t>
  </si>
  <si>
    <t>Summarize your transport encryption strategy</t>
  </si>
  <si>
    <t>Is sensitive data encrypted, using secure protocols/algorithms, in storage? (e.g. disk encryption, at-rest, files, and within a running database)</t>
  </si>
  <si>
    <t>Describe why sensitive data in not encrypted in storage.</t>
  </si>
  <si>
    <t>Summarize your data encryption strategy and state what encryption options are available.</t>
  </si>
  <si>
    <t>Can the Institution extract a full or partial backup of data?</t>
  </si>
  <si>
    <t>State plans to implement capabilities for the Institution to extract a full or partial backup of data.</t>
  </si>
  <si>
    <t>Provide a general summary of how full and partial backups of data can be extracted.</t>
  </si>
  <si>
    <t>Are involatile backup copies made according to pre-defined schedules and securely stored and protected?</t>
  </si>
  <si>
    <t>State how Institution's data is protected from system failures and ransomware.</t>
  </si>
  <si>
    <t>Restricting system updates to a standard maintenance timeframe is important for ensuring that changes to production systems do not impact operations. It’s also important for troubleshooting any problems that may occur as a result of the changes. Availability is the focus of this question.</t>
  </si>
  <si>
    <t>Do you have a media handling process, that is documented and currently implemented that meets established business needs and regulatory requirements, including end-of-life, repurposing, and data sanitization procedures?</t>
  </si>
  <si>
    <t>Provide a detailed summary of media handling processes that do exist.</t>
  </si>
  <si>
    <t>Provide documented details of this process (link or attached).</t>
  </si>
  <si>
    <t>Managing media (and the data within) throughout its lifecycle is crucial to the protection of institutional data. The focus of this question is confidentiality, ensuring that media that may store institutional data is protected by well-established policy and procedure.</t>
  </si>
  <si>
    <t>Summarize what access staff (or third parties) have to institutional data.</t>
  </si>
  <si>
    <t>Confidentiality is the focus of this question. Based on the capabilities of vendor administrators, the institution may require additional safeguards to protect the confidentiality of data stored by/shared with a vendor (e.g., additional layer of encryption, etc.).</t>
  </si>
  <si>
    <t>If Institutional data is visible by the vendor's system administrators, follow-up with the vendor to understand the scope of visibility, process/procedure that administrators follow, and use cases when administrators are allowed to access (view) Institutional data.</t>
  </si>
  <si>
    <t>Provide a brief summary for this response.</t>
  </si>
  <si>
    <t>Provide a links to these documents in Additional Information or attach them with your submission.</t>
  </si>
  <si>
    <t>Vague responses to this question should be investigated further. Vendors unwilling to share additional supporting documentation decrease the trust established with other responses.</t>
  </si>
  <si>
    <t>State why security principles are not designed into the product lifecycle.</t>
  </si>
  <si>
    <t>Summarize the information security principles designed into the product lifecycle.</t>
  </si>
  <si>
    <t>State plans to formalize an incident response plan.</t>
  </si>
  <si>
    <t>Summarize or provide a link to your formal incident response plan.</t>
  </si>
  <si>
    <t>If the vendor does not have an incident response plan, direct them to the NIST Computer Security Incident Handling Guide at https://csrc.nist.gov/publications/detail/sp/800-61/rev-2/final</t>
  </si>
  <si>
    <t>Do you have a documented information security policy?</t>
  </si>
  <si>
    <t>State plans to implement information security policy at your company.</t>
  </si>
  <si>
    <t>Provide a reference to your information security policy or submit documentation with this fully-populated HECVAT-Lite.</t>
  </si>
  <si>
    <t>Do you have either an internal incident response team or retain an external team?</t>
  </si>
  <si>
    <t>State plans for acquiring internal resources or an external team.</t>
  </si>
  <si>
    <t>Summarize your internal approach or reference your third party contractor.</t>
  </si>
  <si>
    <t>The incident team structure (internal vs. external), size, and capabilities of a vendor has a significant impact on their ability to respond to and protect an institution's data. Use the knowledge of this response when evaluating other vendor statements.</t>
  </si>
  <si>
    <t>If the vendor does not have an incident response team, direct them to the NIST Computer Security Incident Handling Guide at https://csrc.nist.gov/publications/detail/sp/800-61/rev-2/final</t>
  </si>
  <si>
    <t>Do you have the capability to respond to incidents on a 24x7x365 basis?</t>
  </si>
  <si>
    <t>State plans to implement this capability in the future</t>
  </si>
  <si>
    <t>Describe the implemented procedure for 24/7/365 coverage.</t>
  </si>
  <si>
    <t>The capacity for the vendor to respond effectively (and quickly) to a security incident is of the utmost importance. The size and talent of a vendor's incident response team will determine their capabilities during a security incident. Use the knowledge of this response when evaluating other vendor statements, particularly when discussing degraded operation states.</t>
  </si>
  <si>
    <t>Provide a list of higher ed references or a route for campuses to request references</t>
  </si>
  <si>
    <t>Do you have a systems management and configuration strategy that encompasses servers, appliances, cloud services, applications, and mobile devices (company and employee owned)?</t>
  </si>
  <si>
    <t>Describe your intent to implement a systems management and configuration strategy.</t>
  </si>
  <si>
    <t>Summarize your systems management and configuration strategy.</t>
  </si>
  <si>
    <t>Have your systems and applications had a third party security assessment completed in the last year?</t>
  </si>
  <si>
    <t>State plans to have your systems and applications assessed by a third party.</t>
  </si>
  <si>
    <t>Provide the results with this document (link or attached), if possible. State the date of the last completed third party security assessment.</t>
  </si>
  <si>
    <t>Ask if there has ever been a vulnerability scan. A short lapse in external assessment validity can be understood (if there is a planned assessment) but a significant time lapse or none whatsoever is cause for elevated levels of concern.</t>
  </si>
  <si>
    <t>Describe plans to implement application vulnerability scanning [and remediation] prior to release.</t>
  </si>
  <si>
    <t>Provide a brief description.</t>
  </si>
  <si>
    <t>Ask if there are plans to implement these processes. Ask the vendor to summarize their decision behind not scanning their applications for vulnerabilities prior to release.</t>
  </si>
  <si>
    <t xml:space="preserve">This question is designed to understand how accessibility is included in new versions and features of products, particularly with vendors that implement Agile or similar methodologies where software is updated frequently and continuously.
</t>
  </si>
  <si>
    <t>DOCU*</t>
  </si>
  <si>
    <t>Override/Correct Vendor Responses and Set Weights Per Institution's Use Case</t>
  </si>
  <si>
    <t>Preferred Response</t>
  </si>
  <si>
    <t>Compliant Override</t>
  </si>
  <si>
    <t>Weight Override</t>
  </si>
  <si>
    <t>Analyst override answer</t>
  </si>
  <si>
    <t>DOCU-07</t>
  </si>
  <si>
    <t>DOCU-08</t>
  </si>
  <si>
    <t>DOCU-09</t>
  </si>
  <si>
    <t>DOCU-10</t>
  </si>
  <si>
    <t>DOCU-11</t>
  </si>
  <si>
    <t xml:space="preserve">IT Accessibility </t>
  </si>
  <si>
    <t>Qualitative Question</t>
  </si>
  <si>
    <t>Weights</t>
  </si>
  <si>
    <t>This qualifier determines the existence of a complete, fully-populated BCP, maintained by the vendor, and sets the Business Continuity Plan section as required appropriately.</t>
  </si>
  <si>
    <t>This qualifier determines the existence of a complete, fully-populated DRP, maintained by the vendor, and sets the Business Continuity Plan section as required appropriately.</t>
  </si>
  <si>
    <t>COMP*</t>
  </si>
  <si>
    <t>APPL*</t>
  </si>
  <si>
    <t>DATA*</t>
  </si>
  <si>
    <t>VULN*</t>
  </si>
  <si>
    <t>AAAI*</t>
  </si>
  <si>
    <t>CHNG*</t>
  </si>
  <si>
    <t>DCTR*</t>
  </si>
  <si>
    <t>FIDP*</t>
  </si>
  <si>
    <t>PPPR*</t>
  </si>
  <si>
    <t>QLAS*</t>
  </si>
  <si>
    <t>HIPA*</t>
  </si>
  <si>
    <t>PCID*</t>
  </si>
  <si>
    <t>Third Parties</t>
  </si>
  <si>
    <t>THRD*</t>
  </si>
  <si>
    <t>CONS*</t>
  </si>
  <si>
    <t>ITAC*</t>
  </si>
  <si>
    <t>Business Contituity Plan</t>
  </si>
  <si>
    <t>BCPL*</t>
  </si>
  <si>
    <t>DRPL*</t>
  </si>
  <si>
    <t>Trusted CI</t>
  </si>
  <si>
    <t>Select your hosting option</t>
  </si>
  <si>
    <t>Hosting</t>
  </si>
  <si>
    <t>1) Self owned and managed</t>
  </si>
  <si>
    <t>2) Physical Co-location</t>
  </si>
  <si>
    <t>3) Virtual Co-location</t>
  </si>
  <si>
    <t>4) AWS</t>
  </si>
  <si>
    <t>5) Azure</t>
  </si>
  <si>
    <t>6) GCP</t>
  </si>
  <si>
    <t>7) Other</t>
  </si>
  <si>
    <t>Please indicate which geographic regions you can provide storage in the Additional Info column.</t>
  </si>
  <si>
    <t>Under what circumstances would institutional data leave a designated region or regions?</t>
  </si>
  <si>
    <t>Do you have Internet Service Provider (ISP) Redundancy?</t>
  </si>
  <si>
    <t>Can you provide overall system and/or application architecture diagrams including a full description of the data flow for all components of the system?</t>
  </si>
  <si>
    <t>Provide a detailed summary of overall system and/or application architecture.</t>
  </si>
  <si>
    <t>Provide your diagrams (or a valid link to it) upon submission.</t>
  </si>
  <si>
    <t>Cross-reference Accessibility Conformance Reports (ACR) with any answers from ITAC-04 about product roadmaps for accessibility improvements.</t>
  </si>
  <si>
    <t>THRD-05</t>
  </si>
  <si>
    <t>Are access controls for institutional accounts based on structured rules, such as role-based access control (RBAC), attribute-based access control (ABAC) or policy-based access control (PBAC)?</t>
  </si>
  <si>
    <t>This includes end-users, administrators, service accounts, etc. PBAC would include various dynamic controls such as conditional access, risk-based access, location-based access, or system activity based access.</t>
  </si>
  <si>
    <t>Describe any limitations that prevent support for RBAC for Institutional accounts.</t>
  </si>
  <si>
    <t>Describe available roles.</t>
  </si>
  <si>
    <t>Understanding access control capabilities allows an institution to estimate the type of maintenance efforts will be involved to manage a system. Depending on the users, concerns may or not be elevated. The value of this question is largely determined by the deployment strategy and use case of the software/product/service under review. This question is specific to end-users.</t>
  </si>
  <si>
    <t>Ask the vendor to summarize the best practices to restrict/control the access given to the institution's end-users without the use of RBAC. Make sure to understand the administrative requirements/overhead introduced in the vendor's environment.</t>
  </si>
  <si>
    <t>Are access controls for staff within your organization based on structured rules, such as RBAC, ABAC, or PBAC?</t>
  </si>
  <si>
    <t>This includes system administrators and third party personnel with access to the system. PBAC would include various dynamic controls such as conditional access, risk-based access, location-based access, or system activity based access.</t>
  </si>
  <si>
    <t>Describe any limitations that prevent support for RBAC within your organization.</t>
  </si>
  <si>
    <t>Managing a software/product/service may rely on various professionals to administrate a system. This question is focused on how administration, and the segregation of functions, is implemented within the vendor's infrastructure.</t>
  </si>
  <si>
    <t>Managing a complex infrastructure requires diligence in protecting access and authority. Unsatisfactory responses may indicate the lack of maturity with a vendor and/or a flat infrastructure with few individuals with broad authority. Inquire about separation of duties and look for areas of inappropriate functional overlap.</t>
  </si>
  <si>
    <t>Do you have a documented and currently implemented strategy for securing employee workstations when they work remotely? (i.e. not in a trusted computing environment)</t>
  </si>
  <si>
    <t>Does the system provide data input validation and error messages?</t>
  </si>
  <si>
    <t>State plans to implement data input validation and error messaging across all components of your system.</t>
  </si>
  <si>
    <t>Describe how your system(s) provide data input validation and error messages.</t>
  </si>
  <si>
    <t>Input validation is a secure coding best practices so confirming its implementation is normally a high priority. Error messages (to the system and user) can be used to detect abnormal use and to better protect institutional data. Depending on the criticality of data and the flow of said data, an institution's risk tolerance will be unique to their environment.</t>
  </si>
  <si>
    <t>Inquire about any planned improvements to these capabilities. Ask about their product(s) roadmap and try to understand how they prioritize security concerns in their environment.</t>
  </si>
  <si>
    <t>Are you using a web application firewall (WAF)?</t>
  </si>
  <si>
    <t>Describe compensating controls that protect your web application, if applicable.</t>
  </si>
  <si>
    <t>Describe the currently implemented WAF.</t>
  </si>
  <si>
    <t>The use case, vendor infrastructure, and types of services offered will greatly affect the need for various firewalling devices. The focus of this question is integrity, ensuring that the systems hosting institutional data are limited in need-only communications. The use of a WAF is important in systems in which a vendor has limited access to the to code infrastructure.</t>
  </si>
  <si>
    <t>If a vendors states that they outsource their code development and do not run a WAF, there is elevated reason for concern. Verify how code is tested, monitored, and controlled in production environments.</t>
  </si>
  <si>
    <t>Do you have a process and implemented procedures for managing your software supply chain (e.g. libraries, repositories, frameworks, etc)</t>
  </si>
  <si>
    <t>Include any in-house developed or contract development</t>
  </si>
  <si>
    <t>Provide supporting documentation of your processes.</t>
  </si>
  <si>
    <t>Understanding system requirements and/or dependencies (e.g., libraries, repositories, frameworks, toolkits, modules, etc.) can reveal infrastructure risks that may not be apparent by other means. In some cases, the use of trusted components may be favorable. In others, it may initiate the assessment of the vendor's environment in more detail and/or expand the scope of the institution's assessment.</t>
  </si>
  <si>
    <t>Follow-up inquiries concerning software supply chain will be institution/implementation specific.</t>
  </si>
  <si>
    <t>Are only currently supported operating system(s), software, and libraries leveraged by the system(s)/application(s) that will have access to institution's data?</t>
  </si>
  <si>
    <t>If the web application only works with a subset of modern supported browsers, please indicate that here</t>
  </si>
  <si>
    <t>State your plan to migrate to supported operating systems, libraries, and software.</t>
  </si>
  <si>
    <t>If mobile, is the application available from a trusted source (e.g., App Store, Google Play Store)?</t>
  </si>
  <si>
    <t>Does your application require access to location or GPS data?</t>
  </si>
  <si>
    <t>Does your application provide separation of duties between security administration, system administration, and standard user functions?</t>
  </si>
  <si>
    <t>Are all components of the BCP reviewed at least annually and updated as needed to reflect change?</t>
  </si>
  <si>
    <t>Are all services that support your product fully redundant?</t>
  </si>
  <si>
    <t>Does your Change Management process minimally include authorization, impact analysis, testing, and validation before moving changes to production?</t>
  </si>
  <si>
    <t>Indicate all procedures that are implemented in your CMP. a.) An impact analysis of the upgrade is performed. b.) The change is appropriately authorized. c.) Changes are made first in a test environment. d.) The ability to implement the upgrades/changes in the production environment is limited to appropriate IT personnel.</t>
  </si>
  <si>
    <t>Does your Change Management process also verify that all required third party libraries and dependencies are still supported with each major change?</t>
  </si>
  <si>
    <t>Do you have a fully implemented solution support strategy that defines how many concurrent versions you support?</t>
  </si>
  <si>
    <t>List the current version you support and what percentage of customers are utilizing that version</t>
  </si>
  <si>
    <t>Do you have a technology roadmap, for at least the next 2 years, for enhancements and bug fixes for the product/service being assessed?</t>
  </si>
  <si>
    <t>Do all cryptographic modules in use in your product conform to the Federal Information Processing Standards (FIPS PUB 140-2)?</t>
  </si>
  <si>
    <t>At the completion of this contract, will data be returned to the institution and deleted from all your systems and archives?</t>
  </si>
  <si>
    <t>Ensure that response addresses involatile storage and lists retention periods</t>
  </si>
  <si>
    <t>Does your staff (or third party) have access to Institutional data (e.g., financial, PHI or other sensitive information) through any means?</t>
  </si>
  <si>
    <t>Are any disaster recovery locations outside the Institution's geographic region?</t>
  </si>
  <si>
    <t>Has the Disaster Recovery Plan been tested in the last year?</t>
  </si>
  <si>
    <t>Are all components of the DRP reviewed at least annually and updated as needed to reflect change?</t>
  </si>
  <si>
    <t>Please provide a summary of the results in Additional Information (including actual recovery time).</t>
  </si>
  <si>
    <t>Is your company subject to Institution's geographic region's laws and regulations?</t>
  </si>
  <si>
    <t>Do you require new employees to fill out agreements and review policies?</t>
  </si>
  <si>
    <t>Do you have a documented and currently implemented Quality Assurance program?</t>
  </si>
  <si>
    <t>CHNG-16</t>
  </si>
  <si>
    <r>
      <t xml:space="preserve">Are your systems and </t>
    </r>
    <r>
      <rPr>
        <i/>
        <sz val="11"/>
        <color rgb="FF000000"/>
        <rFont val="Verdana"/>
        <family val="2"/>
      </rPr>
      <t>applications regularly</t>
    </r>
    <r>
      <rPr>
        <sz val="11"/>
        <color rgb="FF000000"/>
        <rFont val="Verdana"/>
        <family val="2"/>
      </rPr>
      <t xml:space="preserve"> scanned externally for vulnerabilities?</t>
    </r>
  </si>
  <si>
    <t>Are your systems and applications scanned with an authenticated user account for vulnerabilities [that are remediated] prior to new releases?</t>
  </si>
  <si>
    <t>Will you provide results of application and system vulnerability scans to the Institution?</t>
  </si>
  <si>
    <t>Will you allow the institution to perform its own vulnerability testing and/or scanning of your systems and/or application provided that testing is performed at a mutually agreed upon time and date?</t>
  </si>
  <si>
    <t>Are you requiring multi-factor authentication for administrators of your cloud environment?</t>
  </si>
  <si>
    <t>Are you using your cloud providers available hardening tools or pre-hardened images?</t>
  </si>
  <si>
    <t>Does your cloud vendor have access to your encryption keys?</t>
  </si>
  <si>
    <t>PCI-DSS</t>
  </si>
  <si>
    <t>Accessibility</t>
  </si>
  <si>
    <t>If you are using an option not listed, or a combination of options, select "Other"</t>
  </si>
  <si>
    <t>Answer yes if your product handles PCI (Credit Card) information, either directly or via a third party</t>
  </si>
  <si>
    <t>Is the vended product designed to process or store Credit Card information?</t>
  </si>
  <si>
    <t>Based on your 'Yes' response, you are required to fill out the PCI DSS section.</t>
  </si>
  <si>
    <t>Does your company provide professional services pertaining to this product?</t>
  </si>
  <si>
    <t>AAI Answers</t>
  </si>
  <si>
    <t>1) Yes</t>
  </si>
  <si>
    <t>2) No</t>
  </si>
  <si>
    <t>3) Both modes available</t>
  </si>
  <si>
    <t>4) N/A</t>
  </si>
  <si>
    <t>Does your organization participate in InCommon or another eduGAIN affiliated trust federation?</t>
  </si>
  <si>
    <t>Does your application support integration with other authentication and authorization systems?</t>
  </si>
  <si>
    <t>Does your solution support any of the following Web SSO standards? [e.g., SAML2 (with redirect flow), OIDC, CAS, or other]</t>
  </si>
  <si>
    <t>Do you support differentiation between email address and user identifier?</t>
  </si>
  <si>
    <t>Do you allow the customer to specify attribute mappings for any needed information beyond a user identifier? [e.g., Reference eduPerson, ePPA/ePPN/ePE ]</t>
  </si>
  <si>
    <t>APPL-12</t>
  </si>
  <si>
    <t>APPL-13</t>
  </si>
  <si>
    <t>IH-03</t>
  </si>
  <si>
    <t>Do you carry cyber-risk insurance to protect against unforeseen service outages, data that is lost or stolen, and security incidents?</t>
  </si>
  <si>
    <t>IH-02</t>
  </si>
  <si>
    <t>IH-01</t>
  </si>
  <si>
    <t>Describe your timeline for implementing such a process for response and reporting.</t>
  </si>
  <si>
    <t>Summarize your incident response and reporting processes.</t>
  </si>
  <si>
    <t>The ability for the vendor to investigate security incidents is of the utmost importance. Reviewing alerts but then taking no action is not security, only compliance. Incident reports and indications of compromise must be reviewed by qualified staff and they must have the capability to investigate further, as needed.</t>
  </si>
  <si>
    <t>IH-04</t>
  </si>
  <si>
    <t>Does your organization have physical security controls and policies in place?</t>
  </si>
  <si>
    <t>Does your solution support single sign-on (SSO) protocols for user and administrator authentication?</t>
  </si>
  <si>
    <t>Does your solution support local authentication protocols for user and administrator authentication?</t>
  </si>
  <si>
    <t>Incident Handling</t>
  </si>
  <si>
    <t>AAAI-18</t>
  </si>
  <si>
    <t>AAAI-19</t>
  </si>
  <si>
    <t>If you don't support SSO, does your application and/or user-frontend/portal support multi-factor authentication? (e.g. Duo, Google Authenticator, OTP, etc.)</t>
  </si>
  <si>
    <t>Does your application automatically lock the session or log-out an account after a period of inactivity?</t>
  </si>
  <si>
    <t>Are you storing any passwords in plaintext?</t>
  </si>
  <si>
    <t>Does your application support directory integration for user accounts?</t>
  </si>
  <si>
    <t>Describe any plans to enable audit logs for these data elements.</t>
  </si>
  <si>
    <t>IH*</t>
  </si>
  <si>
    <t>Qualitative</t>
  </si>
  <si>
    <t>(blank)</t>
  </si>
  <si>
    <t>Is authority for firewall change approval documented?  Please list approver names or titles in Additional Info</t>
  </si>
  <si>
    <t>Does the process described in DATA-19 adhere to DoD 5220.22-M and/or NIST SP 800-88 standards?</t>
  </si>
  <si>
    <t xml:space="preserve">  </t>
  </si>
  <si>
    <t xml:space="preserve"> No need to answer PCI Questions</t>
  </si>
  <si>
    <t xml:space="preserve"> No need to answer HIPAA Questions</t>
  </si>
  <si>
    <t>Answer yes if you provide consulting</t>
  </si>
  <si>
    <t xml:space="preserve"> No need to answer Consulting Questions</t>
  </si>
  <si>
    <t xml:space="preserve"> No need to answer Assessment of Third Parties Section</t>
  </si>
  <si>
    <t>No need to answer CONS-07</t>
  </si>
  <si>
    <t>No need to answer CONS-09</t>
  </si>
  <si>
    <t>State the need for this strategy, in detail</t>
  </si>
  <si>
    <t>Provide a detailed description of all non-conforming modules</t>
  </si>
  <si>
    <t>State plans to implement capabilities for the Institution to retrieve their data.</t>
  </si>
  <si>
    <t>State the length of time that Institution's data will be available in the system at the completion of the contract</t>
  </si>
  <si>
    <t>Describe your data export procedures conducted at the termination of contract.</t>
  </si>
  <si>
    <t>State the length of time that Institution's data will be available in the system at the completion of the contract.</t>
  </si>
  <si>
    <t>Describe in detail why ownership rights are not retained by the institution.</t>
  </si>
  <si>
    <t>Provide reference to your data ownership documention.</t>
  </si>
  <si>
    <t>Provide a detailed description why rights are not retained.</t>
  </si>
  <si>
    <t xml:space="preserve"> Provide references, as needed.</t>
  </si>
  <si>
    <t>Provide a detailed summary to support your selection.</t>
  </si>
  <si>
    <t>State how the institution will be notified of imminent termination</t>
  </si>
  <si>
    <t>State plans to include the elements listed in DATA-13 in your backup strategy.</t>
  </si>
  <si>
    <t>Decribe your overall strategy to accomplish these elements.</t>
  </si>
  <si>
    <t>Summarize your off site backup strategy.</t>
  </si>
  <si>
    <t>State any plans to implement off site physical backups in your environment.</t>
  </si>
  <si>
    <t>Provide the distance (in miles) between the primary and off-site locations</t>
  </si>
  <si>
    <t>State any plans to implement off site virtual backups in your environment.</t>
  </si>
  <si>
    <t>Summarize why backups containing the Institution's data leave the Institution's data zone.</t>
  </si>
  <si>
    <t>Summarize why backups are not encrypted.</t>
  </si>
  <si>
    <t>Summarize the encryption algorithm/strategy you are using to secure backups.</t>
  </si>
  <si>
    <t>Summarize your cryptographic key management process.</t>
  </si>
  <si>
    <t>State plans to adhere to DoD 5220.22-M and/or NIST SP 800-88 standards.</t>
  </si>
  <si>
    <t>Provide a general summary of your archival environment.</t>
  </si>
  <si>
    <t>State plans to store long-term media in environmentally protected areas.</t>
  </si>
  <si>
    <t>Describe how FERPA compliance is integrated into your process and procedures.</t>
  </si>
  <si>
    <t>State plans to handle data in a FERPA compliant manner.</t>
  </si>
  <si>
    <t>Obtain the report if possible and add it to your submission.</t>
  </si>
  <si>
    <t>Describe the on-site staff capabilities.</t>
  </si>
  <si>
    <t>State any plans to staff data centers 24x7x365.</t>
  </si>
  <si>
    <t>Describe your physical barrier strategy.</t>
  </si>
  <si>
    <t>State plans to separate your servers for others via a physical barrier.</t>
  </si>
  <si>
    <t>State plans to implement a physical barrier to prevent physical contact with any of your devices.</t>
  </si>
  <si>
    <t>State your primary and secondary data center locations. For cloud infrastructures, state the primary and secondary zones.</t>
  </si>
  <si>
    <t>Describe any plans to implement.</t>
  </si>
  <si>
    <t>Summarize the strategy for removing Institution's data from its Data Zone.</t>
  </si>
  <si>
    <t>Review the Uptime Institute's level/tier direction provided on their website if you need addition information</t>
  </si>
  <si>
    <t>Provide a summary to support your response selection.</t>
  </si>
  <si>
    <t>Describe any plans to implement a high availability environment for your systems.</t>
  </si>
  <si>
    <t>Provide a detailed description of the implemented strategy. (i.e. batteries, generator)</t>
  </si>
  <si>
    <t>State how often redundant power strategies are tested and the date of the last successful test.</t>
  </si>
  <si>
    <t>State plans to implement redundant power testing for your systems.</t>
  </si>
  <si>
    <t>Ensure that all parts of DCTR-12 are clearly stated in your response.</t>
  </si>
  <si>
    <t>State the ISP provider(s) in addition to the number of ISPs that provide connectivity.</t>
  </si>
  <si>
    <t>Provide a brief description for each datacenter.</t>
  </si>
  <si>
    <t>State plans to implement diversity of path in your network provider connections.</t>
  </si>
  <si>
    <t>State which model of MFA you are using.</t>
  </si>
  <si>
    <t>Describe plans to implement MFA.</t>
  </si>
  <si>
    <t>Describe how you alternately harden your images.</t>
  </si>
  <si>
    <t>Describe any plans to implement a DRP.</t>
  </si>
  <si>
    <t>Please attach or include a link.</t>
  </si>
  <si>
    <t>State the responsible owner, or position title.</t>
  </si>
  <si>
    <t>State plans to assign an owner responsible of the maintenance and review of the DRP.</t>
  </si>
  <si>
    <t>Provide DRP with your submission of this fully-populated HECVAT</t>
  </si>
  <si>
    <t>Please provide alternatives if possible (NDA, briefing on the DRP, etc)</t>
  </si>
  <si>
    <t>List all locations outside of the U.S. and provide a brief summary of each.</t>
  </si>
  <si>
    <t>Summarize your disaster recovery strategy including the type of availability your disaster recovery site provides.</t>
  </si>
  <si>
    <t>Describe your recovery plans if your primary location is unavailable.</t>
  </si>
  <si>
    <t>Summarize your disaster recovery relocation testing strategy.</t>
  </si>
  <si>
    <t>State plans to implement disaster recovery relocation testing</t>
  </si>
  <si>
    <t>Summarize your problem/issue escalation plan.</t>
  </si>
  <si>
    <t>Describe your plans to implement a problem/issue escalation plan in your DRP.</t>
  </si>
  <si>
    <t>Summarize your documented communication plan in your DRP.</t>
  </si>
  <si>
    <t>Describe your plans to implement a documented communication plan in your DRP.</t>
  </si>
  <si>
    <t>State the date of your next planned DRP test.</t>
  </si>
  <si>
    <t>Summarize your DRP review and update processes and/or procedures.</t>
  </si>
  <si>
    <t>State plans to implement annual (at a minimum) testing of your DRP.</t>
  </si>
  <si>
    <t>Describe the currently implemented SPI firewall.</t>
  </si>
  <si>
    <t>Describe any plans to implement a SPI firewall.</t>
  </si>
  <si>
    <t>List approver names or titles.</t>
  </si>
  <si>
    <t>Describe how firewall changes are approved.</t>
  </si>
  <si>
    <t>Describe your documented firewall change request policy.</t>
  </si>
  <si>
    <t>Describe your plans to implement a documented policy for firewall change requests.</t>
  </si>
  <si>
    <t>Describe the currently implemented IDS.</t>
  </si>
  <si>
    <t>Describe the currently implemented IPS.</t>
  </si>
  <si>
    <t>Describe your plan to implement a Intrusion Detection System in your environment.</t>
  </si>
  <si>
    <t>Describe your plan to implement a Intrusion Prevention System in your environment.</t>
  </si>
  <si>
    <t>Describe the currently implemented host-based IDS solution(s).</t>
  </si>
  <si>
    <t>Describe your plan to implement host-based Intrusion Detection System capabilities in your environment.</t>
  </si>
  <si>
    <t>Describe the currently implemented host-based IPS solution(s).</t>
  </si>
  <si>
    <t>Describe your plan to implement host-based Intrusion Prevention System capabilities in your environment.</t>
  </si>
  <si>
    <t>Describe your NGPT monitoring strategy.</t>
  </si>
  <si>
    <t>Describe your intent to implement NGPT monitoring.</t>
  </si>
  <si>
    <t>Provide a brief summary of this activity.</t>
  </si>
  <si>
    <t>State plans to implement 24x7x365 intrusion monitoring in your environment(s).</t>
  </si>
  <si>
    <t>Describe your current network systems logging strategy.</t>
  </si>
  <si>
    <t>State plans to implement auditing capabilities for your network, firewall, IDS and/or IPS.</t>
  </si>
  <si>
    <r>
      <t xml:space="preserve">1. Raw vendor answers can be viewed on the </t>
    </r>
    <r>
      <rPr>
        <b/>
        <sz val="11"/>
        <color rgb="FF000000"/>
        <rFont val="Verdana"/>
        <family val="2"/>
      </rPr>
      <t>HECVAT - Full</t>
    </r>
    <r>
      <rPr>
        <sz val="11"/>
        <color indexed="8"/>
        <rFont val="Verdana"/>
        <family val="2"/>
      </rPr>
      <t xml:space="preserve"> tab. 
2. To begin your assessment, review the Analyst Report tab, ensuring that you select the appropriate security standard used in your institution (cell B10) before you begin. 
3. Review the Analyst Reference tab for guidance and question/response interpretation.
4. Select compliance states for the outstanding non-compliant or short-answer questions in column G. Once all subjective questions are evaluated and compliance indicated, move to the Summary Report tab. 
5. To update the report's data, select Refresh All in the Data menu. Review details in the Summary Report and based on your assessment, follow-up with vendor for clarification(s) or add the Summary Report output to your Institution's reporting documents. </t>
    </r>
  </si>
  <si>
    <t>Higher Education Community Vendor Assessment Tool (HECVAT) - Full - Standards Crosswalk - TO BE UPDATED IN 2022</t>
  </si>
  <si>
    <t>Please provide a list of all required dependencies.</t>
  </si>
  <si>
    <t>Do you have a fully implemented policy or procedure that details how your employees obtain administrator access to institutional instance of the application?</t>
  </si>
  <si>
    <t>Are you generally able to accommodate storing each institution's data within their geographic region?</t>
  </si>
  <si>
    <t>An institution's location will dictate what laws and regulations apply to them. As vendor's may not know where all of their customers may reside, it is imperative that vendors are able to accommodate geographic requirements for their customers. Although unfair to expect support for all geographic regions in common infrastructure/platform/software-as-a-service, it is expected that vendor's be absolutely clear about the regions they leverage and/or support.</t>
  </si>
  <si>
    <t>If a vendor is unable to accommodate storing/processing institutional data within specific regions, ask them why they are unable to? Try to determine if its an infrastructure issue (scalability), a cost-reduction strategy (size/maturity), or some other issue.</t>
  </si>
  <si>
    <t>External verification of system and application security controls are important when managing a system. Trust, but verify, is the focus of this question. HECVAT responses are taken at face-value, and verified within reason, in most cases. When a vendor can attest to, and provide externally-provided evidence supporting that attestation, it goes a long way in building trust that the vendor will appropriately protect institutional data.</t>
  </si>
  <si>
    <t>Answer 'Yes' only if user AND administrator authentication is supported. If partially supported, answer 'No'. Ensure you respond to any guidance in the Additional Information column.</t>
  </si>
  <si>
    <t>Describe plans to support strong authentication practices.</t>
  </si>
  <si>
    <t>Describe how strong authentication is enforced (e.g., complex passwords, multifactor tokens, certificates, biometrics, aging requirements, re-use policy).</t>
  </si>
  <si>
    <t>This question is to set account management expectations for the institution. A system that can integrate with existing, vetted solutions, has its advantages and may have less administrative overhead. Also, adherence to standards here gives credit to other standards-oriented questions/responses.</t>
  </si>
  <si>
    <t>Follow-up inquiries for IAM requirements will be institution/implementation specific.</t>
  </si>
  <si>
    <t>Describe plans to participate in InCommon or another eduGAIN affiliated trust federation.</t>
  </si>
  <si>
    <t>List the entityIds registered in the Additional Information column.</t>
  </si>
  <si>
    <t>This question defines the vendors scope of federated identity practices and their willingness to embrace higher education requirements.</t>
  </si>
  <si>
    <t>If a vendor indicates that a system is standalone and cannot integrate with community standards, follow-up with maturity questions and ask about other commodity type functions or other system requirements your institution may have.</t>
  </si>
  <si>
    <t>Describe any plans to support integration with other authentication and authorization systems.</t>
  </si>
  <si>
    <t>List which systems and versions supported (such as Active Directory, Kerberos, or other LDAP compatible directory) in Additional Info.</t>
  </si>
  <si>
    <t>If a vendor indicates that a system is standalone and cannot integrate with the institution's infrastructure, follow-up with maturity questions and ask about other commodity type functions or other system requirements your institution may have.</t>
  </si>
  <si>
    <t>An answer of 'Yes' should be well-supported in the Additional Information column, and all elements of interest should be sufficiently addressed.</t>
  </si>
  <si>
    <t>Describe plans to support Web SSO in your solution.</t>
  </si>
  <si>
    <t>State the Web SSO standards supported by your solution and provide additional details about your support, including framework(s) in use, how information is exchanged securely, etc.</t>
  </si>
  <si>
    <t>Describe any plans to support differentiation between email address and user identifier.</t>
  </si>
  <si>
    <t>This questions allows an institution to know vendor system limitations and to help them gauge the resources (that may be needed to implement) required to successfully integrate the product/service with institution systems.</t>
  </si>
  <si>
    <t>Follow-up inquiries for identifier requirements will be institution/implementation specific.</t>
  </si>
  <si>
    <t>Describe plans to allow customers to specify attribute mappings.</t>
  </si>
  <si>
    <t>Follow-up inquiries for attirbute mapping requirements will be institution/implementation specific.</t>
  </si>
  <si>
    <t>Describe any plans to support multi-factor authentication in your application.</t>
  </si>
  <si>
    <t>List all supported multi-factor authentication methods, technologies, and/or products and provide a brief summary of each.</t>
  </si>
  <si>
    <t xml:space="preserve">2FA/MFA, implemented correctly, strengthens the security state of a system. 2FA/MFA is commonly implemented and in many use cases, a requirement for account protection purposes. </t>
  </si>
  <si>
    <t>Ask the vendor about hardware and software options, future roadmap for implementations and support, etc.</t>
  </si>
  <si>
    <t>Describe any plans to support automatic lock or log-out.</t>
  </si>
  <si>
    <t>Describe the default behavior of this capability.</t>
  </si>
  <si>
    <t>This is a question to ensure account integrity and institutional data confidentiality.</t>
  </si>
  <si>
    <t>Describe how aging requirements are implemented in the product.</t>
  </si>
  <si>
    <t>Describe plans to support password/passphrase aging requirements.</t>
  </si>
  <si>
    <t>Describe these limitations and/or restrictions and state what lengths and complexities are supported.</t>
  </si>
  <si>
    <t>Describe how password/passphrase complexity requirements are implemented in the product.</t>
  </si>
  <si>
    <t>Describe plans to support password/passphrase complexity requirements.</t>
  </si>
  <si>
    <t xml:space="preserve"> Describe your documented password/passphrase reset procedures that are currently implemented in the system and/or customer support.</t>
  </si>
  <si>
    <t>Describe your plans to document system password/passphrase reset procedures.</t>
  </si>
  <si>
    <t>Provide a detailed description of passwords/passphrases hard-coded into your systems or products</t>
  </si>
  <si>
    <t xml:space="preserve"> Provide a detailed description stating why account passwords/passphrases are not encrypted in storage.</t>
  </si>
  <si>
    <t xml:space="preserve"> Describe all authentication services supported by the system.</t>
  </si>
  <si>
    <t>Describe any plans to support external authentication services in place of local authentication.</t>
  </si>
  <si>
    <t xml:space="preserve"> Ensure that all elements of AAAI-18 are clearly stated in your response.</t>
  </si>
  <si>
    <t xml:space="preserve"> Ensure that all elements of AAAI-19 are clearly stated in your response.</t>
  </si>
  <si>
    <t>Provide additional details, as needed.</t>
  </si>
  <si>
    <t>Describe any plans to define a BCP owner responsible for maintenance and review.</t>
  </si>
  <si>
    <t xml:space="preserve"> Summarize your defined problem/issue escalation plan contained in your BCP.</t>
  </si>
  <si>
    <t>Describe any plans to define a problem/issue escalation plan in your BCP.</t>
  </si>
  <si>
    <t xml:space="preserve"> Summarize your documented communication plan contained in your BCP.</t>
  </si>
  <si>
    <t>Describe any plans to document a communication plan in your BCP.</t>
  </si>
  <si>
    <t xml:space="preserve"> Describe your BCP component review strategy.</t>
  </si>
  <si>
    <t>Describe any plans to annually review and update (as needed) your BCP.</t>
  </si>
  <si>
    <t xml:space="preserve"> Summarize these crisis management roles and responsibilities.</t>
  </si>
  <si>
    <t>State your plans to define and document crisis management roles and responsibilities.</t>
  </si>
  <si>
    <t xml:space="preserve"> Describe your training and awareness activities.</t>
  </si>
  <si>
    <t>State your plans to implement training and awareness activities focused on roles and responsibilities during a crisis.</t>
  </si>
  <si>
    <t xml:space="preserve"> State the date of your last alternate site relocation test.</t>
  </si>
  <si>
    <t>Describe your strategy to implement annual alternate site relocation testing.</t>
  </si>
  <si>
    <t>Provide the distance (in miles) between the primary and secondary locations.</t>
  </si>
  <si>
    <t>Describe your plans to coordinate an alternative business site or contract with a business recovery provider?</t>
  </si>
  <si>
    <t>Summarize this product's restoration priority in your BCP.</t>
  </si>
  <si>
    <t xml:space="preserve"> Provide a brief summary to support your selection.</t>
  </si>
  <si>
    <t>There are multiple components of this question - when assessing, ensure that the vendor responds to them all. Logs that are not properly managed may not be available when needed. The purpose of this question is to ensure that the vendor has a proper security mindset to ensure proper monitoring practices.</t>
  </si>
  <si>
    <t>Follow-up inquiries for logging details will be institution/implementation specific.</t>
  </si>
  <si>
    <t>Having a BCP and maintaining/updating/testing a BCP are very different. Establishing a responsible party is fundamental to this process and this question looks to verify that within the vendor.</t>
  </si>
  <si>
    <t>Follow-up inquiries for BCP responsible parties will be institution/implementation specific.</t>
  </si>
  <si>
    <t>Notification expectations should be set early in the contract/assessment process. Timelines, correspondence medium, and playbook details are all aspects to keep in mind when assessing this response.</t>
  </si>
  <si>
    <t>It is expected that a vendor will maintain an accurate BCP to be tested at a regular interval. Any variance to this should be clearly explained. A vendor's response to this question can reveal the value that they place on testing their BCP (and possibly other aspects of their programs).</t>
  </si>
  <si>
    <t>If the vendor does not have a BCP, point them to https://www.sans.org/reading-room/whitepapers/recovery/business-continuity-planning-concept-operations-1653</t>
  </si>
  <si>
    <t>As it relates to BCPs, a vendor's response will provide insight into their ability to properly response to business threats. A vendor that has not previously defined responsible parties and outlined realistic plans may not maintain the availability needed for the institution's use case or business requirement.</t>
  </si>
  <si>
    <t>Follow-up inquiries for BCP roles and responsibility details will be institution/implementation specific.</t>
  </si>
  <si>
    <t>Understanding the maturity of a vendor's training and awareness program will indicate the value they place on protecting institutional data. BCP related awareness training should be prevalent, continuous, and well-documented.</t>
  </si>
  <si>
    <t>If a vendor's BCP training and awareness activities are insufficient, inquire about other mandatory training, verify its scope, and confirm the training cycles.</t>
  </si>
  <si>
    <t>In the event that a vendor's headquarters (primary location of operation) is no longer usable, an alternative business site may be needed to support business operations. Having an established (planned) alternative business site show maturity in a vendor's BCP.</t>
  </si>
  <si>
    <t>Follow-up inquiries for alternative business site practices will be institution/implementation specific.</t>
  </si>
  <si>
    <t>Testing a BCP is an important action that improves the efficiency and accuracy of a vendor's continuity plans. Vague responses to this question should be met with concern and appropriate follow-up, based on your institutions risk tolerance.</t>
  </si>
  <si>
    <t xml:space="preserve">The purpose of this question is understand the vendor's order of response if affected by a unplanned business disruption. If the software/product/service being assessed is a vendor's core moneymaker, the probability that restoration of the software/product/service will be top priority. </t>
  </si>
  <si>
    <t>If it is not a core service, follow-up questions should be availability focused and institution/implementation specific.</t>
  </si>
  <si>
    <t xml:space="preserve">In the context of the CIA triad, this question is focused on the availability of a system (or set of systems). </t>
  </si>
  <si>
    <t>The weight placed on the vendor's response will be specific to the institution's use case and software/product/service requirements.</t>
  </si>
  <si>
    <t xml:space="preserve">Strong logging capabilities are vital to the proper management of a system. Implementing an immature system that lacks sufficient logging capabilities exposes an institution to great risk. Depending on your risk tolerance and the use case, your institution may or may not be concerned. The focus of this question is system-related logs (e.g., including but not limited to - events, state changes, control modification, etc.). </t>
  </si>
  <si>
    <t>If a weak response is given to this answer, it is appropriate to ask directed answers to get specific information. Ensure that questions are targeted to ensure responses will come from the appropriate party within the vendor.</t>
  </si>
  <si>
    <t>Strong logging capabilities are vital to the proper management of a system. Implementing an immature system that lacks sufficient logging capabilities exposes an institution to great risk. Depending on your risk tolerance and the use case, your institution may or may not be concerned. The focus of this question is end-user logs.</t>
  </si>
  <si>
    <t>System (technical and security) administration is complex and it is important to understand a system's capabilities to integrate with existing security and access systems. Having to maintain additional accounts increases overhead and may impact your institution's risk footprint.</t>
  </si>
  <si>
    <t>Follow-up inquiries for system authentication will be unique to your institution (e.g., policy, infrastructure, etc.)</t>
  </si>
  <si>
    <t>The focus of this question is confidentiality. Straight-forward question confirming the encryption of user authentication details.</t>
  </si>
  <si>
    <t>Follow-up inquiries for password/passphrase encrypted storage will be institution/implementation specific.</t>
  </si>
  <si>
    <t xml:space="preserve">The response to this question can reveal the use (or not) of coding best-practices. If passwords/passphrases are hard coded into systems/productions, the vendor should provide robust details supporting why this is required. </t>
  </si>
  <si>
    <t>Vague responses to this question should be met with concern. Repeat the question if first answer insufficiently - ask pointedly to ensure the vendor is not misunderstood.</t>
  </si>
  <si>
    <t xml:space="preserve">Account management can be a time-consuming part of an information system. Account reset capabilities, built into a system, can reduce burden on institutional support services. </t>
  </si>
  <si>
    <t>Ask the vendor how end-users will be supported. Ask for training documentation or knowledgebase content. Confirm vendor and institution responsibilities in this support area (and others).</t>
  </si>
  <si>
    <t>Many institutions have policy focused on passwords/passphrases and this question confirms the capacity of a vendor's software/product/service to comply.</t>
  </si>
  <si>
    <t>Follow-up inquiries for password/passphrase limitations and/or restrictions will be institution/implementation specific.</t>
  </si>
  <si>
    <t>Follow-up inquiries for password/passphrase complexity requirements will be institution/implementation specific.</t>
  </si>
  <si>
    <t>This question is primarily focused on account management capabilities that are built into a system. Although aging is not always required, a system that lacks commodity functionality may be lacking in other areas as well. Use the vendor's response to this question as a way to pivot to other questions, as needed.</t>
  </si>
  <si>
    <t>The value of this question depends on your institution's policy on passwords, its use of 2FA, or any number of factors. Follow-ups for this question are unique to the institution.</t>
  </si>
  <si>
    <t xml:space="preserve">The purpose of this question is understand the vendor's authentication infrastructure so that additional questions can be formulated for the institution's use case. </t>
  </si>
  <si>
    <t>The content of this response may or may not have value for the type of use case on the institution. Follow-up inquiries for authentication modes will be institution/implementation specific.</t>
  </si>
  <si>
    <t>Please describe any plans to implement third party library dependancy tracking.</t>
  </si>
  <si>
    <t>Please describe your program to track these dependancies.</t>
  </si>
  <si>
    <t>This question is fundamentally about supply chain.  The vendor should be able to document their procedures around tracking tracking third party maintained libraries.</t>
  </si>
  <si>
    <t>This question outlines a mature Change Management process.  Changes should be analyzed for impact, officially approved, tested, and performed by authorized users.</t>
  </si>
  <si>
    <t>If the vendor's response does not cover the details outlined in the reasoning, follow-up and get specific responses, as needed.</t>
  </si>
  <si>
    <t xml:space="preserve">Unplanned and/or unexpected changes in a complex environment can introduce intolerable risks to the institution. Based on the operating environment of the institution, it may be necessary to postpone (or properly plan) the change to a system. The vendor's response should clarify their use of a "one code base" method or the ability to run multiple version concurrently. </t>
  </si>
  <si>
    <t>Follow-up inquiries for software/product/service version releases will be institution/implementation specific.</t>
  </si>
  <si>
    <t>Provide reference the the process/procedure to manage releases.</t>
  </si>
  <si>
    <t>Summarize why clients do not have alternative release option.</t>
  </si>
  <si>
    <t xml:space="preserve">The vendor's software/product/service characteristics and the institution's use case will determine the relevancy of this question. The purpose of this question is to understand the underlying infrastructure and how it is maintained across all customers. </t>
  </si>
  <si>
    <t>In cases where the software/product/service is customized for customer use cases, ensure the vendor's response covers all aspects of code migration, including backups, data conversions, local resources from the institution, etc., as it relates to code upgrades and/or version adoptions.</t>
  </si>
  <si>
    <t xml:space="preserve">Supporting multiple versions of a product is challenging. Understanding the vendor’s strategy and resources will provide insight into their ability to adequately support their customers.  </t>
  </si>
  <si>
    <t>Follow-up inquiries for the vendor’s support of concurrent versions will be institution/implementation specific.</t>
  </si>
  <si>
    <t>Ensure that all relevant details pertaining to CHNG-06 are clearly stated in your response.</t>
  </si>
  <si>
    <t xml:space="preserve"> Provide a reference to this product's release schedule.</t>
  </si>
  <si>
    <t>State any plans to release a schedule of product updates.</t>
  </si>
  <si>
    <t xml:space="preserve"> Provide a reference to your technology roadmap.</t>
  </si>
  <si>
    <t>State any plans to release a technology roadmap covering the next two years.</t>
  </si>
  <si>
    <t>Summarize the Institution's responsibilities during product updates.</t>
  </si>
  <si>
    <t xml:space="preserve"> Summarize the policy and procedure(s) managing how critical patches are applied to systems and applications.</t>
  </si>
  <si>
    <t>State your plans to implement policy and procedure(s) to manage how critical patches are applied to systems and applications.</t>
  </si>
  <si>
    <t xml:space="preserve">Answers to this question will reveal the vendor’s ability to plan in the short term.  This is valuable information for customers so they can anticipate updates and potential bug fixes. </t>
  </si>
  <si>
    <t>Follow-up inquiries for the vendor’s product update practices will be institution/implementation specific.</t>
  </si>
  <si>
    <t>Answers to this question will reveal the vendor’s ability to plan for the future of their product.</t>
  </si>
  <si>
    <t>Follow-up inquiries for the vendor’s technology planning practices will be institution/implementation specific.</t>
  </si>
  <si>
    <t>The response to this question allows the institution to understand the information technology resources required to properly maintain the vendor's system. Initial acquisition and setup is important to assess, but the long-term maintenance (and the risks that come with it), should be clearly defined. Use the response to this question to pivot to other questions and/or verify other vendor responses.</t>
  </si>
  <si>
    <t>Vague responses to this question should be investigated further. Ask for additional documentation for customer responsibilities (in the context of information technology/security).</t>
  </si>
  <si>
    <t>Answers to this question will reveal the vendor’s knowledge of their IT assets and their ability to respond to notifications about their systems and software.</t>
  </si>
  <si>
    <t>Follow-up inquiries for the vendor’s patching practices will be institution/implementation specific.</t>
  </si>
  <si>
    <t>Restricting system updates to a standard maintenance timeframe is important for ensuring that changes to production systems do not impact operations.  It’s also important for troubleshooting any problems that may occur as a result of the changes.</t>
  </si>
  <si>
    <t xml:space="preserve">In the context of the CIA triad, this question is focused on system integrity, ensuring that system changes are only executed by authorized users. In the event of emergency changes, accountability and post-action review is expected. </t>
  </si>
  <si>
    <t>Follow-up with a robust question set if a vendor cannot clearly state full-control of the integrity of their system(s).</t>
  </si>
  <si>
    <t>Describe how system configuration management is currently handled in your environment.</t>
  </si>
  <si>
    <t>Summarize your implemented system configuration management precess.</t>
  </si>
  <si>
    <t xml:space="preserve">Hardware lifecycles and continuous software updates creates an always-changing landscape in information technology. The focus of this question is the integrity of a vendor's infrastructure. Mismanagement of system configurations can lead to breakdowns in layers of security. </t>
  </si>
  <si>
    <t>It is expected that vendors should have robust documentation when it comes to configuration management. Vague answers to this question should be met with concern. Inquire about the device management tools in use, system lifecycles, complexity of systems, etc. and evaluate the response in the context of company capabilities (see Company Background section).</t>
  </si>
  <si>
    <t xml:space="preserve"> Summarize the policy and procedure(s) guiding risk mitigation practices before critical patches can be applied.</t>
  </si>
  <si>
    <t xml:space="preserve"> Summarize implemented procedures ensuring that emergency changes are documented and authorized.</t>
  </si>
  <si>
    <t>Describe plans to implement procedure ensuring that emergency changes are documented and authorized.</t>
  </si>
  <si>
    <t xml:space="preserve"> Define current off-peak hours, including time zones as necessary.</t>
  </si>
  <si>
    <t>Decribe plans to minimize the impact of downtime based on predefined off-peak hours.</t>
  </si>
  <si>
    <t>Decribe how the application is distributed. Also, state any plans to publish the app to a trusted source.</t>
  </si>
  <si>
    <t xml:space="preserve"> Please describe the reasons why in detail and state if that access can be limited to while your app is running.</t>
  </si>
  <si>
    <t>Please indicate any future plans that would require access to this data</t>
  </si>
  <si>
    <t>Distributing application via known, moderately vetted application platform decreases the chances of malicious code distribution. Standalone deployments (non-trusted sources) should be looked at more closely.</t>
  </si>
  <si>
    <t>Ask the vendor why this deployment strategy is used. Ask if it is a restriction of the app store platform or some other environment restriction.</t>
  </si>
  <si>
    <t xml:space="preserve"> State the application title as listed within the trusted source.</t>
  </si>
  <si>
    <t>Vendor responses to this question provides clarity on environment constraints that may exist and/or influence future development, configurations, infrastructure, etc. Although the vendor response may not directly affect end-users, the risks of the underlying infrastructure is better understood.</t>
  </si>
  <si>
    <t>Follow-up inquiries for operating systems leveraged by the vendor will be institution/implementation specific.</t>
  </si>
  <si>
    <t>Sharing location data significantly increases risk factors for users.  It's important to understand if this is required.</t>
  </si>
  <si>
    <t xml:space="preserve">Ask the vendor about the need for this requirement and understand any mitigation strategies that may be possible. </t>
  </si>
  <si>
    <t>Ensure that a separation of duties exists in network security configurations. Pay close attention to responsibility overlap in small organizations, where staff often fill multiple roles.</t>
  </si>
  <si>
    <t>Managing a software/product/service may rely on various teams to administrate a system, in this question, it is security operations and systems administration. This question is focused on how system(s) administration, and the segregation of duties, are implemented in the vendor's organization, so that system administrators do not also have security responsibilities (e.g., monitoring, mitigating, reporting, etc.)</t>
  </si>
  <si>
    <t>Ask the vendor to summarize the best practices for securing their system(s) administratively without the use of RBAC. Make sure to understand the administrative requirements/overhead introduced in the vendor's environment.</t>
  </si>
  <si>
    <t>Code analysis (prior to implementation) can decrease the number of vulnerabilities within a system. Depending on the insight a vendor has into their code, code testing should be expected. When a vendor outsources their coding efforts, the use of a web application firewall may be appropriate. In this case, reference the vendor's response to their use of a WAF.</t>
  </si>
  <si>
    <t>Ask the vendor what types of tools they use in testing. And who performs the testing of the code. Are developers the ones running the security tests? If static code analysis and/or static application security testing is not conducted, point the vendor to OWASP's Testing Guide at https://www.owasp.org/index.php/OWASP_Testing_Guide_v4_Table_of_Contents</t>
  </si>
  <si>
    <t xml:space="preserve">Code analysis (prior to implementation) can decrease the number of vulnerabilities within a system. Depending on the insight a vendor has into their code, code testing should be expected. </t>
  </si>
  <si>
    <t>If software testing processes are not established and followed, point the vendor to OWASP's Testing Guide at https://www.owasp.org/index.php/OWASP_Testing_Guide_v4_Table_of_Contents</t>
  </si>
  <si>
    <t>Summarize your secure coding practices.</t>
  </si>
  <si>
    <t>State plans to update your application to adhere to industry secure coding practices.</t>
  </si>
  <si>
    <t>Summarize your secure coding training.</t>
  </si>
  <si>
    <t>State plans to implement a training program on industry standard secure coding practices.</t>
  </si>
  <si>
    <t xml:space="preserve"> Provide a list of all tools utilized during static code analysis or static application security testing.</t>
  </si>
  <si>
    <t>State your plans to implement static code testing practices into your environment.</t>
  </si>
  <si>
    <t xml:space="preserve"> Describe testing processes, including but not limited to, development of test plans, personnel involved in the testing process, and authorized individual accountable for approval and certification of test results.</t>
  </si>
  <si>
    <t>State your plans to implement software testing processes into your environment.</t>
  </si>
  <si>
    <t xml:space="preserve"> Provide a detailed description of your local authentication mode practices.</t>
  </si>
  <si>
    <t>Describe any plans to support local authentication modes</t>
  </si>
  <si>
    <t>Systems that are directly exposed to public internet resources are at great risk than those that are not. Understanding the requirements for this configuration is important, particularly when assessing compensating controls.</t>
  </si>
  <si>
    <t>Ask the vendor about their infrastructure and if there is a solution that eliminates the need for this environment.</t>
  </si>
  <si>
    <t>Beware the use of proprietary encryption implementations. Open standard encryption, preferably mature, is often preferred. Although there may be cases if which that is not the case, be sure to understand the vendor's infrastructure and the true security of a vendor's solution.</t>
  </si>
  <si>
    <t xml:space="preserve">If the vendor cannot accommodate open standards encryption requirements, direct them to NIST's Cryptographic Standards and Guidelines document at https://csrc.nist.gov/Projects/Cryptographic-Standards-and-Guidelines </t>
  </si>
  <si>
    <t>When cancelling a software/product/service, an institution will commonly want all institutional data that was provided to a vendor. This questions allows the vendor to state their general practices when a customer leaves their environment.</t>
  </si>
  <si>
    <t>This question clarifies the operating model of a vendor and provides insight into the vendor-customer paradigm of a company. Knowing if the institution is of value to a vendor or if the institution's data is of value to a vendor should weigh heavily in the decision-making process.</t>
  </si>
  <si>
    <t>If a vendor's response is unsatisfactory, engage institutional counsel to appropriately address any ownership concerns.</t>
  </si>
  <si>
    <t>This question clarifies the position of the institution in the case of acquisition or bankruptcy. Expect clear responses to this question - if vague, be sure to follow-up based on institutional counsel guidance.</t>
  </si>
  <si>
    <t>The purpose of this question is to define the scope of backup operations and the scope at which a vendor may readily recover when backup restoration is required.</t>
  </si>
  <si>
    <t>Follow-up inquiries for backup content scope will be institution/implementation specific.</t>
  </si>
  <si>
    <t>When data is moved digitally (e.g., cloud provider, vendor-owned facility, etc.) offsite, the policies and implemented procedures are important to know. The protections implemented to prevent compromise will be technical in nature and should be well-documented.</t>
  </si>
  <si>
    <t>Follow-up inquiries for offsite, digital backups will be institution/implementation specific.</t>
  </si>
  <si>
    <t xml:space="preserve">When data is moved physically (e.g. HDD, print, etc.) offsite, the policies and implemented procedures are important to know. Unencrypted data taken outside secured areas introduces unnecessary risks. </t>
  </si>
  <si>
    <t>Follow-up inquiries for offsite, physical backups will be institution/implementation specific.</t>
  </si>
  <si>
    <t>Data exposure is a risk if sensitive data is in any way transported (physically or electronically) into a data zone that is not authorized by the institution. Depending on the criticality of data and institution policy, full control of data confidentiality may be highly valued.</t>
  </si>
  <si>
    <t>Follow-up inquiries for data backup procedures/practices will be institution/implementation specific.</t>
  </si>
  <si>
    <t>The need for encryption at-rest (for backups) is unique to your institution's implementation of a system. In particular, system components, architectures, and data flows, all factor into the need for this control.</t>
  </si>
  <si>
    <t>Follow-up inquiries for data backup encryption at-rest will be institution/implementation specific.</t>
  </si>
  <si>
    <t>Understanding how key management is handled and the safeguards implemented by the vendor to ensure key confidentiality in all components of a system(s) can provide insight into other complex details of a vendor's infrastructure. Use vendor responses to this question as a way to pivot to other infrastructure specifics, as needed to clarify potential risks.</t>
  </si>
  <si>
    <t>Follow-up with the vendor to ensure that all components of the system are consider. This includes, system-to-system, system-to-client, applications, system accounts, etc.</t>
  </si>
  <si>
    <t xml:space="preserve">Managing media (and the data within) throughout its lifecycle is crucial to the protection of institutional data. The focus of this question is confidentiality, ensuring that media that may store institutional data is protected by well-established policy and procedure. </t>
  </si>
  <si>
    <t>Follow-up inquiries for DoD 5220.22-M and/or SP800-88 standards will be institution specific.</t>
  </si>
  <si>
    <t>Standard documentation, relevant to institution implementations requiring FERPA compliance.</t>
  </si>
  <si>
    <t>Follow-up inquiries for FERPA compliance details will be institution/implementation specific.</t>
  </si>
  <si>
    <t>In the context of the CIA triad, this question is focused on confidentiality. Printed documents, mobile device use, and remote access are all relevant to this question. A vendor's response to this question will provide insight into their overall business process. Vendor business activity that pose additional security risks should be met with increased concern.</t>
  </si>
  <si>
    <t>Vague responses to this question should be investigated further. Ask for additional documentation and verify that procedure (and possibly training) exists to ensure proper customer data handling activity.</t>
  </si>
  <si>
    <t>Provide a detailed summary outlining the security controls implemented to protect the Institution's data.</t>
  </si>
  <si>
    <t>This question is relative to the response above. Understanding the ownership structure of the facility that will host institutional data is important for setting availability expectations and ensure proper contract terms are in place to protect the institution due to use of third-parties. If a vendor uses a third-party vendor to provide datacenter solutions, having that vendor's SOC 2 Type 2 provides additional insight. The ability to assess these "forth-party" vendors is based on your institution's resources. The vendor is responsible for providing this information - ensure that they handle their vendors properly.</t>
  </si>
  <si>
    <t>Follow-up inquiries for additional vendor's SOC 2 Type 2 reports will be institution/implementation specific.</t>
  </si>
  <si>
    <t xml:space="preserve">Vendors that operate their own datacenter(s) can implement their own monitoring strategy. Use the vendor's response to this questions to verify/validate other responses related to ownership/co-location/physical security. </t>
  </si>
  <si>
    <t>Follow-up inquiries for data center staffing will be institution/implementation specific.</t>
  </si>
  <si>
    <t xml:space="preserve">This question is primarily focused on system integrity. If institutional data is stored in a system that is not physically secured from unauthorized access, the need for compensating controls is often higher. Depending on the use case or vendor infrastructure, this may not be relevant. </t>
  </si>
  <si>
    <t>Follow-up inquiries for system physical security will be institution/implementation specific.</t>
  </si>
  <si>
    <t>Standard documentation, relevant to institutions requiring a vendor to maintain a specific Uptime Institute Tier Level.</t>
  </si>
  <si>
    <t>Follow-up inquiries for Uptime Institute Tier Level details will be institution/implementation specific.</t>
  </si>
  <si>
    <t>Installing [potential] redundant power and regularly testing strategies to ensure they will work when needed are very different. Vague responses to this question should be met with concern and appropriate follow-up, based on your institutions risk tolerance.</t>
  </si>
  <si>
    <t>Follow-up inquiries for redundant power testing details will be institution/implementation specific.</t>
  </si>
  <si>
    <t xml:space="preserve">In the context of the CIA triad, this question is focused on the integrity of a system (or set of systems). </t>
  </si>
  <si>
    <t>Ask the vendor about their system lifecycle practices and security methodology.</t>
  </si>
  <si>
    <t>Describe your key management practices.</t>
  </si>
  <si>
    <t xml:space="preserve">In the context of the CIA triad, this question is focused on availability and is often in need of a follow-up. Understanding the maturing of a vendor's DRP can shed light on many other aspects of a vendor's overall security state. </t>
  </si>
  <si>
    <t>A vendor may have a number of BCP elements defined so the vendor's response may not be binary. Assess the components of the plan and ask about timelines, follow-up commitments, etc. If the vendor does not have a DRP, point them to https://www.sans.org/reading-room/whitepapers/recovery/disaster-recovery-plan-1164</t>
  </si>
  <si>
    <t>Having a DRP and maintaining/updating/testing a DRP are very different. Establishing a responsible party is fundamental to this process and this question looks to verify that within the vendor.</t>
  </si>
  <si>
    <t>Follow-up inquiries for DRP responsible parties will be institution/implementation specific.</t>
  </si>
  <si>
    <t>General inquiry for documentation. As DRPs may contain some sensitive data, a robust summary is appropriate in lieu of a full DRP.</t>
  </si>
  <si>
    <t>If the vendor states "No", you can ask for a summary, white paper, or blog. If unable to review the full plan, infer what you can from other DRP question responses.</t>
  </si>
  <si>
    <t>In the event that a vendor's headquarters (primary location of operation) is no longer usable, a recovery site may be needed to support business operations. Having an established (planned) recovery site show maturity in a vendor's DRP.</t>
  </si>
  <si>
    <t>Follow-up inquiries for disaster recovery site practices will be institution/implementation specific.</t>
  </si>
  <si>
    <t>Testing a DRP is an important action that improves the efficiency and accuracy of a vendor's recovery plans. Vague responses to this question should be met with concern and appropriate follow-up, based on your institutions risk tolerance.</t>
  </si>
  <si>
    <t>If the vendor does not have a DRP, point them to https://www.sans.org/reading-room/whitepapers/recovery/disaster-recovery-plan-1164</t>
  </si>
  <si>
    <t xml:space="preserve">Testing a DRP is an important action that improves the efficiency and accuracy of a vendor's recovery plans. Vague responses to this question should be met with concern and appropriate follow-up, based on your institutions risk tolerance. </t>
  </si>
  <si>
    <t xml:space="preserve">The use case, vendor infrastructure, and types of services offered will greatly affect the need for various firewalling devices. The focus of this question is integrity, ensuring that the systems hosting institutional data are limited in need-only communications. The use of a WAF is important in systems in which a vendor has limited access to the to code infrastructure. </t>
  </si>
  <si>
    <t xml:space="preserve">Modifications to firewall rulesets can have significant repercussions. To ensure the integrity of the ruleset, this question targets the individual (or responsible party) for changes and the reasoning behind their authority. </t>
  </si>
  <si>
    <t>In the context of the CIA triad, this question is focused on system integrity, ensuring that system changes are only executed by authorized users. Any change to a verified, known, secure environment should be carefully evaluated by stakeholders in a structured manner.</t>
  </si>
  <si>
    <t>Follow-up inquiries for firewall change requests will be institution/implementation specific.</t>
  </si>
  <si>
    <t>It is important to have detective capabilities in an information system to protect institutional data. Somewhat expected in information systems, vendors without IDSs implemented should raise concerns. Compensating controls need future evaluation, if provided by the vendor.</t>
  </si>
  <si>
    <t>A security program with limited resources for event detection is not effective. Inquiries should include training for staff, reasoning behind not using IDS technologies, and how systems are monitored. Additional questions about a SIEM and other tool may be appropriate.</t>
  </si>
  <si>
    <t>It is important to have preventive capabilities in an information system to protect institutional data. Somewhat expected in information systems, vendors without IPSs implemented should raise concerns. Compensating controls need future evaluation, if provided by the vendor.</t>
  </si>
  <si>
    <t xml:space="preserve">A security program with limited resources for active prevent is inefficient. Inquiries should include training for staff, reasoning behind not using IPS technologies, and how systems are actively protected and how malicious activity is stopped. </t>
  </si>
  <si>
    <t>Ask the vendor to summarize why host-based intrusion detection tools are not implemented in their environment. What compensating controls are in place to detect configuration changes and/or failures of integrity?</t>
  </si>
  <si>
    <t>Ask the vendor to summarize why host-based intrusion prevention tools are not implemented in their environment. What compensating controls are in place to detect malicious activity and to actively prevent its function.</t>
  </si>
  <si>
    <t xml:space="preserve">This question is primarily focused on system(s) integrity. If institutional data is stored in a system that is not physically secured from unauthorized access, the need for compensating controls is often higher. Depending on the use case or vendor infrastructure, this may not be relevant. </t>
  </si>
  <si>
    <t>Follow-up inquiries for 24x7x365 monitoring will be institution/implementation specific.</t>
  </si>
  <si>
    <t>This question is primarily focused on the capability of a vendor's security program. Understanding the size and skillsets of a vendor (taken from other responses) is needed to determine the appropriateness of the vendor's response to this question.</t>
  </si>
  <si>
    <t>Follow-up inquiries for intrusion monitoring will be institution/implementation specific.</t>
  </si>
  <si>
    <t>Strong logging capabilities are vital to the proper management of a network. Implementing an immature system that lacks sufficient logging capabilities exposes an institution to great risk.</t>
  </si>
  <si>
    <t>If a weak response is given to this answer, it is an indicator that a non-technical representative populated the document and response scrutiny should be increased. 
If a vendor does not answer appropriately, a follow-up request to have the question fully-answered is appropriate.</t>
  </si>
  <si>
    <t xml:space="preserve">In the context of the CIA triad, this question is focused on system integrity, ensuring that system changes are only executed according to policy. Additionally, it is expected that devices used to access the vendor's systems are properly managed and secured. </t>
  </si>
  <si>
    <t>Follow-up with a robust question set if the vendor cannot clearly state full-control of their system patching strategy. Questions about patch testing, testing environments, threat mitigation, incident remediation, etc. are appropriate.</t>
  </si>
  <si>
    <t xml:space="preserve">Mature product/software/service lifecycle management can position a vendor to sufficiently plan, implement, and manage systems that better protect institutional data. </t>
  </si>
  <si>
    <t>Although withdrawn by NIST, the Security Considerations in the Systems Development Life Cycle (SP 800-64r2) document is an excellent resource to provide guidance to vendors (i.e. set expectations.) Follow-up questions to SDLC use will be institution/implementation specific.</t>
  </si>
  <si>
    <t>State any plans to implement an SDLC.</t>
  </si>
  <si>
    <t>Briefly summarize your SDLC or provide a link or attacjhment.</t>
  </si>
  <si>
    <t>This is a general inquiry to determine if the vendor is well-versed in applicable laws and regulations that apply in the institution's region of business operation.</t>
  </si>
  <si>
    <t>If a vendor is vague in their response, follow-up with direct questions about doing business in your state/region/country and any laws that are pertinent to the institution.</t>
  </si>
  <si>
    <t>This is a general inquiry to determine if the vendor has reviewed the institution's policies and are committed to complying with them.</t>
  </si>
  <si>
    <t>If a vendor is vague in their response, follow-up with direct questions about the institution's policies and ensure the expectation of compliance is clear with the vendor.</t>
  </si>
  <si>
    <t>The use of detective and preventive controls in the hiring process serve a valuable role in protecting institutional data. As these are often HR documented policies, a vendor should have their practices well-documented and ready for review, upon request.</t>
  </si>
  <si>
    <t>Ask the vendor is background checks and/or screening are conducted in any capacity, at any time during the employment period. Ask about the precautions they take to ensure the intellectual property is secured and inquire if user data is treated in an appropriate manner.</t>
  </si>
  <si>
    <t>Setting the expectation of performance and increase awareness of security-related responsibilities are part of these initial-hiring documents. Oftentimes these agreements and reviews are conducted during orientation for new employees.</t>
  </si>
  <si>
    <t>If a vendor's practices are not clear, inquire about training requirements for employees, especially the frequency and scope of content.</t>
  </si>
  <si>
    <t>State how quickly the Institution will be notified of a data breach or security incident.</t>
  </si>
  <si>
    <t>Summarize why you will not comple with applicable breach notification laws.</t>
  </si>
  <si>
    <t>State that you have reviewed the Institution's IT policies with regards to user privacy and data protection.</t>
  </si>
  <si>
    <t>Summarize why you will not comply with the Institution's IT policy with regards to user privacy and data protection.</t>
  </si>
  <si>
    <t>State the country that governs and regulates your company</t>
  </si>
  <si>
    <t>Summarize your background check practices.</t>
  </si>
  <si>
    <t>State plans to implement background check elements into your hiring process.</t>
  </si>
  <si>
    <t>Summarize why new employees are not required to accept agreements or review policy.</t>
  </si>
  <si>
    <t>Summarize the required agreements and reviewed policies.</t>
  </si>
  <si>
    <t>Summarize your information security awareness program.</t>
  </si>
  <si>
    <t>State plans to implement an information security awareness program.</t>
  </si>
  <si>
    <t>Summarize your security awareness training content and state how frequently employees are required to undergo security awareness training.</t>
  </si>
  <si>
    <t>State plans to make security awareness training mandatory for all employees.</t>
  </si>
  <si>
    <t>Describe plans to implement privileged account access-list reviews to your environment.</t>
  </si>
  <si>
    <t>Provide a brief summary and the implement review interval.</t>
  </si>
  <si>
    <t>Summarize your internal audit processes and procedures.</t>
  </si>
  <si>
    <t>State plans to document and implement internal audit process and procedure in your environment.</t>
  </si>
  <si>
    <t>Provide a copy of your physical security controls and policies along with this document (link or attached).</t>
  </si>
  <si>
    <t>Describe your intent to implement physical security controls and policies.</t>
  </si>
  <si>
    <t>Provide a valid URL to your Quality Assurance program or submit it along with this fully-populated HECVAT.</t>
  </si>
  <si>
    <t>If certified, provide supporting documentation.</t>
  </si>
  <si>
    <t>Describe plans and/or efforts towards certification.</t>
  </si>
  <si>
    <t>Provide references to quality and performance metrics documentation.</t>
  </si>
  <si>
    <t>State plans to provide quality and performance metrics for this service.</t>
  </si>
  <si>
    <t>Summarize your evaluation site or provide a link.</t>
  </si>
  <si>
    <t>State plans to provide an evaluation site in the future</t>
  </si>
  <si>
    <t>Decribe your external application vulnerability scanning strategy.</t>
  </si>
  <si>
    <t>Describe any plans to implement external vulnerability scanning for your applications.</t>
  </si>
  <si>
    <t>Refer to PCI DSS Security Standards for supplemental guidance in this section</t>
  </si>
  <si>
    <t>Provide a reference to security scan documentation.</t>
  </si>
  <si>
    <t>Describe why security scan results will not be provided to the Institution.</t>
  </si>
  <si>
    <t xml:space="preserve"> Ensure that all elements of VULN-05 are clearly stated in your response.</t>
  </si>
  <si>
    <t>Provide reference to the process or procedure to setup security testing times and scopes.</t>
  </si>
  <si>
    <t>Provide a brief summary for your response.</t>
  </si>
  <si>
    <t>If a vendor is scanning their applications and/or systems, oftentimes an institution will want to review the report, if possible. Preferably, any finding on the reports will have a matching mitigation action.</t>
  </si>
  <si>
    <t>If a vendor is hesitant to share the report, ask for a summarized version - some insight is better than none.</t>
  </si>
  <si>
    <t>The adherence to secure coding best practices better positions a vendor to maintain the CIA triad. Use the knowledge of this response when evaluating other vendor statements, particularly those focused on development and the protection of communications. Vendors should be monitoring for and addressing these issues in their products.</t>
  </si>
  <si>
    <t>If information security principles are not designed into the product lifecycle, point the vendor to OWASP's Secure Coding Practices - Quick Reference Guide at https://www.owasp.org/index.php/OWASP_Secure_Coding_Practices_-_Quick_Reference_Guide
Inquire about the tools a vendor uses, the interval at which systems are monitored/mitigated, and who is responsible for the process/procedure in place for this monitoring.</t>
  </si>
  <si>
    <t>Many Higher Ed institutions are capable of performing vulnerability assessments and/or penetration testing on their vendor's infrastructures. This question confirms the possibility of conducting these actions against the vendor's infrastructure.</t>
  </si>
  <si>
    <t>Follow-up inquiries for vulnerability scanning and penetration testing will be institution/implementation specific.</t>
  </si>
  <si>
    <t>External verification of application security controls in important when managing a system. Trust, but verify, is the focus of this question. HECVAT responses are taken at face-value, and verified within reason, in most cases. When a vendor can attest to, and provide externally-provided evidence supporting that attestation, it goes a long way in building trust that the vendor will appropriately protect institutional data.</t>
  </si>
  <si>
    <t xml:space="preserve">If "No", inquire if there has ever been a vulnerability scan. A short lapse in external assessment validity can be understood (if there is a planned assessment) but a significant time lapse or none whatsoever is cause for elevated levels of concern. </t>
  </si>
  <si>
    <t xml:space="preserve">Integrity and availability are the focus of this question. The existence of a well-documented quality assurance program, with demonstrated and published metrics, may provide insight into the inner workings (mindset) of a vendor. </t>
  </si>
  <si>
    <t>Institutions vary broadly on how QA is handled so any follow-up questions will be contract/institution/implementation specific.</t>
  </si>
  <si>
    <t>Standard documentation, relevant to institutions requiring a vendor to comply with ISO 9001.</t>
  </si>
  <si>
    <t xml:space="preserve">Follow-up inquiries for ISO 9001 content will be institution/implementation specific. </t>
  </si>
  <si>
    <t>This question is for institutions that tie metrics and service level agreements (SLAs) or expectations (SLEs) to security reviews. The implementation strategy and use case will indicate the relevancy of this question for security/risk assessment.</t>
  </si>
  <si>
    <t xml:space="preserve">Follow-up inquiries for quality and performance metrics will be contract/institution/implementation specific. </t>
  </si>
  <si>
    <t>This is a general inquiry to determine if the vendor being assessed has done or is doing business with the institution as the time of assessment. Existing relationships, if present, can be reviewed for insights into a vendor and/or to verify other responses.</t>
  </si>
  <si>
    <t>Many Higher Ed institutions are large enough that existing/former contracts exist with one entity of the college/university (e.g. School of X) but it is unknown to another. Question the vendor in-depth if you get a vague response to this question - combining licenses/purchases increases buying power.</t>
  </si>
  <si>
    <t xml:space="preserve">This question is used to gauge the importance of our industry (higher education) to the vendor. </t>
  </si>
  <si>
    <t>This is a general information question - any follow-up will be institution/implementation specific.</t>
  </si>
  <si>
    <t>Version 3.00</t>
  </si>
  <si>
    <t>The Department of Computer Science is part of the College of Engineering at Virginia Polytechnic Institute and State University (Virginia Tech or VT), which is a state-supported, land-grant university in the Commonwealth of Virginia.</t>
  </si>
  <si>
    <t>The IT Security Office at Virginia Tech has a staff of 10 dedicated to providing IT Security consulting to departments, as well as incident response.</t>
  </si>
  <si>
    <t>OpenDSA is formost an computing education research tool. As such, we have graduate CS students who provide development and support on the project.</t>
  </si>
  <si>
    <t>https://security.vt.edu/incident.html</t>
  </si>
  <si>
    <t>https://security.vt.edu</t>
  </si>
  <si>
    <t>Virginia Tech Department of Computer Science</t>
  </si>
  <si>
    <t>OpenDSA</t>
  </si>
  <si>
    <t>OpenDSA is both an open, free to use Data Structures and Algorithms book for Computer Science instructors, and a free-to-use ebook publishing platform that allows instructors to embed content into an LMS via an LTI interface. Data is captued about the students' interactions with the content, as well as their scoring on embeded exercises and assessments.</t>
  </si>
  <si>
    <t>Cliff Shaffer</t>
  </si>
  <si>
    <t>Professor</t>
  </si>
  <si>
    <t>shaffer@vt.edu</t>
  </si>
  <si>
    <t>Bob Edmison</t>
  </si>
  <si>
    <t>NA</t>
  </si>
  <si>
    <t>Collegiate Assistant Professor</t>
  </si>
  <si>
    <t>bedmison@vt.edu</t>
  </si>
  <si>
    <t>https://opendsa.readthedocs.io/en/latest/</t>
  </si>
  <si>
    <t>The IT Security Office at Virginia Tech. Summer 2022.</t>
  </si>
  <si>
    <t>Any changes to application are validated against the WCAG 2 standards by CCPAC/WCAG-certified staff.</t>
  </si>
  <si>
    <t>IAAP WAS, WCAG</t>
  </si>
  <si>
    <t>Accessibility issues are logged as issues in our issue tracking system and get highest priority.</t>
  </si>
  <si>
    <t>All changes to application are validated against the WCAG 2 standards by CCPAC/WCAG-certified staff.</t>
  </si>
  <si>
    <t>Safari/Chrome/Edge/Firefox on Mac/Win, Summer 2022</t>
  </si>
  <si>
    <t>Instructors can access the course info, including students in their course. Admins can access everything.</t>
  </si>
  <si>
    <t>no</t>
  </si>
  <si>
    <t>SaaS</t>
  </si>
  <si>
    <t>None</t>
  </si>
  <si>
    <t>Via email</t>
  </si>
  <si>
    <t>A) new users logged; changes to user PWs logged. Failed logins logged</t>
  </si>
  <si>
    <t>Logs are not deleted. Accessible to customer by request. No customer-facing interface to logs</t>
  </si>
  <si>
    <t>Issues are raised to department IT support. Additional support available from institution IT support, as needed.</t>
  </si>
  <si>
    <t xml:space="preserve">Emails to users as needed. Most issues resolved in less than 15 minutes. Updates sent to users as needed. </t>
  </si>
  <si>
    <t xml:space="preserve">IT support: Managing issues with hardware/hosting environment. SW devs: Managing issues with SW config changes. </t>
  </si>
  <si>
    <t>CS IT Support Staff</t>
  </si>
  <si>
    <t>Managed at institution level</t>
  </si>
  <si>
    <t>At institutional level</t>
  </si>
  <si>
    <t>Third party (Division of IT)</t>
  </si>
  <si>
    <t>DRP exists, but is considered sensitive by Virginia Tech. Cannot be shared without prior authorizaiton by VP of Facilities.</t>
  </si>
  <si>
    <t>All data stored at Virginia Tech</t>
  </si>
  <si>
    <t>Logically</t>
  </si>
  <si>
    <t>SSL/TLS is required</t>
  </si>
  <si>
    <t>At instructor's request</t>
  </si>
  <si>
    <t>As long as instructor requires</t>
  </si>
  <si>
    <t>We have existing scripts to extract data by instructor/course/term</t>
  </si>
  <si>
    <t>Backups made by institutional backup service.</t>
  </si>
  <si>
    <t>Admins of system have access to all data in system.</t>
  </si>
  <si>
    <t>Also includes accessibility assessment before moving to production.</t>
  </si>
  <si>
    <t>As needed</t>
  </si>
  <si>
    <t>No way to differentiate between users at a system feature level</t>
  </si>
  <si>
    <t>Major changes are released in Dec/Jan and August (ie outside semester academic schedule). Minor changes can be released at anytime.</t>
  </si>
  <si>
    <t>After 5:00 PM 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</si>
</sst>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m/d/yyyy;@"/>
    <numFmt numFmtId="165" formatCode="0;;;@"/>
    <numFmt numFmtId="166" formatCode="0;;"/>
  </numFmts>
  <fonts count="73" x14ac:knownFonts="1">
    <font>
      <sz val="12"/>
      <color indexed="8"/>
      <name val="Verdana"/>
    </font>
    <font>
      <sz val="11"/>
      <color indexed="8"/>
      <name val="Verdana"/>
      <family val="2"/>
    </font>
    <font>
      <b/>
      <sz val="12"/>
      <color theme="1"/>
      <name val="Verdana"/>
      <family val="2"/>
    </font>
    <font>
      <sz val="11"/>
      <color theme="1"/>
      <name val="Verdana"/>
      <family val="2"/>
    </font>
    <font>
      <b/>
      <sz val="14"/>
      <color theme="0"/>
      <name val="Verdana"/>
      <family val="2"/>
    </font>
    <font>
      <i/>
      <sz val="11"/>
      <color theme="1"/>
      <name val="Verdana"/>
      <family val="2"/>
    </font>
    <font>
      <i/>
      <sz val="12"/>
      <color theme="1"/>
      <name val="Verdana"/>
      <family val="2"/>
    </font>
    <font>
      <b/>
      <sz val="20"/>
      <color theme="0"/>
      <name val="Verdana"/>
      <family val="2"/>
    </font>
    <font>
      <b/>
      <sz val="12"/>
      <color indexed="8"/>
      <name val="Verdana"/>
      <family val="2"/>
    </font>
    <font>
      <b/>
      <sz val="11"/>
      <color rgb="FFFF0000"/>
      <name val="Verdana"/>
      <family val="2"/>
    </font>
    <font>
      <b/>
      <sz val="14"/>
      <color rgb="FFFF0000"/>
      <name val="Verdana"/>
      <family val="2"/>
    </font>
    <font>
      <b/>
      <sz val="14"/>
      <color theme="1"/>
      <name val="Verdana"/>
      <family val="2"/>
    </font>
    <font>
      <b/>
      <sz val="12"/>
      <color theme="0"/>
      <name val="Verdana"/>
      <family val="2"/>
    </font>
    <font>
      <b/>
      <sz val="14"/>
      <color theme="0" tint="-0.249977111117893"/>
      <name val="Verdana"/>
      <family val="2"/>
    </font>
    <font>
      <sz val="12"/>
      <color theme="1"/>
      <name val="Verdana"/>
      <family val="2"/>
    </font>
    <font>
      <sz val="11"/>
      <color rgb="FFFF0000"/>
      <name val="Verdana"/>
      <family val="2"/>
    </font>
    <font>
      <sz val="10"/>
      <color rgb="FF000000"/>
      <name val="Arial"/>
      <family val="2"/>
    </font>
    <font>
      <sz val="12"/>
      <color indexed="8"/>
      <name val="Verdana"/>
      <family val="2"/>
    </font>
    <font>
      <b/>
      <sz val="11"/>
      <color indexed="8"/>
      <name val="Verdana"/>
      <family val="2"/>
    </font>
    <font>
      <b/>
      <sz val="14"/>
      <name val="Verdana"/>
      <family val="2"/>
    </font>
    <font>
      <sz val="11"/>
      <color theme="0"/>
      <name val="Verdana"/>
      <family val="2"/>
    </font>
    <font>
      <sz val="12"/>
      <color theme="0"/>
      <name val="Verdana"/>
      <family val="2"/>
    </font>
    <font>
      <u/>
      <sz val="12"/>
      <color theme="10"/>
      <name val="Verdana"/>
      <family val="2"/>
    </font>
    <font>
      <u/>
      <sz val="12"/>
      <color theme="11"/>
      <name val="Verdana"/>
      <family val="2"/>
    </font>
    <font>
      <b/>
      <sz val="12"/>
      <color rgb="FF000000"/>
      <name val="Verdana"/>
      <family val="2"/>
    </font>
    <font>
      <sz val="11"/>
      <color rgb="FF000000"/>
      <name val="Verdana"/>
      <family val="2"/>
    </font>
    <font>
      <sz val="11"/>
      <color rgb="FF000000"/>
      <name val="Verdana"/>
      <family val="2"/>
    </font>
    <font>
      <sz val="12"/>
      <color rgb="FF000000"/>
      <name val="Verdana"/>
      <family val="2"/>
    </font>
    <font>
      <sz val="12"/>
      <color rgb="FF000000"/>
      <name val="Verdana"/>
      <family val="2"/>
    </font>
    <font>
      <sz val="10"/>
      <name val="Arial"/>
      <family val="2"/>
    </font>
    <font>
      <sz val="12"/>
      <color indexed="8"/>
      <name val="Helvetica"/>
      <family val="2"/>
      <scheme val="minor"/>
    </font>
    <font>
      <sz val="10"/>
      <color theme="1"/>
      <name val="Helvetica"/>
      <family val="2"/>
      <scheme val="minor"/>
    </font>
    <font>
      <sz val="10"/>
      <color rgb="FF231F20"/>
      <name val="Helvetica"/>
      <family val="2"/>
      <scheme val="minor"/>
    </font>
    <font>
      <b/>
      <sz val="10"/>
      <color rgb="FF231F20"/>
      <name val="Helvetica"/>
      <family val="2"/>
      <scheme val="minor"/>
    </font>
    <font>
      <sz val="10"/>
      <color rgb="FF000000"/>
      <name val="Helvetica"/>
      <family val="2"/>
      <scheme val="minor"/>
    </font>
    <font>
      <sz val="12"/>
      <color indexed="8"/>
      <name val="Verdana"/>
      <family val="2"/>
    </font>
    <font>
      <sz val="10"/>
      <name val="Arial"/>
      <family val="2"/>
    </font>
    <font>
      <sz val="11"/>
      <color theme="1"/>
      <name val="Verdana"/>
      <family val="2"/>
    </font>
    <font>
      <sz val="11"/>
      <color indexed="8"/>
      <name val="Verdana"/>
      <family val="2"/>
    </font>
    <font>
      <b/>
      <sz val="11"/>
      <color rgb="FF000000"/>
      <name val="Verdana"/>
      <family val="2"/>
    </font>
    <font>
      <i/>
      <sz val="11"/>
      <color rgb="FF000000"/>
      <name val="Verdana"/>
      <family val="2"/>
    </font>
    <font>
      <sz val="11"/>
      <name val="Verdana"/>
      <family val="2"/>
    </font>
    <font>
      <sz val="9"/>
      <color indexed="8"/>
      <name val="Verdana"/>
      <family val="2"/>
    </font>
    <font>
      <b/>
      <sz val="11"/>
      <color indexed="8"/>
      <name val="Verdana"/>
      <family val="2"/>
    </font>
    <font>
      <b/>
      <sz val="16"/>
      <color indexed="8"/>
      <name val="Verdana"/>
      <family val="2"/>
    </font>
    <font>
      <b/>
      <sz val="11"/>
      <color rgb="FFFF0000"/>
      <name val="Verdana"/>
      <family val="2"/>
    </font>
    <font>
      <b/>
      <sz val="14"/>
      <color rgb="FFFFFFFF"/>
      <name val="Verdana"/>
      <family val="2"/>
    </font>
    <font>
      <sz val="11"/>
      <color rgb="FF000000"/>
      <name val="Arial"/>
      <family val="2"/>
    </font>
    <font>
      <b/>
      <sz val="14"/>
      <color indexed="8"/>
      <name val="Verdana"/>
      <family val="2"/>
    </font>
    <font>
      <sz val="12"/>
      <color rgb="FFFF0000"/>
      <name val="Verdana"/>
      <family val="2"/>
    </font>
    <font>
      <b/>
      <sz val="11"/>
      <color rgb="FFC00000"/>
      <name val="Verdana"/>
      <family val="2"/>
    </font>
    <font>
      <i/>
      <sz val="11"/>
      <color indexed="8"/>
      <name val="Verdana"/>
      <family val="2"/>
    </font>
    <font>
      <sz val="12"/>
      <name val="Verdana"/>
      <family val="2"/>
    </font>
    <font>
      <b/>
      <sz val="20"/>
      <color rgb="FFFFFFFF"/>
      <name val="Verdana"/>
      <family val="2"/>
    </font>
    <font>
      <sz val="11"/>
      <color rgb="FFFFFFFF"/>
      <name val="Verdana"/>
      <family val="2"/>
    </font>
    <font>
      <b/>
      <sz val="14"/>
      <color rgb="FF000000"/>
      <name val="Verdana"/>
      <family val="2"/>
    </font>
    <font>
      <b/>
      <sz val="14"/>
      <color theme="0"/>
      <name val="Verdana"/>
      <family val="2"/>
    </font>
    <font>
      <sz val="12"/>
      <color theme="1"/>
      <name val="Verdana"/>
      <family val="2"/>
    </font>
    <font>
      <sz val="11"/>
      <color theme="1"/>
      <name val="Verdana"/>
      <family val="2"/>
    </font>
    <font>
      <b/>
      <sz val="16"/>
      <color theme="0"/>
      <name val="Verdana"/>
      <family val="2"/>
    </font>
    <font>
      <sz val="11"/>
      <color rgb="FF000000"/>
      <name val="Verdana"/>
      <family val="2"/>
    </font>
    <font>
      <sz val="11"/>
      <color rgb="FF000000"/>
      <name val="Calibri"/>
      <family val="2"/>
    </font>
    <font>
      <b/>
      <sz val="11"/>
      <color rgb="FF000000"/>
      <name val="Calibri"/>
      <family val="2"/>
    </font>
    <font>
      <sz val="11"/>
      <color theme="1"/>
      <name val="Verdana"/>
      <family val="2"/>
    </font>
    <font>
      <sz val="12"/>
      <color rgb="FF000000"/>
      <name val="Calibri"/>
      <family val="2"/>
    </font>
    <font>
      <b/>
      <sz val="12"/>
      <color rgb="FFFF0000"/>
      <name val="Verdana"/>
      <family val="2"/>
    </font>
    <font>
      <b/>
      <sz val="11"/>
      <color rgb="FF000000"/>
      <name val="Calibri"/>
      <family val="2"/>
    </font>
    <font>
      <sz val="12"/>
      <color indexed="8"/>
      <name val="Helvetica Neue"/>
    </font>
    <font>
      <sz val="12"/>
      <color rgb="FF000000"/>
      <name val="Arial"/>
      <family val="2"/>
    </font>
    <font>
      <sz val="11"/>
      <color indexed="8"/>
      <name val="Calibri"/>
      <family val="2"/>
    </font>
    <font>
      <sz val="12"/>
      <color indexed="8"/>
      <name val="Calibri"/>
      <family val="2"/>
    </font>
    <font>
      <sz val="9"/>
      <color indexed="8"/>
      <name val="Verdana"/>
    </font>
    <font>
      <u/>
      <sz val="12"/>
      <color theme="10"/>
      <name val="Verdana"/>
    </font>
  </fonts>
  <fills count="33">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000000"/>
        <bgColor indexed="64"/>
      </patternFill>
    </fill>
    <fill>
      <patternFill patternType="solid">
        <fgColor theme="1" tint="0.249977111117893"/>
        <bgColor indexed="64"/>
      </patternFill>
    </fill>
    <fill>
      <patternFill patternType="solid">
        <fgColor rgb="FFF2F2F2"/>
        <bgColor rgb="FFF2F2F2"/>
      </patternFill>
    </fill>
    <fill>
      <patternFill patternType="solid">
        <fgColor rgb="FFFFFFFF"/>
        <bgColor indexed="64"/>
      </patternFill>
    </fill>
    <fill>
      <patternFill patternType="solid">
        <fgColor rgb="FFD9D9D9"/>
        <bgColor indexed="64"/>
      </patternFill>
    </fill>
    <fill>
      <patternFill patternType="solid">
        <fgColor rgb="FFF3F4F4"/>
      </patternFill>
    </fill>
    <fill>
      <patternFill patternType="solid">
        <fgColor rgb="FFD8D8D8"/>
        <bgColor indexed="64"/>
      </patternFill>
    </fill>
    <fill>
      <patternFill patternType="solid">
        <fgColor rgb="FF0070C0"/>
        <bgColor indexed="64"/>
      </patternFill>
    </fill>
    <fill>
      <patternFill patternType="solid">
        <fgColor rgb="FFF3F1FF"/>
        <bgColor indexed="64"/>
      </patternFill>
    </fill>
    <fill>
      <patternFill patternType="solid">
        <fgColor rgb="FFC00000"/>
        <bgColor indexed="64"/>
      </patternFill>
    </fill>
    <fill>
      <patternFill patternType="solid">
        <fgColor theme="5" tint="0.79998168889431442"/>
        <bgColor indexed="64"/>
      </patternFill>
    </fill>
    <fill>
      <patternFill patternType="solid">
        <fgColor rgb="FF7030A0"/>
        <bgColor indexed="64"/>
      </patternFill>
    </fill>
    <fill>
      <patternFill patternType="solid">
        <fgColor rgb="FF00B050"/>
        <bgColor indexed="64"/>
      </patternFill>
    </fill>
    <fill>
      <patternFill patternType="solid">
        <fgColor theme="1"/>
        <bgColor rgb="FF000000"/>
      </patternFill>
    </fill>
    <fill>
      <patternFill patternType="solid">
        <fgColor rgb="FFE6B8AF"/>
        <bgColor rgb="FFE6B8AF"/>
      </patternFill>
    </fill>
    <fill>
      <patternFill patternType="solid">
        <fgColor rgb="FFD9EAD3"/>
        <bgColor rgb="FFD9EAD3"/>
      </patternFill>
    </fill>
    <fill>
      <patternFill patternType="solid">
        <fgColor rgb="FFB7E1CD"/>
        <bgColor rgb="FFB7E1CD"/>
      </patternFill>
    </fill>
    <fill>
      <patternFill patternType="solid">
        <fgColor rgb="FFC9DAF8"/>
        <bgColor rgb="FFC9DAF8"/>
      </patternFill>
    </fill>
    <fill>
      <patternFill patternType="solid">
        <fgColor rgb="FFD9D2E9"/>
        <bgColor rgb="FFD9D2E9"/>
      </patternFill>
    </fill>
    <fill>
      <patternFill patternType="solid">
        <fgColor rgb="FFF4CCCC"/>
        <bgColor rgb="FFF4CCCC"/>
      </patternFill>
    </fill>
    <fill>
      <patternFill patternType="solid">
        <fgColor rgb="FFE6B8AF"/>
        <bgColor indexed="64"/>
      </patternFill>
    </fill>
    <fill>
      <patternFill patternType="solid">
        <fgColor rgb="FFD9EAD3"/>
        <bgColor indexed="64"/>
      </patternFill>
    </fill>
    <fill>
      <patternFill patternType="solid">
        <fgColor rgb="FFB7E1CD"/>
        <bgColor indexed="64"/>
      </patternFill>
    </fill>
    <fill>
      <patternFill patternType="solid">
        <fgColor rgb="FF000000"/>
        <bgColor rgb="FF000000"/>
      </patternFill>
    </fill>
    <fill>
      <patternFill patternType="solid">
        <fgColor rgb="FFF2F2F2"/>
        <bgColor indexed="64"/>
      </patternFill>
    </fill>
    <fill>
      <patternFill patternType="solid">
        <fgColor rgb="FFC9DAF8"/>
        <bgColor indexed="64"/>
      </patternFill>
    </fill>
    <fill>
      <patternFill patternType="solid">
        <fgColor rgb="FFD9D2E9"/>
        <bgColor indexed="64"/>
      </patternFill>
    </fill>
  </fills>
  <borders count="51">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indexed="64"/>
      </top>
      <bottom/>
      <diagonal/>
    </border>
    <border>
      <left style="medium">
        <color rgb="FFCCCCCC"/>
      </left>
      <right style="medium">
        <color rgb="FFCCCCCC"/>
      </right>
      <top style="medium">
        <color rgb="FFCCCCCC"/>
      </top>
      <bottom style="medium">
        <color rgb="FFCCCCCC"/>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rgb="FF231F20"/>
      </left>
      <right style="thin">
        <color rgb="FF231F20"/>
      </right>
      <top style="thin">
        <color rgb="FF231F20"/>
      </top>
      <bottom style="thin">
        <color rgb="FF231F2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thin">
        <color auto="1"/>
      </bottom>
      <diagonal/>
    </border>
    <border>
      <left style="thin">
        <color rgb="FFCCCCCC"/>
      </left>
      <right style="thin">
        <color rgb="FFCCCCCC"/>
      </right>
      <top style="thin">
        <color rgb="FFCCCCCC"/>
      </top>
      <bottom style="thin">
        <color rgb="FFCCCCCC"/>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thin">
        <color auto="1"/>
      </top>
      <bottom style="thin">
        <color auto="1"/>
      </bottom>
      <diagonal/>
    </border>
    <border>
      <left style="medium">
        <color rgb="FF000000"/>
      </left>
      <right/>
      <top style="medium">
        <color rgb="FF000000"/>
      </top>
      <bottom/>
      <diagonal/>
    </border>
    <border>
      <left style="thin">
        <color rgb="FF000000"/>
      </left>
      <right style="thin">
        <color rgb="FF000000"/>
      </right>
      <top/>
      <bottom style="thin">
        <color rgb="FF000000"/>
      </bottom>
      <diagonal/>
    </border>
    <border>
      <left/>
      <right/>
      <top style="thin">
        <color rgb="FF000000"/>
      </top>
      <bottom/>
      <diagonal/>
    </border>
    <border>
      <left style="thick">
        <color rgb="FFCCCCCC"/>
      </left>
      <right style="thick">
        <color rgb="FFCCCCCC"/>
      </right>
      <top style="thick">
        <color rgb="FFCCCCCC"/>
      </top>
      <bottom style="thick">
        <color rgb="FFCCCCCC"/>
      </bottom>
      <diagonal/>
    </border>
    <border>
      <left style="thick">
        <color rgb="FFCCCCCC"/>
      </left>
      <right style="thick">
        <color rgb="FFCCCCCC"/>
      </right>
      <top style="medium">
        <color rgb="FFCCCCCC"/>
      </top>
      <bottom style="thick">
        <color rgb="FFCCCCCC"/>
      </bottom>
      <diagonal/>
    </border>
    <border>
      <left style="thin">
        <color rgb="FF000000"/>
      </left>
      <right/>
      <top style="thin">
        <color rgb="FF000000"/>
      </top>
      <bottom style="thin">
        <color rgb="FF000000"/>
      </bottom>
      <diagonal/>
    </border>
    <border>
      <left style="thick">
        <color rgb="FFCCCCCC"/>
      </left>
      <right style="medium">
        <color rgb="FFCCCCCC"/>
      </right>
      <top style="medium">
        <color rgb="FFCCCCCC"/>
      </top>
      <bottom style="medium">
        <color rgb="FFCCCCCC"/>
      </bottom>
      <diagonal/>
    </border>
    <border>
      <left style="medium">
        <color rgb="FFCCCCCC"/>
      </left>
      <right style="medium">
        <color rgb="FFCCCCCC"/>
      </right>
      <top style="medium">
        <color rgb="FF000000"/>
      </top>
      <bottom style="medium">
        <color rgb="FF000000"/>
      </bottom>
      <diagonal/>
    </border>
    <border>
      <left style="medium">
        <color rgb="FFCCCCCC"/>
      </left>
      <right style="thick">
        <color rgb="FFCCCCCC"/>
      </right>
      <top style="medium">
        <color rgb="FF000000"/>
      </top>
      <bottom style="medium">
        <color rgb="FF000000"/>
      </bottom>
      <diagonal/>
    </border>
    <border>
      <left style="medium">
        <color rgb="FFCCCCCC"/>
      </left>
      <right style="thick">
        <color rgb="FFCCCCCC"/>
      </right>
      <top style="thick">
        <color rgb="FFCCCCCC"/>
      </top>
      <bottom style="thick">
        <color rgb="FFCCCCCC"/>
      </bottom>
      <diagonal/>
    </border>
    <border>
      <left style="medium">
        <color rgb="FFCCCCCC"/>
      </left>
      <right style="medium">
        <color rgb="FF000000"/>
      </right>
      <top style="medium">
        <color rgb="FFCCCCCC"/>
      </top>
      <bottom style="medium">
        <color rgb="FFCCCCCC"/>
      </bottom>
      <diagonal/>
    </border>
    <border>
      <left style="medium">
        <color rgb="FFCCCCCC"/>
      </left>
      <right style="medium">
        <color rgb="FF000000"/>
      </right>
      <top style="medium">
        <color rgb="FF000000"/>
      </top>
      <bottom style="medium">
        <color rgb="FF000000"/>
      </bottom>
      <diagonal/>
    </border>
    <border>
      <left style="medium">
        <color rgb="FFCCCCCC"/>
      </left>
      <right style="medium">
        <color rgb="FFCCCCCC"/>
      </right>
      <top style="medium">
        <color rgb="FFCCCCCC"/>
      </top>
      <bottom style="thick">
        <color rgb="FFCCCCCC"/>
      </bottom>
      <diagonal/>
    </border>
    <border>
      <left style="medium">
        <color rgb="FFCCCCCC"/>
      </left>
      <right style="thick">
        <color rgb="FFCCCCCC"/>
      </right>
      <top style="medium">
        <color rgb="FFCCCCCC"/>
      </top>
      <bottom style="medium">
        <color rgb="FFCCCCCC"/>
      </bottom>
      <diagonal/>
    </border>
    <border>
      <left style="medium">
        <color rgb="FFCCCCCC"/>
      </left>
      <right style="medium">
        <color rgb="FFCCCCCC"/>
      </right>
      <top style="medium">
        <color rgb="FFCCCCCC"/>
      </top>
      <bottom style="medium">
        <color rgb="FF000000"/>
      </bottom>
      <diagonal/>
    </border>
    <border>
      <left style="medium">
        <color rgb="FFCCCCCC"/>
      </left>
      <right style="thick">
        <color rgb="FFCCCCCC"/>
      </right>
      <top style="medium">
        <color rgb="FFCCCCCC"/>
      </top>
      <bottom style="medium">
        <color rgb="FF000000"/>
      </bottom>
      <diagonal/>
    </border>
    <border>
      <left style="medium">
        <color rgb="FFCCCCCC"/>
      </left>
      <right style="thick">
        <color rgb="FFCCCCCC"/>
      </right>
      <top style="medium">
        <color rgb="FFCCCCCC"/>
      </top>
      <bottom style="thick">
        <color rgb="FFCCCCCC"/>
      </bottom>
      <diagonal/>
    </border>
    <border>
      <left style="medium">
        <color rgb="FFCCCCCC"/>
      </left>
      <right style="thick">
        <color rgb="FFCCCCCC"/>
      </right>
      <top style="medium">
        <color rgb="FF000000"/>
      </top>
      <bottom style="medium">
        <color rgb="FFCCCCCC"/>
      </bottom>
      <diagonal/>
    </border>
    <border>
      <left style="medium">
        <color rgb="FFCCCCCC"/>
      </left>
      <right style="medium">
        <color rgb="FFCCCCCC"/>
      </right>
      <top style="medium">
        <color rgb="FF000000"/>
      </top>
      <bottom style="medium">
        <color rgb="FFCCCCCC"/>
      </bottom>
      <diagonal/>
    </border>
    <border>
      <left style="medium">
        <color rgb="FFCCCCCC"/>
      </left>
      <right style="medium">
        <color rgb="FF000000"/>
      </right>
      <top style="medium">
        <color rgb="FFCCCCCC"/>
      </top>
      <bottom style="medium">
        <color rgb="FF000000"/>
      </bottom>
      <diagonal/>
    </border>
    <border>
      <left/>
      <right style="thin">
        <color rgb="FF000000"/>
      </right>
      <top/>
      <bottom/>
      <diagonal/>
    </border>
    <border>
      <left style="thick">
        <color rgb="FFCCCCCC"/>
      </left>
      <right style="thick">
        <color rgb="FFCCCCCC"/>
      </right>
      <top style="medium">
        <color rgb="FFCCCCCC"/>
      </top>
      <bottom style="medium">
        <color rgb="FFCCCCCC"/>
      </bottom>
      <diagonal/>
    </border>
    <border>
      <left style="thick">
        <color rgb="FFCCCCCC"/>
      </left>
      <right style="thick">
        <color rgb="FFCCCCCC"/>
      </right>
      <top style="medium">
        <color rgb="FFCCCCCC"/>
      </top>
      <bottom style="medium">
        <color rgb="FF000000"/>
      </bottom>
      <diagonal/>
    </border>
    <border>
      <left style="medium">
        <color rgb="FFCCCCCC"/>
      </left>
      <right style="medium">
        <color rgb="FFCCCCCC"/>
      </right>
      <top/>
      <bottom style="medium">
        <color rgb="FFCCCCCC"/>
      </bottom>
      <diagonal/>
    </border>
  </borders>
  <cellStyleXfs count="17">
    <xf numFmtId="0" fontId="0" fillId="0" borderId="0" applyNumberFormat="0" applyFill="0" applyBorder="0" applyProtection="0">
      <alignment vertical="top" wrapText="1"/>
    </xf>
    <xf numFmtId="0" fontId="16" fillId="0" borderId="0"/>
    <xf numFmtId="0" fontId="22" fillId="0" borderId="0" applyNumberFormat="0" applyFill="0" applyBorder="0" applyAlignment="0" applyProtection="0">
      <alignment vertical="top" wrapText="1"/>
    </xf>
    <xf numFmtId="0" fontId="23" fillId="0" borderId="0" applyNumberFormat="0" applyFill="0" applyBorder="0" applyAlignment="0" applyProtection="0">
      <alignment vertical="top" wrapText="1"/>
    </xf>
    <xf numFmtId="0" fontId="22" fillId="0" borderId="0" applyNumberFormat="0" applyFill="0" applyBorder="0" applyAlignment="0" applyProtection="0">
      <alignment vertical="top" wrapText="1"/>
    </xf>
    <xf numFmtId="0" fontId="23" fillId="0" borderId="0" applyNumberFormat="0" applyFill="0" applyBorder="0" applyAlignment="0" applyProtection="0">
      <alignment vertical="top" wrapText="1"/>
    </xf>
    <xf numFmtId="0" fontId="22" fillId="0" borderId="0" applyNumberFormat="0" applyFill="0" applyBorder="0" applyAlignment="0" applyProtection="0">
      <alignment vertical="top" wrapText="1"/>
    </xf>
    <xf numFmtId="0" fontId="23" fillId="0" borderId="0" applyNumberFormat="0" applyFill="0" applyBorder="0" applyAlignment="0" applyProtection="0">
      <alignment vertical="top" wrapText="1"/>
    </xf>
    <xf numFmtId="0" fontId="28" fillId="0" borderId="0"/>
    <xf numFmtId="9" fontId="28" fillId="0" borderId="0" applyFont="0" applyFill="0" applyBorder="0" applyAlignment="0" applyProtection="0"/>
    <xf numFmtId="0" fontId="29" fillId="0" borderId="0"/>
    <xf numFmtId="0" fontId="27" fillId="0" borderId="0"/>
    <xf numFmtId="9" fontId="27" fillId="0" borderId="0" applyFont="0" applyFill="0" applyBorder="0" applyAlignment="0" applyProtection="0"/>
    <xf numFmtId="0" fontId="36" fillId="0" borderId="0"/>
    <xf numFmtId="0" fontId="16" fillId="0" borderId="0"/>
    <xf numFmtId="0" fontId="17" fillId="0" borderId="0" applyNumberFormat="0" applyFill="0" applyBorder="0" applyProtection="0">
      <alignment vertical="top" wrapText="1"/>
    </xf>
    <xf numFmtId="0" fontId="72" fillId="0" borderId="0" applyNumberFormat="0" applyFill="0" applyBorder="0" applyAlignment="0" applyProtection="0">
      <alignment vertical="top" wrapText="1"/>
    </xf>
  </cellStyleXfs>
  <cellXfs count="467">
    <xf numFmtId="0" fontId="0" fillId="0" borderId="0" xfId="0" applyFont="1" applyAlignment="1">
      <alignment vertical="top" wrapText="1"/>
    </xf>
    <xf numFmtId="0" fontId="0" fillId="0" borderId="0" xfId="0" applyFont="1" applyAlignment="1">
      <alignment horizontal="left" vertical="center" wrapText="1"/>
    </xf>
    <xf numFmtId="0" fontId="8" fillId="0" borderId="0" xfId="0" applyFont="1" applyAlignment="1">
      <alignment vertical="top" wrapText="1"/>
    </xf>
    <xf numFmtId="0" fontId="1" fillId="0" borderId="0" xfId="0" applyNumberFormat="1" applyFont="1" applyAlignment="1"/>
    <xf numFmtId="0" fontId="1" fillId="0" borderId="0" xfId="0" applyNumberFormat="1" applyFont="1" applyAlignment="1">
      <alignment horizontal="left" vertical="center"/>
    </xf>
    <xf numFmtId="0" fontId="1" fillId="0" borderId="0" xfId="0" applyNumberFormat="1" applyFont="1" applyAlignment="1">
      <alignment wrapText="1"/>
    </xf>
    <xf numFmtId="0" fontId="9" fillId="0" borderId="0" xfId="0" applyNumberFormat="1" applyFont="1" applyBorder="1" applyAlignment="1">
      <alignment wrapText="1"/>
    </xf>
    <xf numFmtId="0" fontId="13" fillId="2" borderId="3" xfId="0" applyNumberFormat="1" applyFont="1" applyFill="1" applyBorder="1" applyAlignment="1">
      <alignment horizontal="center" vertical="center" wrapText="1"/>
    </xf>
    <xf numFmtId="0" fontId="2" fillId="4" borderId="3" xfId="0" applyNumberFormat="1" applyFont="1" applyFill="1" applyBorder="1" applyAlignment="1">
      <alignment vertical="center" wrapText="1"/>
    </xf>
    <xf numFmtId="1" fontId="15" fillId="4" borderId="3" xfId="0" applyNumberFormat="1" applyFont="1" applyFill="1" applyBorder="1" applyAlignment="1">
      <alignment vertical="center" wrapText="1"/>
    </xf>
    <xf numFmtId="0" fontId="15" fillId="4" borderId="3" xfId="0" applyNumberFormat="1" applyFont="1" applyFill="1" applyBorder="1" applyAlignment="1">
      <alignment vertical="center" wrapText="1"/>
    </xf>
    <xf numFmtId="0" fontId="3" fillId="3" borderId="3" xfId="0" applyNumberFormat="1" applyFont="1" applyFill="1" applyBorder="1" applyAlignment="1">
      <alignment horizontal="center" vertical="center" wrapText="1"/>
    </xf>
    <xf numFmtId="1" fontId="3" fillId="3" borderId="3" xfId="0" applyNumberFormat="1" applyFont="1" applyFill="1" applyBorder="1" applyAlignment="1">
      <alignment vertical="center" wrapText="1"/>
    </xf>
    <xf numFmtId="0" fontId="1" fillId="0" borderId="3" xfId="0" applyFont="1" applyBorder="1" applyAlignment="1">
      <alignment vertical="center" wrapText="1"/>
    </xf>
    <xf numFmtId="0" fontId="1" fillId="4" borderId="3" xfId="0" applyFont="1" applyFill="1" applyBorder="1" applyAlignment="1">
      <alignment vertical="center" wrapText="1"/>
    </xf>
    <xf numFmtId="0" fontId="0" fillId="0" borderId="0" xfId="0" applyFont="1" applyAlignment="1">
      <alignment vertical="center" wrapText="1"/>
    </xf>
    <xf numFmtId="0" fontId="1" fillId="0" borderId="0" xfId="0" applyFont="1" applyAlignment="1">
      <alignment vertical="center" wrapText="1"/>
    </xf>
    <xf numFmtId="0" fontId="17" fillId="0" borderId="0" xfId="0" applyFont="1" applyAlignment="1">
      <alignment horizontal="center" vertical="center" wrapText="1"/>
    </xf>
    <xf numFmtId="0" fontId="0" fillId="0" borderId="0" xfId="0">
      <alignment vertical="top" wrapText="1"/>
    </xf>
    <xf numFmtId="0" fontId="19" fillId="0" borderId="0" xfId="0" applyNumberFormat="1" applyFont="1" applyFill="1" applyBorder="1" applyAlignment="1">
      <alignment vertical="center" wrapText="1"/>
    </xf>
    <xf numFmtId="0" fontId="18" fillId="0" borderId="3" xfId="0" applyFont="1" applyBorder="1" applyAlignment="1">
      <alignment horizontal="left" vertical="center" wrapText="1"/>
    </xf>
    <xf numFmtId="0" fontId="3" fillId="0" borderId="3" xfId="0" applyNumberFormat="1" applyFont="1" applyFill="1" applyBorder="1" applyAlignment="1">
      <alignment vertical="center" wrapText="1"/>
    </xf>
    <xf numFmtId="0" fontId="1" fillId="3" borderId="3" xfId="0" applyNumberFormat="1" applyFont="1" applyFill="1" applyBorder="1" applyAlignment="1">
      <alignment horizontal="center" vertical="center" wrapText="1"/>
    </xf>
    <xf numFmtId="0" fontId="1" fillId="0" borderId="0" xfId="0" applyNumberFormat="1" applyFont="1" applyAlignment="1">
      <alignment horizontal="center" vertical="center"/>
    </xf>
    <xf numFmtId="0" fontId="4" fillId="2" borderId="3" xfId="0" applyNumberFormat="1" applyFont="1" applyFill="1" applyBorder="1" applyAlignment="1">
      <alignment horizontal="center" vertical="center" wrapText="1"/>
    </xf>
    <xf numFmtId="1" fontId="4" fillId="2" borderId="3" xfId="0" applyNumberFormat="1" applyFont="1" applyFill="1" applyBorder="1" applyAlignment="1">
      <alignment horizontal="left" vertical="center" wrapText="1"/>
    </xf>
    <xf numFmtId="1" fontId="10" fillId="2" borderId="3" xfId="0" applyNumberFormat="1" applyFont="1" applyFill="1" applyBorder="1" applyAlignment="1">
      <alignment horizontal="left" vertical="center" wrapText="1"/>
    </xf>
    <xf numFmtId="0" fontId="3" fillId="4" borderId="3" xfId="0" applyNumberFormat="1" applyFont="1" applyFill="1" applyBorder="1" applyAlignment="1">
      <alignment horizontal="left" vertical="center" wrapText="1"/>
    </xf>
    <xf numFmtId="1" fontId="9" fillId="3" borderId="3" xfId="0" applyNumberFormat="1" applyFont="1" applyFill="1" applyBorder="1" applyAlignment="1">
      <alignment vertical="center" wrapText="1"/>
    </xf>
    <xf numFmtId="0" fontId="3" fillId="4" borderId="3" xfId="0" applyNumberFormat="1" applyFont="1" applyFill="1" applyBorder="1" applyAlignment="1">
      <alignment vertical="center" wrapText="1"/>
    </xf>
    <xf numFmtId="1" fontId="3" fillId="3" borderId="3" xfId="0" applyNumberFormat="1" applyFont="1" applyFill="1" applyBorder="1" applyAlignment="1">
      <alignment horizontal="left" vertical="center" wrapText="1"/>
    </xf>
    <xf numFmtId="1" fontId="1" fillId="3" borderId="3" xfId="0" applyNumberFormat="1" applyFont="1" applyFill="1" applyBorder="1" applyAlignment="1">
      <alignment vertical="center" wrapText="1"/>
    </xf>
    <xf numFmtId="0" fontId="3" fillId="3" borderId="3" xfId="0" applyNumberFormat="1" applyFont="1" applyFill="1" applyBorder="1" applyAlignment="1">
      <alignment vertical="center" wrapText="1"/>
    </xf>
    <xf numFmtId="0" fontId="20" fillId="0" borderId="0" xfId="0" applyNumberFormat="1" applyFont="1" applyAlignment="1"/>
    <xf numFmtId="0" fontId="21" fillId="0" borderId="0" xfId="0" applyFont="1" applyAlignment="1">
      <alignment vertical="top" wrapText="1"/>
    </xf>
    <xf numFmtId="49" fontId="1" fillId="0" borderId="0" xfId="0" applyNumberFormat="1" applyFont="1" applyAlignment="1"/>
    <xf numFmtId="0" fontId="3" fillId="0" borderId="3" xfId="0" applyNumberFormat="1" applyFont="1" applyFill="1" applyBorder="1" applyAlignment="1">
      <alignment horizontal="center" vertical="center" wrapText="1"/>
    </xf>
    <xf numFmtId="0" fontId="3" fillId="5" borderId="3" xfId="0" applyNumberFormat="1" applyFont="1" applyFill="1" applyBorder="1" applyAlignment="1">
      <alignment horizontal="center" vertical="center" wrapText="1"/>
    </xf>
    <xf numFmtId="0" fontId="3" fillId="5" borderId="3" xfId="0" applyNumberFormat="1" applyFont="1" applyFill="1" applyBorder="1" applyAlignment="1">
      <alignment vertical="center" wrapText="1"/>
    </xf>
    <xf numFmtId="0" fontId="28" fillId="0" borderId="0" xfId="8" applyFont="1" applyAlignment="1">
      <alignment vertical="top" wrapText="1"/>
    </xf>
    <xf numFmtId="0" fontId="26" fillId="0" borderId="0" xfId="8" applyFont="1" applyAlignment="1"/>
    <xf numFmtId="0" fontId="26" fillId="0" borderId="5" xfId="8" applyFont="1" applyBorder="1" applyAlignment="1">
      <alignment horizontal="center" vertical="center" wrapText="1"/>
    </xf>
    <xf numFmtId="49" fontId="26" fillId="0" borderId="5" xfId="8" applyNumberFormat="1" applyFont="1" applyBorder="1" applyAlignment="1">
      <alignment horizontal="center" vertical="center" wrapText="1"/>
    </xf>
    <xf numFmtId="49" fontId="26" fillId="0" borderId="6" xfId="8" applyNumberFormat="1" applyFont="1" applyBorder="1" applyAlignment="1">
      <alignment horizontal="center" vertical="center" wrapText="1"/>
    </xf>
    <xf numFmtId="0" fontId="27" fillId="0" borderId="0" xfId="8" applyFont="1" applyAlignment="1">
      <alignment vertical="top" wrapText="1"/>
    </xf>
    <xf numFmtId="49" fontId="30" fillId="0" borderId="9" xfId="10" applyNumberFormat="1" applyFont="1" applyFill="1" applyBorder="1" applyAlignment="1">
      <alignment horizontal="center" vertical="center"/>
    </xf>
    <xf numFmtId="0" fontId="30" fillId="0" borderId="9" xfId="10" applyFont="1" applyBorder="1" applyAlignment="1">
      <alignment horizontal="left" vertical="center" wrapText="1"/>
    </xf>
    <xf numFmtId="0" fontId="27" fillId="0" borderId="0" xfId="8" applyFont="1" applyAlignment="1">
      <alignment vertical="top"/>
    </xf>
    <xf numFmtId="0" fontId="28" fillId="0" borderId="0" xfId="8" applyFont="1" applyAlignment="1">
      <alignment vertical="top"/>
    </xf>
    <xf numFmtId="0" fontId="28" fillId="0" borderId="0" xfId="8"/>
    <xf numFmtId="0" fontId="31" fillId="11" borderId="10" xfId="8" applyFont="1" applyFill="1" applyBorder="1" applyAlignment="1">
      <alignment horizontal="center" vertical="top" wrapText="1"/>
    </xf>
    <xf numFmtId="0" fontId="31" fillId="11" borderId="0" xfId="8" applyFont="1" applyFill="1" applyBorder="1" applyAlignment="1">
      <alignment horizontal="center" vertical="top" wrapText="1"/>
    </xf>
    <xf numFmtId="0" fontId="34" fillId="0" borderId="0" xfId="8" applyFont="1" applyAlignment="1">
      <alignment vertical="top" wrapText="1"/>
    </xf>
    <xf numFmtId="0" fontId="34" fillId="0" borderId="0" xfId="8" applyFont="1" applyAlignment="1">
      <alignment vertical="top"/>
    </xf>
    <xf numFmtId="49" fontId="34" fillId="0" borderId="5" xfId="8" applyNumberFormat="1" applyFont="1" applyBorder="1" applyAlignment="1">
      <alignment horizontal="center" vertical="center" wrapText="1"/>
    </xf>
    <xf numFmtId="0" fontId="31" fillId="11" borderId="0" xfId="8" applyFont="1" applyFill="1" applyBorder="1" applyAlignment="1">
      <alignment horizontal="left" vertical="top"/>
    </xf>
    <xf numFmtId="0" fontId="31" fillId="11" borderId="10" xfId="8" applyFont="1" applyFill="1" applyBorder="1" applyAlignment="1">
      <alignment horizontal="left" vertical="top"/>
    </xf>
    <xf numFmtId="0" fontId="32" fillId="11" borderId="10" xfId="8" applyFont="1" applyFill="1" applyBorder="1" applyAlignment="1">
      <alignment horizontal="left" vertical="top"/>
    </xf>
    <xf numFmtId="0" fontId="38" fillId="4" borderId="3" xfId="0" applyFont="1" applyFill="1" applyBorder="1" applyAlignment="1">
      <alignment vertical="center" wrapText="1"/>
    </xf>
    <xf numFmtId="0" fontId="35" fillId="0" borderId="0" xfId="0" applyFont="1" applyAlignment="1">
      <alignment vertical="top" wrapText="1"/>
    </xf>
    <xf numFmtId="0" fontId="26" fillId="0" borderId="0" xfId="0" applyFont="1" applyBorder="1" applyAlignment="1"/>
    <xf numFmtId="0" fontId="40" fillId="10" borderId="0" xfId="0" applyFont="1" applyFill="1" applyBorder="1" applyAlignment="1"/>
    <xf numFmtId="0" fontId="26" fillId="0" borderId="8" xfId="0" applyFont="1" applyBorder="1" applyAlignment="1">
      <alignment wrapText="1"/>
    </xf>
    <xf numFmtId="0" fontId="41" fillId="0" borderId="0" xfId="0" applyFont="1" applyFill="1" applyBorder="1" applyAlignment="1">
      <alignment vertical="top"/>
    </xf>
    <xf numFmtId="0" fontId="26" fillId="0" borderId="0" xfId="0" applyFont="1" applyBorder="1" applyAlignment="1">
      <alignment vertical="top"/>
    </xf>
    <xf numFmtId="10" fontId="26" fillId="0" borderId="0" xfId="0" applyNumberFormat="1" applyFont="1" applyBorder="1" applyAlignment="1">
      <alignment vertical="top"/>
    </xf>
    <xf numFmtId="0" fontId="26" fillId="9" borderId="8" xfId="0" applyFont="1" applyFill="1" applyBorder="1" applyAlignment="1">
      <alignment wrapText="1"/>
    </xf>
    <xf numFmtId="0" fontId="26" fillId="0" borderId="7" xfId="0" applyFont="1" applyBorder="1" applyAlignment="1"/>
    <xf numFmtId="0" fontId="42" fillId="0" borderId="0" xfId="0" applyFont="1" applyAlignment="1">
      <alignment vertical="top" wrapText="1"/>
    </xf>
    <xf numFmtId="0" fontId="25" fillId="0" borderId="8" xfId="0" applyFont="1" applyBorder="1" applyAlignment="1">
      <alignment wrapText="1"/>
    </xf>
    <xf numFmtId="0" fontId="25" fillId="9" borderId="8" xfId="0" applyFont="1" applyFill="1" applyBorder="1" applyAlignment="1">
      <alignment wrapText="1"/>
    </xf>
    <xf numFmtId="0" fontId="0" fillId="0" borderId="0" xfId="0" applyFont="1" applyAlignment="1">
      <alignment vertical="top" wrapText="1"/>
    </xf>
    <xf numFmtId="1" fontId="37" fillId="3" borderId="3" xfId="0" applyNumberFormat="1" applyFont="1" applyFill="1" applyBorder="1" applyAlignment="1">
      <alignment vertical="center" wrapText="1"/>
    </xf>
    <xf numFmtId="1" fontId="38" fillId="3" borderId="3" xfId="0" applyNumberFormat="1" applyFont="1" applyFill="1" applyBorder="1" applyAlignment="1">
      <alignment vertical="center" wrapText="1"/>
    </xf>
    <xf numFmtId="0" fontId="0" fillId="0" borderId="0" xfId="0" applyFont="1" applyAlignment="1">
      <alignment vertical="top" wrapText="1"/>
    </xf>
    <xf numFmtId="0" fontId="17" fillId="0" borderId="0" xfId="0" applyNumberFormat="1" applyFont="1" applyAlignment="1">
      <alignment vertical="top" wrapText="1"/>
    </xf>
    <xf numFmtId="0" fontId="34" fillId="0" borderId="0" xfId="8" applyNumberFormat="1" applyFont="1" applyAlignment="1">
      <alignment vertical="top"/>
    </xf>
    <xf numFmtId="0" fontId="25" fillId="0" borderId="0" xfId="0" applyNumberFormat="1" applyFont="1" applyAlignment="1">
      <alignment vertical="top" wrapText="1"/>
    </xf>
    <xf numFmtId="0" fontId="47" fillId="0" borderId="0" xfId="0" applyNumberFormat="1" applyFont="1" applyAlignment="1">
      <alignment vertical="top" wrapText="1"/>
    </xf>
    <xf numFmtId="0" fontId="25" fillId="0" borderId="11" xfId="0" applyNumberFormat="1" applyFont="1" applyBorder="1" applyAlignment="1">
      <alignment horizontal="center" vertical="center" wrapText="1"/>
    </xf>
    <xf numFmtId="0" fontId="25" fillId="0" borderId="12" xfId="0" applyNumberFormat="1" applyFont="1" applyBorder="1" applyAlignment="1">
      <alignment horizontal="center" vertical="center" wrapText="1"/>
    </xf>
    <xf numFmtId="49" fontId="34" fillId="0" borderId="0" xfId="8" applyNumberFormat="1" applyFont="1" applyAlignment="1">
      <alignment horizontal="left" vertical="top" wrapText="1"/>
    </xf>
    <xf numFmtId="0" fontId="3" fillId="9" borderId="3" xfId="0" applyFont="1" applyFill="1" applyBorder="1" applyAlignment="1">
      <alignment vertical="center" wrapText="1"/>
    </xf>
    <xf numFmtId="0" fontId="14" fillId="9" borderId="3" xfId="0" applyFont="1" applyFill="1" applyBorder="1" applyAlignment="1">
      <alignment vertical="center" wrapText="1"/>
    </xf>
    <xf numFmtId="0" fontId="15" fillId="4" borderId="3" xfId="0" applyFont="1" applyFill="1" applyBorder="1" applyAlignment="1">
      <alignment vertical="center" wrapText="1"/>
    </xf>
    <xf numFmtId="0" fontId="18" fillId="0" borderId="3" xfId="0" applyFont="1" applyBorder="1" applyAlignment="1">
      <alignment horizontal="left" vertical="center" wrapText="1"/>
    </xf>
    <xf numFmtId="0" fontId="0" fillId="0" borderId="0" xfId="0" applyFont="1" applyAlignment="1">
      <alignment vertical="top" wrapText="1"/>
    </xf>
    <xf numFmtId="0" fontId="3" fillId="3" borderId="3" xfId="0" applyNumberFormat="1" applyFont="1" applyFill="1" applyBorder="1" applyAlignment="1">
      <alignment horizontal="left" vertical="center" wrapText="1"/>
    </xf>
    <xf numFmtId="0" fontId="11" fillId="4" borderId="3" xfId="0" applyNumberFormat="1" applyFont="1" applyFill="1" applyBorder="1" applyAlignment="1">
      <alignment horizontal="left" vertical="center" wrapText="1"/>
    </xf>
    <xf numFmtId="0" fontId="8" fillId="0" borderId="0" xfId="0" applyFont="1" applyAlignment="1">
      <alignment horizontal="center" vertical="center" wrapText="1"/>
    </xf>
    <xf numFmtId="0" fontId="17" fillId="0" borderId="0" xfId="0" applyFont="1" applyAlignment="1">
      <alignment vertical="center" wrapText="1"/>
    </xf>
    <xf numFmtId="0" fontId="17" fillId="0" borderId="0" xfId="0" applyFont="1" applyAlignment="1">
      <alignment vertical="top" wrapText="1"/>
    </xf>
    <xf numFmtId="0" fontId="8" fillId="0" borderId="0" xfId="0" applyFont="1" applyAlignment="1">
      <alignment horizontal="left" vertical="center" wrapText="1"/>
    </xf>
    <xf numFmtId="9" fontId="25" fillId="0" borderId="3" xfId="12" applyFont="1" applyFill="1" applyBorder="1" applyAlignment="1">
      <alignment horizontal="center" vertical="center"/>
    </xf>
    <xf numFmtId="0" fontId="8" fillId="0" borderId="3" xfId="0" applyFont="1" applyBorder="1" applyAlignment="1">
      <alignment horizontal="left" vertical="center" wrapText="1"/>
    </xf>
    <xf numFmtId="0" fontId="17" fillId="0" borderId="3" xfId="0" applyFont="1" applyBorder="1" applyAlignment="1">
      <alignment vertical="top" wrapText="1"/>
    </xf>
    <xf numFmtId="0" fontId="1" fillId="0" borderId="3" xfId="0" applyFont="1" applyBorder="1" applyAlignment="1">
      <alignment vertical="top" wrapText="1"/>
    </xf>
    <xf numFmtId="165" fontId="1" fillId="0" borderId="3" xfId="0" applyNumberFormat="1" applyFont="1" applyBorder="1" applyAlignment="1">
      <alignment vertical="top" wrapText="1"/>
    </xf>
    <xf numFmtId="165" fontId="17" fillId="0" borderId="3" xfId="0" applyNumberFormat="1" applyFont="1" applyBorder="1" applyAlignment="1">
      <alignment vertical="top" wrapText="1"/>
    </xf>
    <xf numFmtId="0" fontId="45" fillId="9" borderId="3" xfId="0" applyFont="1" applyFill="1" applyBorder="1" applyAlignment="1">
      <alignment vertical="center" wrapText="1"/>
    </xf>
    <xf numFmtId="0" fontId="38" fillId="9" borderId="3" xfId="0" applyFont="1" applyFill="1" applyBorder="1" applyAlignment="1">
      <alignment vertical="center" wrapText="1"/>
    </xf>
    <xf numFmtId="0" fontId="43" fillId="9" borderId="3" xfId="0" applyFont="1" applyFill="1" applyBorder="1" applyAlignment="1">
      <alignment vertical="center" wrapText="1"/>
    </xf>
    <xf numFmtId="0" fontId="35" fillId="9" borderId="3" xfId="0" applyFont="1" applyFill="1" applyBorder="1" applyAlignment="1">
      <alignment vertical="center" wrapText="1"/>
    </xf>
    <xf numFmtId="0" fontId="15" fillId="0" borderId="0" xfId="0" applyFont="1" applyAlignment="1">
      <alignment vertical="top" wrapText="1"/>
    </xf>
    <xf numFmtId="0" fontId="21" fillId="2" borderId="0" xfId="0" applyFont="1" applyFill="1" applyAlignment="1">
      <alignment vertical="top" wrapText="1"/>
    </xf>
    <xf numFmtId="0" fontId="21" fillId="2" borderId="0" xfId="0" applyFont="1" applyFill="1" applyAlignment="1">
      <alignment horizontal="left" vertical="top" wrapText="1"/>
    </xf>
    <xf numFmtId="0" fontId="17" fillId="2" borderId="0" xfId="0" applyFont="1" applyFill="1" applyAlignment="1">
      <alignment horizontal="left" vertical="top" wrapText="1"/>
    </xf>
    <xf numFmtId="0" fontId="49" fillId="0" borderId="0" xfId="0" applyFont="1" applyAlignment="1">
      <alignment vertical="center" wrapText="1"/>
    </xf>
    <xf numFmtId="0" fontId="39" fillId="0" borderId="3" xfId="0" applyFont="1" applyBorder="1" applyAlignment="1">
      <alignment vertical="center" wrapText="1"/>
    </xf>
    <xf numFmtId="0" fontId="1" fillId="0" borderId="3" xfId="0" applyFont="1" applyBorder="1" applyAlignment="1">
      <alignment vertical="center" wrapText="1"/>
    </xf>
    <xf numFmtId="0" fontId="25" fillId="0" borderId="3" xfId="0" applyFont="1" applyBorder="1" applyAlignment="1">
      <alignment wrapText="1"/>
    </xf>
    <xf numFmtId="0" fontId="25" fillId="0" borderId="3" xfId="0" applyFont="1" applyBorder="1" applyAlignment="1">
      <alignment horizontal="center" wrapText="1"/>
    </xf>
    <xf numFmtId="9" fontId="25" fillId="0" borderId="3" xfId="0" applyNumberFormat="1" applyFont="1" applyBorder="1" applyAlignment="1">
      <alignment horizontal="center" wrapText="1"/>
    </xf>
    <xf numFmtId="0" fontId="39" fillId="0" borderId="3" xfId="0" applyFont="1" applyBorder="1" applyAlignment="1">
      <alignment horizontal="center" vertical="center" wrapText="1"/>
    </xf>
    <xf numFmtId="0" fontId="39" fillId="4" borderId="3" xfId="0" applyFont="1" applyFill="1" applyBorder="1" applyAlignment="1">
      <alignment horizontal="center" vertical="center" wrapText="1"/>
    </xf>
    <xf numFmtId="0" fontId="39" fillId="4" borderId="3" xfId="0" applyNumberFormat="1" applyFont="1" applyFill="1" applyBorder="1" applyAlignment="1">
      <alignment horizontal="center" vertical="center" wrapText="1"/>
    </xf>
    <xf numFmtId="9" fontId="39" fillId="4" borderId="3" xfId="0" applyNumberFormat="1" applyFont="1" applyFill="1" applyBorder="1" applyAlignment="1">
      <alignment horizontal="center" vertical="center" wrapText="1"/>
    </xf>
    <xf numFmtId="0" fontId="1" fillId="0" borderId="3" xfId="0" applyNumberFormat="1" applyFont="1" applyBorder="1" applyAlignment="1"/>
    <xf numFmtId="0" fontId="12" fillId="0" borderId="3" xfId="0" applyFont="1" applyFill="1" applyBorder="1" applyAlignment="1">
      <alignment horizontal="center" vertical="center" wrapText="1"/>
    </xf>
    <xf numFmtId="0" fontId="8" fillId="0" borderId="3" xfId="0" applyFont="1" applyFill="1" applyBorder="1" applyAlignment="1">
      <alignment horizontal="left" vertical="center" wrapText="1"/>
    </xf>
    <xf numFmtId="0" fontId="39" fillId="0" borderId="3" xfId="0" applyFont="1" applyFill="1" applyBorder="1" applyAlignment="1">
      <alignment vertical="center" wrapText="1"/>
    </xf>
    <xf numFmtId="0" fontId="39" fillId="14" borderId="3" xfId="0" applyFont="1" applyFill="1" applyBorder="1" applyAlignment="1">
      <alignment vertical="center" wrapText="1"/>
    </xf>
    <xf numFmtId="1" fontId="3" fillId="3" borderId="3" xfId="0" applyNumberFormat="1" applyFont="1" applyFill="1" applyBorder="1" applyAlignment="1">
      <alignment horizontal="center" vertical="center" wrapText="1"/>
    </xf>
    <xf numFmtId="0" fontId="50" fillId="0" borderId="3" xfId="0" applyFont="1" applyBorder="1" applyAlignment="1">
      <alignment vertical="center" wrapText="1"/>
    </xf>
    <xf numFmtId="0" fontId="12" fillId="13" borderId="2" xfId="0" applyNumberFormat="1" applyFont="1" applyFill="1" applyBorder="1" applyAlignment="1">
      <alignment horizontal="center" vertical="center" wrapText="1"/>
    </xf>
    <xf numFmtId="0" fontId="4" fillId="4" borderId="3" xfId="0" applyNumberFormat="1" applyFont="1" applyFill="1" applyBorder="1" applyAlignment="1">
      <alignment horizontal="left" vertical="center" wrapText="1"/>
    </xf>
    <xf numFmtId="0" fontId="4" fillId="4" borderId="3" xfId="0" applyNumberFormat="1" applyFont="1" applyFill="1" applyBorder="1" applyAlignment="1">
      <alignment horizontal="center" vertical="center" wrapText="1"/>
    </xf>
    <xf numFmtId="0" fontId="20" fillId="4" borderId="0" xfId="0" applyNumberFormat="1" applyFont="1" applyFill="1" applyAlignment="1"/>
    <xf numFmtId="0" fontId="21" fillId="4" borderId="0" xfId="0" applyFont="1" applyFill="1" applyAlignment="1">
      <alignment vertical="top" wrapText="1"/>
    </xf>
    <xf numFmtId="0" fontId="27" fillId="0" borderId="3" xfId="0" applyFont="1" applyBorder="1" applyAlignment="1">
      <alignment vertical="top" wrapText="1"/>
    </xf>
    <xf numFmtId="0" fontId="26" fillId="0" borderId="3" xfId="0" applyFont="1" applyBorder="1" applyAlignment="1"/>
    <xf numFmtId="0" fontId="35" fillId="0" borderId="3" xfId="0" applyFont="1" applyBorder="1" applyAlignment="1">
      <alignment vertical="top" wrapText="1"/>
    </xf>
    <xf numFmtId="0" fontId="39" fillId="0" borderId="19" xfId="0" applyFont="1" applyBorder="1" applyAlignment="1">
      <alignment vertical="center" wrapText="1"/>
    </xf>
    <xf numFmtId="0" fontId="39" fillId="0" borderId="20" xfId="0" applyFont="1" applyBorder="1" applyAlignment="1">
      <alignment vertical="center" wrapText="1"/>
    </xf>
    <xf numFmtId="0" fontId="25" fillId="0" borderId="20" xfId="0" applyFont="1" applyBorder="1" applyAlignment="1">
      <alignment vertical="center" wrapText="1"/>
    </xf>
    <xf numFmtId="0" fontId="39" fillId="0" borderId="21" xfId="0" applyFont="1" applyBorder="1" applyAlignment="1">
      <alignment vertical="center" wrapText="1"/>
    </xf>
    <xf numFmtId="0" fontId="1" fillId="0" borderId="3" xfId="0" applyFont="1" applyFill="1" applyBorder="1" applyAlignment="1">
      <alignment vertical="center" wrapText="1"/>
    </xf>
    <xf numFmtId="0" fontId="3" fillId="3" borderId="3" xfId="0" applyNumberFormat="1" applyFont="1" applyFill="1" applyBorder="1" applyAlignment="1">
      <alignment horizontal="left" vertical="center" wrapText="1"/>
    </xf>
    <xf numFmtId="0" fontId="1" fillId="0" borderId="3" xfId="0" applyFont="1" applyBorder="1" applyAlignment="1">
      <alignment vertical="center" wrapText="1"/>
    </xf>
    <xf numFmtId="0" fontId="16" fillId="0" borderId="0" xfId="14" applyFont="1" applyAlignment="1"/>
    <xf numFmtId="0" fontId="16" fillId="0" borderId="15" xfId="14" applyFont="1" applyBorder="1" applyAlignment="1"/>
    <xf numFmtId="0" fontId="16" fillId="0" borderId="16" xfId="14" applyFont="1" applyBorder="1" applyAlignment="1"/>
    <xf numFmtId="0" fontId="16" fillId="0" borderId="17" xfId="14" applyFont="1" applyBorder="1" applyAlignment="1"/>
    <xf numFmtId="0" fontId="16" fillId="0" borderId="18" xfId="14" applyFont="1" applyBorder="1" applyAlignment="1"/>
    <xf numFmtId="0" fontId="3" fillId="4" borderId="3" xfId="0" applyFont="1" applyFill="1" applyBorder="1" applyAlignment="1">
      <alignment horizontal="left" vertical="center" wrapText="1"/>
    </xf>
    <xf numFmtId="0" fontId="3" fillId="0" borderId="3" xfId="0" applyFont="1" applyBorder="1" applyAlignment="1">
      <alignment horizontal="left" vertical="center" wrapText="1"/>
    </xf>
    <xf numFmtId="0" fontId="1" fillId="3" borderId="3" xfId="0" applyNumberFormat="1" applyFont="1" applyFill="1" applyBorder="1" applyAlignment="1">
      <alignment vertical="center" wrapText="1"/>
    </xf>
    <xf numFmtId="0" fontId="12" fillId="15" borderId="3" xfId="0" applyNumberFormat="1" applyFont="1" applyFill="1" applyBorder="1" applyAlignment="1">
      <alignment horizontal="center" vertical="center" wrapText="1"/>
    </xf>
    <xf numFmtId="0" fontId="12" fillId="18" borderId="2" xfId="0" applyNumberFormat="1" applyFont="1" applyFill="1" applyBorder="1" applyAlignment="1">
      <alignment horizontal="center" vertical="center" wrapText="1"/>
    </xf>
    <xf numFmtId="0" fontId="53" fillId="0" borderId="0" xfId="0" applyFont="1" applyFill="1" applyBorder="1" applyAlignment="1">
      <alignment vertical="center" wrapText="1"/>
    </xf>
    <xf numFmtId="0" fontId="54" fillId="0" borderId="0" xfId="0" applyFont="1" applyAlignment="1"/>
    <xf numFmtId="0" fontId="25" fillId="0" borderId="0" xfId="0" applyFont="1" applyAlignment="1"/>
    <xf numFmtId="0" fontId="52" fillId="0" borderId="0" xfId="0" applyFont="1" applyFill="1" applyBorder="1" applyAlignment="1">
      <alignment vertical="top" wrapText="1"/>
    </xf>
    <xf numFmtId="0" fontId="24" fillId="0" borderId="3" xfId="0" applyFont="1" applyBorder="1" applyAlignment="1">
      <alignment horizontal="left" vertical="center" wrapText="1"/>
    </xf>
    <xf numFmtId="0" fontId="24" fillId="0" borderId="0" xfId="0" applyFont="1" applyAlignment="1">
      <alignment vertical="center" wrapText="1"/>
    </xf>
    <xf numFmtId="0" fontId="0" fillId="0" borderId="3" xfId="0" applyFont="1" applyBorder="1" applyAlignment="1">
      <alignment vertical="top" wrapText="1"/>
    </xf>
    <xf numFmtId="14" fontId="0" fillId="0" borderId="3" xfId="0" applyNumberFormat="1" applyFont="1" applyBorder="1" applyAlignment="1">
      <alignment horizontal="left" vertical="top" wrapText="1"/>
    </xf>
    <xf numFmtId="0" fontId="0" fillId="0" borderId="0" xfId="0" applyFont="1" applyAlignment="1">
      <alignment horizontal="left" vertical="top" wrapText="1"/>
    </xf>
    <xf numFmtId="0" fontId="1" fillId="0" borderId="13" xfId="0" applyFont="1" applyBorder="1" applyAlignment="1">
      <alignment vertical="center" wrapText="1"/>
    </xf>
    <xf numFmtId="0" fontId="1" fillId="0" borderId="7" xfId="0" applyFont="1" applyBorder="1" applyAlignment="1">
      <alignment vertical="center" wrapText="1"/>
    </xf>
    <xf numFmtId="0" fontId="1" fillId="0" borderId="14" xfId="0" applyFont="1" applyBorder="1" applyAlignment="1">
      <alignment vertical="center" wrapText="1"/>
    </xf>
    <xf numFmtId="0" fontId="1" fillId="0" borderId="15" xfId="0" applyFont="1" applyBorder="1" applyAlignment="1">
      <alignment vertical="top" wrapText="1"/>
    </xf>
    <xf numFmtId="0" fontId="1" fillId="0" borderId="0" xfId="0" applyFont="1" applyBorder="1" applyAlignment="1">
      <alignment vertical="top" wrapText="1"/>
    </xf>
    <xf numFmtId="0" fontId="1" fillId="0" borderId="16" xfId="0" applyFont="1" applyBorder="1" applyAlignment="1">
      <alignment vertical="top" wrapText="1"/>
    </xf>
    <xf numFmtId="0" fontId="17" fillId="0" borderId="15" xfId="0" applyFont="1" applyBorder="1" applyAlignment="1">
      <alignment vertical="top" wrapText="1"/>
    </xf>
    <xf numFmtId="0" fontId="17" fillId="0" borderId="0" xfId="0" applyFont="1" applyBorder="1" applyAlignment="1">
      <alignment vertical="top" wrapText="1"/>
    </xf>
    <xf numFmtId="0" fontId="17" fillId="0" borderId="16" xfId="0" applyFont="1" applyBorder="1" applyAlignment="1">
      <alignment vertical="top" wrapText="1"/>
    </xf>
    <xf numFmtId="0" fontId="17" fillId="0" borderId="17" xfId="0" applyFont="1" applyBorder="1" applyAlignment="1">
      <alignment vertical="top" wrapText="1"/>
    </xf>
    <xf numFmtId="0" fontId="17" fillId="0" borderId="22" xfId="0" applyFont="1" applyBorder="1" applyAlignment="1">
      <alignment vertical="top" wrapText="1"/>
    </xf>
    <xf numFmtId="0" fontId="17" fillId="0" borderId="18" xfId="0" applyFont="1" applyBorder="1" applyAlignment="1">
      <alignment vertical="top" wrapText="1"/>
    </xf>
    <xf numFmtId="0" fontId="1" fillId="0" borderId="3" xfId="0" applyFont="1" applyBorder="1" applyAlignment="1">
      <alignment horizontal="left" vertical="center" wrapText="1"/>
    </xf>
    <xf numFmtId="0" fontId="17" fillId="0" borderId="0" xfId="0" applyFont="1" applyAlignment="1">
      <alignment vertical="top" wrapText="1"/>
    </xf>
    <xf numFmtId="0" fontId="39" fillId="0" borderId="17" xfId="0" applyFont="1" applyBorder="1" applyAlignment="1">
      <alignment vertical="center" wrapText="1"/>
    </xf>
    <xf numFmtId="0" fontId="39" fillId="0" borderId="22" xfId="0" applyFont="1" applyBorder="1" applyAlignment="1">
      <alignment vertical="center" wrapText="1"/>
    </xf>
    <xf numFmtId="0" fontId="25" fillId="0" borderId="22" xfId="0" applyFont="1" applyFill="1" applyBorder="1" applyAlignment="1">
      <alignment horizontal="left" vertical="center"/>
    </xf>
    <xf numFmtId="0" fontId="25" fillId="0" borderId="18" xfId="0" applyFont="1" applyFill="1" applyBorder="1" applyAlignment="1">
      <alignment horizontal="left" vertical="center"/>
    </xf>
    <xf numFmtId="0" fontId="56" fillId="2" borderId="3" xfId="0" applyNumberFormat="1" applyFont="1" applyFill="1" applyBorder="1" applyAlignment="1">
      <alignment horizontal="center" vertical="center" wrapText="1"/>
    </xf>
    <xf numFmtId="1" fontId="56" fillId="2" borderId="3" xfId="0" applyNumberFormat="1" applyFont="1" applyFill="1" applyBorder="1" applyAlignment="1">
      <alignment horizontal="left" vertical="center" wrapText="1"/>
    </xf>
    <xf numFmtId="0" fontId="58" fillId="4" borderId="3" xfId="0" applyNumberFormat="1" applyFont="1" applyFill="1" applyBorder="1" applyAlignment="1">
      <alignment vertical="center" wrapText="1"/>
    </xf>
    <xf numFmtId="0" fontId="2" fillId="0" borderId="3" xfId="0" applyNumberFormat="1" applyFont="1" applyFill="1" applyBorder="1" applyAlignment="1">
      <alignment vertical="center" wrapText="1"/>
    </xf>
    <xf numFmtId="164" fontId="6" fillId="0" borderId="3" xfId="0" applyNumberFormat="1" applyFont="1" applyFill="1" applyBorder="1" applyAlignment="1">
      <alignment vertical="center" wrapText="1"/>
    </xf>
    <xf numFmtId="0" fontId="4" fillId="0" borderId="3" xfId="0" applyNumberFormat="1" applyFont="1" applyFill="1" applyBorder="1" applyAlignment="1">
      <alignment vertical="center" wrapText="1"/>
    </xf>
    <xf numFmtId="0" fontId="4" fillId="0" borderId="3" xfId="0" applyNumberFormat="1" applyFont="1" applyFill="1" applyBorder="1" applyAlignment="1">
      <alignment horizontal="center" vertical="center" wrapText="1"/>
    </xf>
    <xf numFmtId="1" fontId="4" fillId="0" borderId="3" xfId="0" applyNumberFormat="1" applyFont="1" applyFill="1" applyBorder="1" applyAlignment="1">
      <alignment horizontal="left" vertical="center" wrapText="1"/>
    </xf>
    <xf numFmtId="0" fontId="14" fillId="0" borderId="3" xfId="0" applyNumberFormat="1" applyFont="1" applyFill="1" applyBorder="1" applyAlignment="1">
      <alignment vertical="center" wrapText="1"/>
    </xf>
    <xf numFmtId="0" fontId="21" fillId="0" borderId="3" xfId="0" applyNumberFormat="1" applyFont="1" applyFill="1" applyBorder="1" applyAlignment="1">
      <alignment vertical="center" wrapText="1"/>
    </xf>
    <xf numFmtId="0" fontId="3" fillId="0" borderId="3" xfId="0" applyNumberFormat="1" applyFont="1" applyFill="1" applyBorder="1" applyAlignment="1">
      <alignment horizontal="left" vertical="center" wrapText="1"/>
    </xf>
    <xf numFmtId="0" fontId="5" fillId="0" borderId="3" xfId="0" applyNumberFormat="1" applyFont="1" applyFill="1" applyBorder="1" applyAlignment="1">
      <alignment vertical="center" wrapText="1"/>
    </xf>
    <xf numFmtId="0" fontId="51" fillId="0" borderId="3" xfId="0" applyNumberFormat="1" applyFont="1" applyFill="1" applyBorder="1" applyAlignment="1">
      <alignment vertical="center" wrapText="1"/>
    </xf>
    <xf numFmtId="0" fontId="11" fillId="4" borderId="3" xfId="0" applyNumberFormat="1" applyFont="1" applyFill="1" applyBorder="1" applyAlignment="1">
      <alignment horizontal="left" vertical="center" wrapText="1"/>
    </xf>
    <xf numFmtId="0" fontId="0" fillId="0" borderId="3" xfId="0" applyFont="1" applyBorder="1" applyAlignment="1">
      <alignment horizontal="left" vertical="top" wrapText="1"/>
    </xf>
    <xf numFmtId="0" fontId="16" fillId="0" borderId="0" xfId="1"/>
    <xf numFmtId="0" fontId="5" fillId="4" borderId="3" xfId="0" applyNumberFormat="1" applyFont="1" applyFill="1" applyBorder="1" applyAlignment="1">
      <alignment horizontal="left" vertical="center" wrapText="1"/>
    </xf>
    <xf numFmtId="0" fontId="17" fillId="0" borderId="0" xfId="0" applyFont="1" applyAlignment="1">
      <alignment vertical="top" wrapText="1"/>
    </xf>
    <xf numFmtId="0" fontId="17" fillId="0" borderId="0" xfId="0" applyFont="1" applyAlignment="1">
      <alignment horizontal="left" vertical="top" wrapText="1"/>
    </xf>
    <xf numFmtId="0" fontId="60" fillId="0" borderId="0" xfId="0" applyFont="1" applyAlignment="1">
      <alignment vertical="top" wrapText="1"/>
    </xf>
    <xf numFmtId="0" fontId="61" fillId="20" borderId="8" xfId="0" applyFont="1" applyFill="1" applyBorder="1" applyAlignment="1">
      <alignment vertical="top" wrapText="1"/>
    </xf>
    <xf numFmtId="0" fontId="0" fillId="0" borderId="0" xfId="0" applyFont="1" applyAlignment="1">
      <alignment vertical="top" wrapText="1"/>
    </xf>
    <xf numFmtId="0" fontId="62" fillId="22" borderId="5" xfId="0" applyFont="1" applyFill="1" applyBorder="1" applyAlignment="1">
      <alignment vertical="top" wrapText="1"/>
    </xf>
    <xf numFmtId="0" fontId="62" fillId="21" borderId="5" xfId="0" applyFont="1" applyFill="1" applyBorder="1" applyAlignment="1">
      <alignment vertical="top" wrapText="1"/>
    </xf>
    <xf numFmtId="0" fontId="60" fillId="23" borderId="0" xfId="0" applyFont="1" applyFill="1" applyAlignment="1">
      <alignment vertical="top" wrapText="1"/>
    </xf>
    <xf numFmtId="0" fontId="60" fillId="24" borderId="0" xfId="0" applyFont="1" applyFill="1" applyAlignment="1">
      <alignment vertical="top" wrapText="1"/>
    </xf>
    <xf numFmtId="0" fontId="60" fillId="25" borderId="0" xfId="0" applyFont="1" applyFill="1" applyAlignment="1"/>
    <xf numFmtId="0" fontId="60" fillId="25" borderId="0" xfId="0" applyFont="1" applyFill="1" applyAlignment="1">
      <alignment horizontal="center"/>
    </xf>
    <xf numFmtId="0" fontId="60" fillId="25" borderId="0" xfId="0" applyFont="1" applyFill="1" applyBorder="1" applyAlignment="1">
      <alignment horizontal="center"/>
    </xf>
    <xf numFmtId="0" fontId="62" fillId="20" borderId="0" xfId="0" applyFont="1" applyFill="1" applyAlignment="1">
      <alignment vertical="top"/>
    </xf>
    <xf numFmtId="0" fontId="61" fillId="20" borderId="23" xfId="0" applyFont="1" applyFill="1" applyBorder="1" applyAlignment="1">
      <alignment vertical="top" wrapText="1"/>
    </xf>
    <xf numFmtId="0" fontId="60" fillId="21" borderId="0" xfId="0" applyFont="1" applyFill="1" applyAlignment="1">
      <alignment horizontal="center" wrapText="1"/>
    </xf>
    <xf numFmtId="0" fontId="60" fillId="23" borderId="0" xfId="0" applyFont="1" applyFill="1" applyAlignment="1">
      <alignment horizontal="center" wrapText="1"/>
    </xf>
    <xf numFmtId="0" fontId="60" fillId="23" borderId="0" xfId="0" applyFont="1" applyFill="1" applyAlignment="1">
      <alignment wrapText="1"/>
    </xf>
    <xf numFmtId="0" fontId="60" fillId="24" borderId="0" xfId="0" applyFont="1" applyFill="1" applyAlignment="1">
      <alignment wrapText="1"/>
    </xf>
    <xf numFmtId="0" fontId="62" fillId="20" borderId="23" xfId="0" applyFont="1" applyFill="1" applyBorder="1" applyAlignment="1">
      <alignment vertical="top"/>
    </xf>
    <xf numFmtId="0" fontId="63" fillId="8" borderId="5" xfId="0" applyFont="1" applyFill="1" applyBorder="1" applyAlignment="1">
      <alignment vertical="center" wrapText="1"/>
    </xf>
    <xf numFmtId="0" fontId="60" fillId="23" borderId="8" xfId="0" applyFont="1" applyFill="1" applyBorder="1" applyAlignment="1">
      <alignment horizontal="center" wrapText="1"/>
    </xf>
    <xf numFmtId="0" fontId="60" fillId="23" borderId="8" xfId="0" applyFont="1" applyFill="1" applyBorder="1" applyAlignment="1">
      <alignment wrapText="1"/>
    </xf>
    <xf numFmtId="0" fontId="60" fillId="24" borderId="8" xfId="0" applyFont="1" applyFill="1" applyBorder="1" applyAlignment="1">
      <alignment wrapText="1"/>
    </xf>
    <xf numFmtId="0" fontId="61" fillId="20" borderId="0" xfId="0" applyFont="1" applyFill="1" applyAlignment="1">
      <alignment vertical="top" wrapText="1"/>
    </xf>
    <xf numFmtId="0" fontId="64" fillId="21" borderId="23" xfId="0" applyFont="1" applyFill="1" applyBorder="1" applyAlignment="1">
      <alignment vertical="top" wrapText="1"/>
    </xf>
    <xf numFmtId="0" fontId="61" fillId="22" borderId="23" xfId="0" applyFont="1" applyFill="1" applyBorder="1" applyAlignment="1">
      <alignment vertical="top" wrapText="1"/>
    </xf>
    <xf numFmtId="0" fontId="64" fillId="21" borderId="0" xfId="0" applyFont="1" applyFill="1" applyAlignment="1">
      <alignment vertical="top" wrapText="1"/>
    </xf>
    <xf numFmtId="0" fontId="64" fillId="22" borderId="23" xfId="0" applyFont="1" applyFill="1" applyBorder="1" applyAlignment="1">
      <alignment vertical="top" wrapText="1"/>
    </xf>
    <xf numFmtId="0" fontId="60" fillId="25" borderId="0" xfId="0" applyFont="1" applyFill="1" applyAlignment="1">
      <alignment vertical="top" wrapText="1"/>
    </xf>
    <xf numFmtId="0" fontId="61" fillId="21" borderId="23" xfId="0" applyFont="1" applyFill="1" applyBorder="1" applyAlignment="1">
      <alignment vertical="top" wrapText="1"/>
    </xf>
    <xf numFmtId="0" fontId="64" fillId="24" borderId="0" xfId="0" applyFont="1" applyFill="1" applyAlignment="1">
      <alignment vertical="top" wrapText="1"/>
    </xf>
    <xf numFmtId="0" fontId="64" fillId="24" borderId="0" xfId="0" applyFont="1" applyFill="1" applyAlignment="1">
      <alignment horizontal="right" vertical="top" wrapText="1"/>
    </xf>
    <xf numFmtId="0" fontId="61" fillId="20" borderId="23" xfId="0" applyFont="1" applyFill="1" applyBorder="1" applyAlignment="1">
      <alignment vertical="top"/>
    </xf>
    <xf numFmtId="0" fontId="64" fillId="23" borderId="23" xfId="0" applyFont="1" applyFill="1" applyBorder="1" applyAlignment="1">
      <alignment vertical="top" wrapText="1"/>
    </xf>
    <xf numFmtId="0" fontId="64" fillId="24" borderId="23" xfId="0" applyFont="1" applyFill="1" applyBorder="1" applyAlignment="1">
      <alignment vertical="top" wrapText="1"/>
    </xf>
    <xf numFmtId="0" fontId="64" fillId="24" borderId="23" xfId="0" applyFont="1" applyFill="1" applyBorder="1" applyAlignment="1">
      <alignment horizontal="right" vertical="top" wrapText="1"/>
    </xf>
    <xf numFmtId="0" fontId="60" fillId="21" borderId="0" xfId="0" applyFont="1" applyFill="1" applyAlignment="1">
      <alignment vertical="top" wrapText="1"/>
    </xf>
    <xf numFmtId="0" fontId="25" fillId="9" borderId="0" xfId="0" applyFont="1" applyFill="1" applyBorder="1" applyAlignment="1">
      <alignment wrapText="1"/>
    </xf>
    <xf numFmtId="0" fontId="25" fillId="0" borderId="0" xfId="0" applyFont="1" applyBorder="1" applyAlignment="1">
      <alignment wrapText="1"/>
    </xf>
    <xf numFmtId="0" fontId="17" fillId="0" borderId="0" xfId="0" applyFont="1" applyAlignment="1">
      <alignment horizontal="left" vertical="top" wrapText="1"/>
    </xf>
    <xf numFmtId="0" fontId="24" fillId="0" borderId="27" xfId="0" applyFont="1" applyBorder="1" applyAlignment="1">
      <alignment horizontal="center" vertical="center" wrapText="1"/>
    </xf>
    <xf numFmtId="0" fontId="24" fillId="0" borderId="28" xfId="0" applyFont="1" applyBorder="1" applyAlignment="1">
      <alignment horizontal="center" vertical="center" wrapText="1"/>
    </xf>
    <xf numFmtId="0" fontId="24" fillId="0" borderId="5" xfId="0" applyFont="1" applyBorder="1" applyAlignment="1">
      <alignment horizontal="center" vertical="center" wrapText="1"/>
    </xf>
    <xf numFmtId="0" fontId="66" fillId="24" borderId="0" xfId="0" applyFont="1" applyFill="1" applyAlignment="1">
      <alignment horizontal="left" vertical="top" wrapText="1"/>
    </xf>
    <xf numFmtId="0" fontId="21" fillId="2" borderId="0" xfId="0" applyFont="1" applyFill="1" applyAlignment="1">
      <alignment vertical="top" wrapText="1"/>
    </xf>
    <xf numFmtId="0" fontId="17" fillId="0" borderId="0" xfId="0" applyFont="1" applyAlignment="1">
      <alignment horizontal="left" vertical="top" wrapText="1"/>
    </xf>
    <xf numFmtId="0" fontId="60" fillId="24" borderId="0" xfId="0" applyFont="1" applyFill="1" applyAlignment="1">
      <alignment vertical="top" wrapText="1"/>
    </xf>
    <xf numFmtId="0" fontId="12" fillId="2" borderId="28" xfId="0" applyFont="1" applyFill="1" applyBorder="1" applyAlignment="1">
      <alignment horizontal="center" vertical="center" wrapText="1"/>
    </xf>
    <xf numFmtId="0" fontId="12" fillId="2" borderId="5" xfId="0" applyFont="1" applyFill="1" applyBorder="1" applyAlignment="1">
      <alignment horizontal="center" vertical="center" wrapText="1"/>
    </xf>
    <xf numFmtId="0" fontId="11" fillId="4" borderId="3" xfId="0" applyNumberFormat="1" applyFont="1" applyFill="1" applyBorder="1" applyAlignment="1">
      <alignment horizontal="left" vertical="center" wrapText="1"/>
    </xf>
    <xf numFmtId="0" fontId="4" fillId="2" borderId="3" xfId="0" applyNumberFormat="1" applyFont="1" applyFill="1" applyBorder="1" applyAlignment="1">
      <alignment horizontal="left" vertical="center" wrapText="1"/>
    </xf>
    <xf numFmtId="0" fontId="0" fillId="0" borderId="0" xfId="0" applyFont="1" applyAlignment="1">
      <alignment vertical="top" wrapText="1"/>
    </xf>
    <xf numFmtId="0" fontId="60" fillId="25" borderId="0" xfId="0" applyFont="1" applyFill="1" applyAlignment="1"/>
    <xf numFmtId="0" fontId="17" fillId="16" borderId="0" xfId="0" applyFont="1" applyFill="1" applyAlignment="1">
      <alignment vertical="top" wrapText="1"/>
    </xf>
    <xf numFmtId="0" fontId="8" fillId="16" borderId="0" xfId="0" applyFont="1" applyFill="1" applyAlignment="1">
      <alignment horizontal="left" vertical="top" wrapText="1"/>
    </xf>
    <xf numFmtId="0" fontId="17" fillId="16" borderId="0" xfId="0" applyFont="1" applyFill="1" applyAlignment="1">
      <alignment horizontal="left" vertical="top" wrapText="1"/>
    </xf>
    <xf numFmtId="0" fontId="15" fillId="16" borderId="0" xfId="0" applyFont="1" applyFill="1" applyAlignment="1">
      <alignment vertical="top" wrapText="1"/>
    </xf>
    <xf numFmtId="0" fontId="25" fillId="0" borderId="0" xfId="0" applyFont="1" applyBorder="1" applyAlignment="1"/>
    <xf numFmtId="0" fontId="25" fillId="0" borderId="7" xfId="0" applyFont="1" applyBorder="1" applyAlignment="1"/>
    <xf numFmtId="0" fontId="3" fillId="3" borderId="3" xfId="0" applyNumberFormat="1" applyFont="1" applyFill="1" applyBorder="1" applyAlignment="1">
      <alignment horizontal="left" vertical="center" wrapText="1"/>
    </xf>
    <xf numFmtId="0" fontId="37" fillId="3" borderId="3" xfId="0" applyNumberFormat="1" applyFont="1" applyFill="1" applyBorder="1" applyAlignment="1">
      <alignment horizontal="left" vertical="center" wrapText="1"/>
    </xf>
    <xf numFmtId="0" fontId="0" fillId="0" borderId="0" xfId="0" applyFont="1" applyAlignment="1">
      <alignment vertical="top" wrapText="1"/>
    </xf>
    <xf numFmtId="0" fontId="60" fillId="24" borderId="0" xfId="0" applyFont="1" applyFill="1" applyAlignment="1">
      <alignment vertical="top" wrapText="1"/>
    </xf>
    <xf numFmtId="0" fontId="25" fillId="25" borderId="0" xfId="0" applyFont="1" applyFill="1" applyAlignment="1">
      <alignment horizontal="center"/>
    </xf>
    <xf numFmtId="0" fontId="46" fillId="6" borderId="3" xfId="0" applyNumberFormat="1" applyFont="1" applyFill="1" applyBorder="1" applyAlignment="1">
      <alignment horizontal="center" vertical="center" wrapText="1"/>
    </xf>
    <xf numFmtId="0" fontId="26" fillId="0" borderId="3" xfId="0" applyNumberFormat="1" applyFont="1" applyBorder="1" applyAlignment="1">
      <alignment horizontal="center" vertical="center" wrapText="1"/>
    </xf>
    <xf numFmtId="0" fontId="35" fillId="12" borderId="3" xfId="0" applyNumberFormat="1" applyFont="1" applyFill="1" applyBorder="1" applyAlignment="1">
      <alignment vertical="center" wrapText="1"/>
    </xf>
    <xf numFmtId="0" fontId="37" fillId="0" borderId="3" xfId="0" applyNumberFormat="1" applyFont="1" applyFill="1" applyBorder="1" applyAlignment="1">
      <alignment horizontal="center" vertical="center" wrapText="1"/>
    </xf>
    <xf numFmtId="0" fontId="3" fillId="5" borderId="3" xfId="0" applyNumberFormat="1" applyFont="1" applyFill="1" applyBorder="1" applyAlignment="1">
      <alignment horizontal="left" vertical="center" wrapText="1"/>
    </xf>
    <xf numFmtId="0" fontId="52" fillId="4" borderId="3" xfId="0" applyNumberFormat="1" applyFont="1" applyFill="1" applyBorder="1" applyAlignment="1">
      <alignment horizontal="center" vertical="center" wrapText="1"/>
    </xf>
    <xf numFmtId="0" fontId="52" fillId="2" borderId="0" xfId="0" applyFont="1" applyFill="1" applyAlignment="1">
      <alignment vertical="top" wrapText="1"/>
    </xf>
    <xf numFmtId="0" fontId="61" fillId="27" borderId="33" xfId="0" applyFont="1" applyFill="1" applyBorder="1" applyAlignment="1">
      <alignment vertical="top" wrapText="1"/>
    </xf>
    <xf numFmtId="0" fontId="64" fillId="27" borderId="8" xfId="0" applyFont="1" applyFill="1" applyBorder="1" applyAlignment="1">
      <alignment vertical="top" wrapText="1"/>
    </xf>
    <xf numFmtId="0" fontId="67" fillId="27" borderId="8" xfId="0" applyFont="1" applyFill="1" applyBorder="1" applyAlignment="1">
      <alignment vertical="top" wrapText="1"/>
    </xf>
    <xf numFmtId="0" fontId="61" fillId="28" borderId="34" xfId="0" applyFont="1" applyFill="1" applyBorder="1" applyAlignment="1">
      <alignment vertical="top" wrapText="1"/>
    </xf>
    <xf numFmtId="0" fontId="64" fillId="28" borderId="35" xfId="0" applyFont="1" applyFill="1" applyBorder="1" applyAlignment="1">
      <alignment vertical="top" wrapText="1"/>
    </xf>
    <xf numFmtId="0" fontId="25" fillId="21" borderId="0" xfId="0" applyFont="1" applyFill="1" applyAlignment="1">
      <alignment horizontal="center" wrapText="1"/>
    </xf>
    <xf numFmtId="0" fontId="61" fillId="26" borderId="30" xfId="0" applyFont="1" applyFill="1" applyBorder="1" applyAlignment="1">
      <alignment vertical="top" wrapText="1"/>
    </xf>
    <xf numFmtId="0" fontId="61" fillId="26" borderId="36" xfId="0" applyFont="1" applyFill="1" applyBorder="1" applyAlignment="1">
      <alignment vertical="top" wrapText="1"/>
    </xf>
    <xf numFmtId="0" fontId="64" fillId="27" borderId="37" xfId="0" applyFont="1" applyFill="1" applyBorder="1" applyAlignment="1">
      <alignment vertical="top" wrapText="1"/>
    </xf>
    <xf numFmtId="0" fontId="61" fillId="28" borderId="38" xfId="0" applyFont="1" applyFill="1" applyBorder="1" applyAlignment="1">
      <alignment vertical="top" wrapText="1"/>
    </xf>
    <xf numFmtId="0" fontId="61" fillId="28" borderId="35" xfId="0" applyFont="1" applyFill="1" applyBorder="1" applyAlignment="1">
      <alignment vertical="top" wrapText="1"/>
    </xf>
    <xf numFmtId="0" fontId="61" fillId="26" borderId="39" xfId="0" applyFont="1" applyFill="1" applyBorder="1" applyAlignment="1">
      <alignment vertical="top"/>
    </xf>
    <xf numFmtId="0" fontId="61" fillId="26" borderId="8" xfId="0" applyFont="1" applyFill="1" applyBorder="1" applyAlignment="1">
      <alignment vertical="top" wrapText="1"/>
    </xf>
    <xf numFmtId="0" fontId="61" fillId="28" borderId="8" xfId="0" applyFont="1" applyFill="1" applyBorder="1" applyAlignment="1">
      <alignment vertical="top" wrapText="1"/>
    </xf>
    <xf numFmtId="0" fontId="61" fillId="26" borderId="31" xfId="0" applyFont="1" applyFill="1" applyBorder="1" applyAlignment="1">
      <alignment vertical="top" wrapText="1"/>
    </xf>
    <xf numFmtId="0" fontId="61" fillId="28" borderId="40" xfId="0" applyFont="1" applyFill="1" applyBorder="1" applyAlignment="1">
      <alignment vertical="top" wrapText="1"/>
    </xf>
    <xf numFmtId="0" fontId="61" fillId="26" borderId="41" xfId="0" applyFont="1" applyFill="1" applyBorder="1" applyAlignment="1">
      <alignment vertical="top" wrapText="1"/>
    </xf>
    <xf numFmtId="0" fontId="25" fillId="30" borderId="35" xfId="0" applyFont="1" applyFill="1" applyBorder="1" applyAlignment="1">
      <alignment vertical="center" wrapText="1"/>
    </xf>
    <xf numFmtId="0" fontId="67" fillId="27" borderId="8" xfId="0" applyFont="1" applyFill="1" applyBorder="1" applyAlignment="1">
      <alignment wrapText="1"/>
    </xf>
    <xf numFmtId="0" fontId="61" fillId="27" borderId="8" xfId="0" applyFont="1" applyFill="1" applyBorder="1" applyAlignment="1">
      <alignment vertical="top" wrapText="1"/>
    </xf>
    <xf numFmtId="0" fontId="64" fillId="28" borderId="40" xfId="0" applyFont="1" applyFill="1" applyBorder="1" applyAlignment="1">
      <alignment vertical="top" wrapText="1"/>
    </xf>
    <xf numFmtId="0" fontId="25" fillId="30" borderId="42" xfId="0" applyFont="1" applyFill="1" applyBorder="1" applyAlignment="1">
      <alignment vertical="center" wrapText="1"/>
    </xf>
    <xf numFmtId="0" fontId="61" fillId="26" borderId="43" xfId="0" applyFont="1" applyFill="1" applyBorder="1" applyAlignment="1">
      <alignment vertical="top" wrapText="1"/>
    </xf>
    <xf numFmtId="0" fontId="64" fillId="28" borderId="8" xfId="0" applyFont="1" applyFill="1" applyBorder="1" applyAlignment="1">
      <alignment vertical="top" wrapText="1"/>
    </xf>
    <xf numFmtId="0" fontId="61" fillId="26" borderId="39" xfId="0" applyFont="1" applyFill="1" applyBorder="1" applyAlignment="1">
      <alignment vertical="top" wrapText="1"/>
    </xf>
    <xf numFmtId="0" fontId="61" fillId="26" borderId="44" xfId="0" applyFont="1" applyFill="1" applyBorder="1" applyAlignment="1">
      <alignment vertical="top" wrapText="1"/>
    </xf>
    <xf numFmtId="0" fontId="61" fillId="28" borderId="45" xfId="0" applyFont="1" applyFill="1" applyBorder="1" applyAlignment="1">
      <alignment vertical="top" wrapText="1"/>
    </xf>
    <xf numFmtId="0" fontId="64" fillId="28" borderId="45" xfId="0" applyFont="1" applyFill="1" applyBorder="1" applyAlignment="1">
      <alignment vertical="top" wrapText="1"/>
    </xf>
    <xf numFmtId="0" fontId="61" fillId="26" borderId="40" xfId="0" applyFont="1" applyFill="1" applyBorder="1" applyAlignment="1">
      <alignment vertical="top" wrapText="1"/>
    </xf>
    <xf numFmtId="0" fontId="61" fillId="28" borderId="41" xfId="0" applyFont="1" applyFill="1" applyBorder="1" applyAlignment="1">
      <alignment vertical="top" wrapText="1"/>
    </xf>
    <xf numFmtId="0" fontId="64" fillId="28" borderId="41" xfId="0" applyFont="1" applyFill="1" applyBorder="1" applyAlignment="1">
      <alignment vertical="top" wrapText="1"/>
    </xf>
    <xf numFmtId="0" fontId="47" fillId="26" borderId="30" xfId="0" applyFont="1" applyFill="1" applyBorder="1" applyAlignment="1">
      <alignment vertical="top" wrapText="1"/>
    </xf>
    <xf numFmtId="0" fontId="47" fillId="26" borderId="31" xfId="0" applyFont="1" applyFill="1" applyBorder="1" applyAlignment="1">
      <alignment vertical="top" wrapText="1"/>
    </xf>
    <xf numFmtId="0" fontId="25" fillId="27" borderId="8" xfId="0" applyFont="1" applyFill="1" applyBorder="1" applyAlignment="1">
      <alignment horizontal="center" wrapText="1"/>
    </xf>
    <xf numFmtId="0" fontId="25" fillId="27" borderId="37" xfId="0" applyFont="1" applyFill="1" applyBorder="1" applyAlignment="1">
      <alignment horizontal="center" wrapText="1"/>
    </xf>
    <xf numFmtId="0" fontId="67" fillId="28" borderId="46" xfId="0" applyFont="1" applyFill="1" applyBorder="1" applyAlignment="1">
      <alignment vertical="top" wrapText="1"/>
    </xf>
    <xf numFmtId="0" fontId="67" fillId="28" borderId="42" xfId="0" applyFont="1" applyFill="1" applyBorder="1" applyAlignment="1">
      <alignment vertical="top" wrapText="1"/>
    </xf>
    <xf numFmtId="0" fontId="67" fillId="27" borderId="37" xfId="0" applyFont="1" applyFill="1" applyBorder="1" applyAlignment="1">
      <alignment wrapText="1"/>
    </xf>
    <xf numFmtId="0" fontId="67" fillId="28" borderId="38" xfId="0" applyFont="1" applyFill="1" applyBorder="1" applyAlignment="1">
      <alignment vertical="top" wrapText="1"/>
    </xf>
    <xf numFmtId="0" fontId="67" fillId="28" borderId="35" xfId="0" applyFont="1" applyFill="1" applyBorder="1" applyAlignment="1">
      <alignment vertical="top" wrapText="1"/>
    </xf>
    <xf numFmtId="0" fontId="67" fillId="27" borderId="46" xfId="0" applyFont="1" applyFill="1" applyBorder="1" applyAlignment="1">
      <alignment wrapText="1"/>
    </xf>
    <xf numFmtId="0" fontId="64" fillId="28" borderId="42" xfId="0" applyFont="1" applyFill="1" applyBorder="1" applyAlignment="1">
      <alignment vertical="top" wrapText="1"/>
    </xf>
    <xf numFmtId="0" fontId="68" fillId="27" borderId="8" xfId="0" applyFont="1" applyFill="1" applyBorder="1" applyAlignment="1">
      <alignment vertical="top" wrapText="1"/>
    </xf>
    <xf numFmtId="0" fontId="68" fillId="0" borderId="0" xfId="0" applyFont="1" applyAlignment="1">
      <alignment vertical="top" wrapText="1"/>
    </xf>
    <xf numFmtId="0" fontId="61" fillId="26" borderId="34" xfId="0" applyFont="1" applyFill="1" applyBorder="1" applyAlignment="1">
      <alignment vertical="top" wrapText="1"/>
    </xf>
    <xf numFmtId="0" fontId="61" fillId="28" borderId="42" xfId="0" applyFont="1" applyFill="1" applyBorder="1" applyAlignment="1">
      <alignment vertical="top" wrapText="1"/>
    </xf>
    <xf numFmtId="0" fontId="67" fillId="32" borderId="8" xfId="0" applyFont="1" applyFill="1" applyBorder="1" applyAlignment="1">
      <alignment vertical="top" wrapText="1"/>
    </xf>
    <xf numFmtId="0" fontId="25" fillId="31" borderId="43" xfId="0" applyFont="1" applyFill="1" applyBorder="1" applyAlignment="1">
      <alignment horizontal="center" wrapText="1"/>
    </xf>
    <xf numFmtId="0" fontId="25" fillId="32" borderId="43" xfId="0" applyFont="1" applyFill="1" applyBorder="1" applyAlignment="1">
      <alignment wrapText="1"/>
    </xf>
    <xf numFmtId="0" fontId="3" fillId="3" borderId="3" xfId="0" applyNumberFormat="1" applyFont="1" applyFill="1" applyBorder="1" applyAlignment="1">
      <alignment horizontal="left" vertical="center" wrapText="1"/>
    </xf>
    <xf numFmtId="0" fontId="17" fillId="16" borderId="0" xfId="0" applyFont="1" applyFill="1" applyAlignment="1">
      <alignment horizontal="left" vertical="top" wrapText="1"/>
    </xf>
    <xf numFmtId="0" fontId="17" fillId="0" borderId="0" xfId="0" applyFont="1" applyAlignment="1">
      <alignment horizontal="left" vertical="top" wrapText="1"/>
    </xf>
    <xf numFmtId="0" fontId="0" fillId="0" borderId="0" xfId="0" applyFont="1" applyAlignment="1">
      <alignment vertical="top" wrapText="1"/>
    </xf>
    <xf numFmtId="0" fontId="60" fillId="24" borderId="0" xfId="0" applyFont="1" applyFill="1" applyAlignment="1">
      <alignment vertical="top" wrapText="1"/>
    </xf>
    <xf numFmtId="0" fontId="17" fillId="0" borderId="0" xfId="0" applyFont="1" applyAlignment="1">
      <alignment horizontal="left" vertical="top" wrapText="1"/>
    </xf>
    <xf numFmtId="0" fontId="17" fillId="16" borderId="0" xfId="0" applyFont="1" applyFill="1" applyAlignment="1">
      <alignment horizontal="left" vertical="top" wrapText="1"/>
    </xf>
    <xf numFmtId="0" fontId="0" fillId="0" borderId="0" xfId="0" applyFont="1" applyAlignment="1">
      <alignment vertical="top" wrapText="1"/>
    </xf>
    <xf numFmtId="0" fontId="60" fillId="24" borderId="0" xfId="0" applyFont="1" applyFill="1" applyAlignment="1">
      <alignment vertical="top" wrapText="1"/>
    </xf>
    <xf numFmtId="0" fontId="61" fillId="20" borderId="0" xfId="0" applyFont="1" applyFill="1" applyBorder="1" applyAlignment="1">
      <alignment vertical="top" wrapText="1"/>
    </xf>
    <xf numFmtId="0" fontId="25" fillId="24" borderId="0" xfId="0" applyFont="1" applyFill="1" applyAlignment="1">
      <alignment vertical="top" wrapText="1"/>
    </xf>
    <xf numFmtId="0" fontId="12" fillId="2" borderId="0" xfId="0" applyFont="1" applyFill="1" applyAlignment="1">
      <alignment vertical="top" wrapText="1"/>
    </xf>
    <xf numFmtId="0" fontId="0" fillId="0" borderId="0" xfId="0" applyFont="1" applyAlignment="1">
      <alignment vertical="top" wrapText="1"/>
    </xf>
    <xf numFmtId="0" fontId="60" fillId="24" borderId="0" xfId="0" applyFont="1" applyFill="1" applyAlignment="1">
      <alignment vertical="top" wrapText="1"/>
    </xf>
    <xf numFmtId="0" fontId="25" fillId="23" borderId="8" xfId="0" applyFont="1" applyFill="1" applyBorder="1" applyAlignment="1">
      <alignment horizontal="center" wrapText="1"/>
    </xf>
    <xf numFmtId="0" fontId="25" fillId="24" borderId="8" xfId="0" applyFont="1" applyFill="1" applyBorder="1" applyAlignment="1">
      <alignment wrapText="1"/>
    </xf>
    <xf numFmtId="0" fontId="25" fillId="0" borderId="3" xfId="0" applyFont="1" applyBorder="1" applyAlignment="1"/>
    <xf numFmtId="0" fontId="0" fillId="0" borderId="0" xfId="0" applyFont="1" applyAlignment="1">
      <alignment vertical="top" wrapText="1"/>
    </xf>
    <xf numFmtId="0" fontId="60" fillId="24" borderId="0" xfId="0" applyFont="1" applyFill="1" applyAlignment="1">
      <alignment vertical="top" wrapText="1"/>
    </xf>
    <xf numFmtId="0" fontId="61" fillId="28" borderId="44" xfId="0" applyFont="1" applyFill="1" applyBorder="1" applyAlignment="1">
      <alignment vertical="top" wrapText="1"/>
    </xf>
    <xf numFmtId="0" fontId="70" fillId="27" borderId="8" xfId="0" applyFont="1" applyFill="1" applyBorder="1" applyAlignment="1">
      <alignment vertical="top" wrapText="1"/>
    </xf>
    <xf numFmtId="0" fontId="69" fillId="28" borderId="8" xfId="0" applyFont="1" applyFill="1" applyBorder="1" applyAlignment="1">
      <alignment vertical="top" wrapText="1"/>
    </xf>
    <xf numFmtId="0" fontId="69" fillId="26" borderId="48" xfId="0" applyFont="1" applyFill="1" applyBorder="1" applyAlignment="1">
      <alignment vertical="top" wrapText="1"/>
    </xf>
    <xf numFmtId="0" fontId="69" fillId="26" borderId="49" xfId="0" applyFont="1" applyFill="1" applyBorder="1" applyAlignment="1">
      <alignment vertical="top" wrapText="1"/>
    </xf>
    <xf numFmtId="0" fontId="17" fillId="16" borderId="0" xfId="0" applyFont="1" applyFill="1" applyAlignment="1">
      <alignment horizontal="left" vertical="top" wrapText="1"/>
    </xf>
    <xf numFmtId="0" fontId="0" fillId="0" borderId="0" xfId="0" applyFont="1" applyAlignment="1">
      <alignment vertical="top" wrapText="1"/>
    </xf>
    <xf numFmtId="0" fontId="60" fillId="24" borderId="0" xfId="0" applyFont="1" applyFill="1" applyAlignment="1">
      <alignment vertical="top" wrapText="1"/>
    </xf>
    <xf numFmtId="1" fontId="60" fillId="23" borderId="0" xfId="0" applyNumberFormat="1" applyFont="1" applyFill="1" applyAlignment="1">
      <alignment vertical="top" wrapText="1"/>
    </xf>
    <xf numFmtId="1" fontId="60" fillId="23" borderId="0" xfId="0" applyNumberFormat="1" applyFont="1" applyFill="1" applyAlignment="1">
      <alignment horizontal="right" wrapText="1"/>
    </xf>
    <xf numFmtId="1" fontId="60" fillId="23" borderId="8" xfId="0" applyNumberFormat="1" applyFont="1" applyFill="1" applyBorder="1" applyAlignment="1">
      <alignment horizontal="right" wrapText="1"/>
    </xf>
    <xf numFmtId="1" fontId="64" fillId="23" borderId="0" xfId="0" applyNumberFormat="1" applyFont="1" applyFill="1" applyAlignment="1">
      <alignment horizontal="right" vertical="top" wrapText="1"/>
    </xf>
    <xf numFmtId="1" fontId="64" fillId="23" borderId="23" xfId="0" applyNumberFormat="1" applyFont="1" applyFill="1" applyBorder="1" applyAlignment="1">
      <alignment horizontal="right" vertical="top" wrapText="1"/>
    </xf>
    <xf numFmtId="1" fontId="25" fillId="31" borderId="43" xfId="0" applyNumberFormat="1" applyFont="1" applyFill="1" applyBorder="1" applyAlignment="1">
      <alignment horizontal="right" wrapText="1"/>
    </xf>
    <xf numFmtId="1" fontId="0" fillId="0" borderId="0" xfId="0" applyNumberFormat="1" applyFont="1" applyAlignment="1">
      <alignment vertical="top" wrapText="1"/>
    </xf>
    <xf numFmtId="0" fontId="71" fillId="0" borderId="0" xfId="0" pivotButton="1" applyFont="1" applyAlignment="1">
      <alignment vertical="top" wrapText="1"/>
    </xf>
    <xf numFmtId="0" fontId="71" fillId="0" borderId="0" xfId="0" applyFont="1" applyAlignment="1">
      <alignment vertical="top" wrapText="1"/>
    </xf>
    <xf numFmtId="0" fontId="71" fillId="0" borderId="0" xfId="0" applyFont="1" applyAlignment="1">
      <alignment horizontal="left" vertical="top" wrapText="1"/>
    </xf>
    <xf numFmtId="165" fontId="71" fillId="0" borderId="0" xfId="0" applyNumberFormat="1" applyFont="1" applyAlignment="1">
      <alignment horizontal="left" vertical="top" wrapText="1"/>
    </xf>
    <xf numFmtId="0" fontId="0" fillId="0" borderId="0" xfId="0" applyFont="1" applyAlignment="1">
      <alignment vertical="top" wrapText="1"/>
    </xf>
    <xf numFmtId="0" fontId="0" fillId="0" borderId="0" xfId="0" applyFont="1" applyAlignment="1">
      <alignment vertical="top" wrapText="1"/>
    </xf>
    <xf numFmtId="166" fontId="25" fillId="25" borderId="0" xfId="0" applyNumberFormat="1" applyFont="1" applyFill="1" applyAlignment="1">
      <alignment vertical="top" wrapText="1"/>
    </xf>
    <xf numFmtId="0" fontId="64" fillId="21" borderId="8" xfId="0" applyFont="1" applyFill="1" applyBorder="1">
      <alignment vertical="top" wrapText="1"/>
    </xf>
    <xf numFmtId="0" fontId="61" fillId="21" borderId="8" xfId="0" applyFont="1" applyFill="1" applyBorder="1">
      <alignment vertical="top" wrapText="1"/>
    </xf>
    <xf numFmtId="0" fontId="61" fillId="22" borderId="8" xfId="0" applyFont="1" applyFill="1" applyBorder="1">
      <alignment vertical="top" wrapText="1"/>
    </xf>
    <xf numFmtId="0" fontId="64" fillId="22" borderId="8" xfId="0" applyFont="1" applyFill="1" applyBorder="1">
      <alignment vertical="top" wrapText="1"/>
    </xf>
    <xf numFmtId="0" fontId="67" fillId="27" borderId="50" xfId="0" applyFont="1" applyFill="1" applyBorder="1" applyAlignment="1">
      <alignment wrapText="1"/>
    </xf>
    <xf numFmtId="1" fontId="67" fillId="28" borderId="35" xfId="0" applyNumberFormat="1" applyFont="1" applyFill="1" applyBorder="1" applyAlignment="1">
      <alignment vertical="top" wrapText="1"/>
    </xf>
    <xf numFmtId="1" fontId="62" fillId="22" borderId="5" xfId="0" applyNumberFormat="1" applyFont="1" applyFill="1" applyBorder="1" applyAlignment="1">
      <alignment vertical="top" wrapText="1"/>
    </xf>
    <xf numFmtId="0" fontId="3" fillId="3" borderId="3" xfId="0" applyNumberFormat="1" applyFont="1" applyFill="1" applyBorder="1" applyAlignment="1">
      <alignment horizontal="left" vertical="center" wrapText="1"/>
    </xf>
    <xf numFmtId="0" fontId="72" fillId="3" borderId="3" xfId="16" applyNumberFormat="1" applyFill="1" applyBorder="1" applyAlignment="1">
      <alignment horizontal="left" vertical="center" wrapText="1"/>
    </xf>
    <xf numFmtId="0" fontId="16" fillId="0" borderId="13" xfId="14" applyFont="1" applyFill="1" applyBorder="1" applyAlignment="1">
      <alignment horizontal="left"/>
    </xf>
    <xf numFmtId="0" fontId="16" fillId="0" borderId="14" xfId="14" applyFont="1" applyFill="1" applyBorder="1" applyAlignment="1">
      <alignment horizontal="left"/>
    </xf>
    <xf numFmtId="0" fontId="48" fillId="16" borderId="3" xfId="15" applyFont="1" applyFill="1" applyBorder="1" applyAlignment="1">
      <alignment horizontal="left" vertical="center" wrapText="1"/>
    </xf>
    <xf numFmtId="0" fontId="1" fillId="0" borderId="3" xfId="0" applyFont="1" applyBorder="1" applyAlignment="1">
      <alignment horizontal="left" vertical="center" wrapText="1"/>
    </xf>
    <xf numFmtId="0" fontId="12" fillId="2" borderId="1" xfId="0" applyFont="1" applyFill="1" applyBorder="1" applyAlignment="1">
      <alignment horizontal="left" vertical="center" wrapText="1"/>
    </xf>
    <xf numFmtId="0" fontId="12" fillId="2" borderId="2" xfId="0" applyFont="1" applyFill="1" applyBorder="1" applyAlignment="1">
      <alignment horizontal="left" vertical="center" wrapText="1"/>
    </xf>
    <xf numFmtId="0" fontId="7" fillId="6" borderId="3" xfId="0" applyFont="1" applyFill="1" applyBorder="1" applyAlignment="1">
      <alignment horizontal="left" vertical="center" wrapText="1"/>
    </xf>
    <xf numFmtId="0" fontId="11" fillId="4" borderId="3" xfId="0" applyNumberFormat="1" applyFont="1" applyFill="1" applyBorder="1" applyAlignment="1">
      <alignment horizontal="left" vertical="center" wrapText="1"/>
    </xf>
    <xf numFmtId="0" fontId="59" fillId="15" borderId="1" xfId="0" applyFont="1" applyFill="1" applyBorder="1" applyAlignment="1">
      <alignment horizontal="center" vertical="center" wrapText="1"/>
    </xf>
    <xf numFmtId="0" fontId="59" fillId="15" borderId="2" xfId="0" applyFont="1" applyFill="1" applyBorder="1" applyAlignment="1">
      <alignment horizontal="center" vertical="center" wrapText="1"/>
    </xf>
    <xf numFmtId="0" fontId="1" fillId="0" borderId="4" xfId="0" applyFont="1" applyBorder="1" applyAlignment="1">
      <alignment vertical="center" wrapText="1"/>
    </xf>
    <xf numFmtId="0" fontId="18" fillId="0" borderId="1" xfId="0" applyFont="1" applyBorder="1" applyAlignment="1">
      <alignment horizontal="left" vertical="top" wrapText="1"/>
    </xf>
    <xf numFmtId="0" fontId="18" fillId="0" borderId="2" xfId="0" applyFont="1" applyBorder="1" applyAlignment="1">
      <alignment horizontal="left" vertical="top" wrapText="1"/>
    </xf>
    <xf numFmtId="0" fontId="48" fillId="16" borderId="3" xfId="0" applyFont="1" applyFill="1" applyBorder="1" applyAlignment="1">
      <alignment horizontal="left" vertical="center" wrapText="1"/>
    </xf>
    <xf numFmtId="0" fontId="25" fillId="0" borderId="3" xfId="0" applyFont="1" applyBorder="1" applyAlignment="1">
      <alignment horizontal="left" vertical="center" wrapText="1"/>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4" fillId="2" borderId="3" xfId="0" applyNumberFormat="1" applyFont="1" applyFill="1" applyBorder="1" applyAlignment="1">
      <alignment horizontal="left" vertical="center" wrapText="1"/>
    </xf>
    <xf numFmtId="0" fontId="3" fillId="3" borderId="3" xfId="0" applyNumberFormat="1" applyFont="1" applyFill="1" applyBorder="1" applyAlignment="1">
      <alignment horizontal="left" vertical="center" wrapText="1"/>
    </xf>
    <xf numFmtId="0" fontId="14" fillId="5" borderId="3" xfId="0" applyNumberFormat="1" applyFont="1" applyFill="1" applyBorder="1" applyAlignment="1">
      <alignment horizontal="left" vertical="center" wrapText="1"/>
    </xf>
    <xf numFmtId="0" fontId="4" fillId="2" borderId="1" xfId="0" applyNumberFormat="1" applyFont="1" applyFill="1" applyBorder="1" applyAlignment="1">
      <alignment horizontal="left" vertical="center" wrapText="1"/>
    </xf>
    <xf numFmtId="0" fontId="4" fillId="2" borderId="2" xfId="0" applyNumberFormat="1" applyFont="1" applyFill="1" applyBorder="1" applyAlignment="1">
      <alignment horizontal="left" vertical="center" wrapText="1"/>
    </xf>
    <xf numFmtId="0" fontId="46" fillId="29" borderId="32" xfId="0" applyFont="1" applyFill="1" applyBorder="1" applyAlignment="1">
      <alignment horizontal="left" vertical="center" wrapText="1"/>
    </xf>
    <xf numFmtId="0" fontId="52" fillId="0" borderId="6" xfId="0" applyFont="1" applyBorder="1" applyAlignment="1">
      <alignment vertical="top" wrapText="1"/>
    </xf>
    <xf numFmtId="0" fontId="25" fillId="9" borderId="1" xfId="0" applyFont="1" applyFill="1" applyBorder="1" applyAlignment="1">
      <alignment vertical="center" wrapText="1"/>
    </xf>
    <xf numFmtId="0" fontId="26" fillId="9" borderId="2" xfId="0" applyFont="1" applyFill="1" applyBorder="1" applyAlignment="1">
      <alignment vertical="center" wrapText="1"/>
    </xf>
    <xf numFmtId="0" fontId="4" fillId="2" borderId="1" xfId="0" applyNumberFormat="1" applyFont="1" applyFill="1" applyBorder="1" applyAlignment="1">
      <alignment horizontal="center" vertical="center" wrapText="1"/>
    </xf>
    <xf numFmtId="0" fontId="4" fillId="2" borderId="2" xfId="0" applyNumberFormat="1" applyFont="1" applyFill="1" applyBorder="1" applyAlignment="1">
      <alignment horizontal="center" vertical="center" wrapText="1"/>
    </xf>
    <xf numFmtId="0" fontId="26" fillId="9" borderId="1" xfId="0" applyFont="1" applyFill="1" applyBorder="1" applyAlignment="1">
      <alignment vertical="center" wrapText="1"/>
    </xf>
    <xf numFmtId="0" fontId="5" fillId="0" borderId="3" xfId="0" applyNumberFormat="1" applyFont="1" applyFill="1" applyBorder="1" applyAlignment="1">
      <alignment horizontal="left" vertical="center" wrapText="1"/>
    </xf>
    <xf numFmtId="0" fontId="72" fillId="0" borderId="3" xfId="16" applyNumberFormat="1" applyFill="1" applyBorder="1" applyAlignment="1">
      <alignment horizontal="left" vertical="center" wrapText="1"/>
    </xf>
    <xf numFmtId="0" fontId="7" fillId="15" borderId="3" xfId="0" applyNumberFormat="1" applyFont="1" applyFill="1" applyBorder="1" applyAlignment="1">
      <alignment horizontal="left" vertical="center" wrapText="1"/>
    </xf>
    <xf numFmtId="164" fontId="6" fillId="3" borderId="3" xfId="0" applyNumberFormat="1" applyFont="1" applyFill="1" applyBorder="1" applyAlignment="1">
      <alignment horizontal="left" vertical="center" wrapText="1"/>
    </xf>
    <xf numFmtId="0" fontId="51" fillId="4" borderId="3" xfId="0" applyNumberFormat="1" applyFont="1" applyFill="1" applyBorder="1" applyAlignment="1">
      <alignment vertical="center" wrapText="1"/>
    </xf>
    <xf numFmtId="0" fontId="21" fillId="7" borderId="3" xfId="0" applyNumberFormat="1" applyFont="1" applyFill="1" applyBorder="1" applyAlignment="1">
      <alignment horizontal="left" vertical="center" wrapText="1"/>
    </xf>
    <xf numFmtId="0" fontId="5" fillId="4" borderId="3" xfId="0" applyNumberFormat="1" applyFont="1" applyFill="1" applyBorder="1" applyAlignment="1">
      <alignment horizontal="left" vertical="center" wrapText="1"/>
    </xf>
    <xf numFmtId="0" fontId="7" fillId="17" borderId="1" xfId="0" applyNumberFormat="1" applyFont="1" applyFill="1" applyBorder="1" applyAlignment="1">
      <alignment horizontal="left" vertical="center" wrapText="1"/>
    </xf>
    <xf numFmtId="0" fontId="7" fillId="17" borderId="4" xfId="0" applyNumberFormat="1" applyFont="1" applyFill="1" applyBorder="1" applyAlignment="1">
      <alignment horizontal="left" vertical="center" wrapText="1"/>
    </xf>
    <xf numFmtId="0" fontId="7" fillId="17" borderId="2" xfId="0" applyNumberFormat="1" applyFont="1" applyFill="1" applyBorder="1" applyAlignment="1">
      <alignment horizontal="left" vertical="center" wrapText="1"/>
    </xf>
    <xf numFmtId="0" fontId="4" fillId="2" borderId="1" xfId="0" applyNumberFormat="1" applyFont="1" applyFill="1" applyBorder="1" applyAlignment="1">
      <alignment vertical="center" wrapText="1"/>
    </xf>
    <xf numFmtId="0" fontId="4" fillId="2" borderId="2" xfId="0" applyNumberFormat="1" applyFont="1" applyFill="1" applyBorder="1" applyAlignment="1">
      <alignment vertical="center" wrapText="1"/>
    </xf>
    <xf numFmtId="0" fontId="17" fillId="16" borderId="0" xfId="0" applyFont="1" applyFill="1" applyAlignment="1">
      <alignment horizontal="left" vertical="top" wrapText="1"/>
    </xf>
    <xf numFmtId="14" fontId="25" fillId="0" borderId="3" xfId="0" applyNumberFormat="1" applyFont="1" applyFill="1" applyBorder="1" applyAlignment="1">
      <alignment horizontal="left" vertical="center"/>
    </xf>
    <xf numFmtId="0" fontId="39" fillId="0" borderId="17" xfId="0" applyFont="1" applyBorder="1" applyAlignment="1">
      <alignment horizontal="center" vertical="center" wrapText="1"/>
    </xf>
    <xf numFmtId="0" fontId="39" fillId="0" borderId="22" xfId="0" applyFont="1" applyBorder="1" applyAlignment="1">
      <alignment horizontal="center" vertical="center" wrapText="1"/>
    </xf>
    <xf numFmtId="0" fontId="39" fillId="0" borderId="18" xfId="0" applyFont="1" applyBorder="1" applyAlignment="1">
      <alignment horizontal="center" vertical="center" wrapText="1"/>
    </xf>
    <xf numFmtId="0" fontId="21" fillId="2" borderId="0" xfId="0" applyFont="1" applyFill="1" applyAlignment="1">
      <alignment vertical="top" wrapText="1"/>
    </xf>
    <xf numFmtId="0" fontId="49" fillId="0" borderId="0" xfId="0" applyFont="1" applyAlignment="1">
      <alignment horizontal="center" vertical="center" wrapText="1"/>
    </xf>
    <xf numFmtId="0" fontId="39" fillId="4" borderId="1" xfId="0" applyFont="1" applyFill="1" applyBorder="1" applyAlignment="1">
      <alignment horizontal="center" vertical="center" wrapText="1"/>
    </xf>
    <xf numFmtId="0" fontId="39" fillId="4" borderId="4" xfId="0" applyFont="1" applyFill="1" applyBorder="1" applyAlignment="1">
      <alignment horizontal="center" vertical="center" wrapText="1"/>
    </xf>
    <xf numFmtId="0" fontId="39" fillId="4" borderId="26" xfId="0" applyFont="1" applyFill="1" applyBorder="1" applyAlignment="1">
      <alignment horizontal="center" vertical="center" wrapText="1"/>
    </xf>
    <xf numFmtId="0" fontId="65" fillId="8" borderId="24" xfId="0" applyFont="1" applyFill="1" applyBorder="1" applyAlignment="1">
      <alignment horizontal="center" vertical="center" wrapText="1"/>
    </xf>
    <xf numFmtId="0" fontId="49" fillId="0" borderId="25" xfId="0" applyFont="1" applyBorder="1" applyAlignment="1">
      <alignment vertical="top" wrapText="1"/>
    </xf>
    <xf numFmtId="0" fontId="7" fillId="18" borderId="3" xfId="0" applyNumberFormat="1" applyFont="1" applyFill="1" applyBorder="1" applyAlignment="1">
      <alignment horizontal="left" vertical="center" wrapText="1"/>
    </xf>
    <xf numFmtId="0" fontId="7" fillId="18" borderId="1" xfId="0" applyNumberFormat="1" applyFont="1" applyFill="1" applyBorder="1" applyAlignment="1">
      <alignment horizontal="left" vertical="center" wrapText="1"/>
    </xf>
    <xf numFmtId="0" fontId="1" fillId="0" borderId="3" xfId="0" applyFont="1" applyBorder="1" applyAlignment="1">
      <alignment vertical="center" wrapText="1"/>
    </xf>
    <xf numFmtId="0" fontId="25" fillId="0" borderId="1" xfId="0" applyFont="1" applyBorder="1" applyAlignment="1">
      <alignment horizontal="left" vertical="center" wrapText="1"/>
    </xf>
    <xf numFmtId="0" fontId="25" fillId="0" borderId="2" xfId="0" applyFont="1" applyBorder="1" applyAlignment="1">
      <alignment horizontal="left" vertical="center" wrapText="1"/>
    </xf>
    <xf numFmtId="0" fontId="4" fillId="2" borderId="13" xfId="0" applyNumberFormat="1" applyFont="1" applyFill="1" applyBorder="1" applyAlignment="1">
      <alignment horizontal="left" vertical="center" wrapText="1"/>
    </xf>
    <xf numFmtId="0" fontId="4" fillId="2" borderId="7" xfId="0" applyNumberFormat="1" applyFont="1" applyFill="1" applyBorder="1" applyAlignment="1">
      <alignment horizontal="left" vertical="center" wrapText="1"/>
    </xf>
    <xf numFmtId="0" fontId="14" fillId="5" borderId="17" xfId="0" applyNumberFormat="1" applyFont="1" applyFill="1" applyBorder="1" applyAlignment="1">
      <alignment horizontal="left" vertical="center" wrapText="1"/>
    </xf>
    <xf numFmtId="0" fontId="14" fillId="5" borderId="22" xfId="0" applyNumberFormat="1" applyFont="1" applyFill="1" applyBorder="1" applyAlignment="1">
      <alignment horizontal="left" vertical="center" wrapText="1"/>
    </xf>
    <xf numFmtId="165" fontId="25" fillId="0" borderId="3" xfId="0" applyNumberFormat="1" applyFont="1" applyFill="1" applyBorder="1" applyAlignment="1">
      <alignment horizontal="left" vertical="center"/>
    </xf>
    <xf numFmtId="0" fontId="12" fillId="2" borderId="0" xfId="0" applyFont="1" applyFill="1" applyAlignment="1">
      <alignment vertical="top" wrapText="1"/>
    </xf>
    <xf numFmtId="0" fontId="12" fillId="2" borderId="47" xfId="0" applyFont="1" applyFill="1" applyBorder="1" applyAlignment="1">
      <alignment vertical="top" wrapText="1"/>
    </xf>
    <xf numFmtId="0" fontId="21" fillId="2" borderId="47" xfId="0" applyFont="1" applyFill="1" applyBorder="1" applyAlignment="1">
      <alignment vertical="top" wrapText="1"/>
    </xf>
    <xf numFmtId="0" fontId="17" fillId="0" borderId="29" xfId="0" applyFont="1" applyBorder="1" applyAlignment="1">
      <alignment horizontal="left" vertical="top" wrapText="1"/>
    </xf>
    <xf numFmtId="0" fontId="56" fillId="2" borderId="3" xfId="0" applyNumberFormat="1" applyFont="1" applyFill="1" applyBorder="1" applyAlignment="1">
      <alignment horizontal="left" vertical="center" wrapText="1"/>
    </xf>
    <xf numFmtId="0" fontId="57" fillId="5" borderId="3" xfId="0" applyNumberFormat="1" applyFont="1" applyFill="1" applyBorder="1" applyAlignment="1">
      <alignment horizontal="left" vertical="center" wrapText="1"/>
    </xf>
    <xf numFmtId="0" fontId="1" fillId="0" borderId="3" xfId="0" applyFont="1" applyBorder="1" applyAlignment="1">
      <alignment horizontal="left" vertical="top" wrapText="1"/>
    </xf>
    <xf numFmtId="165" fontId="1" fillId="0" borderId="3" xfId="0" applyNumberFormat="1" applyFont="1" applyBorder="1" applyAlignment="1">
      <alignment horizontal="left" vertical="top" wrapText="1"/>
    </xf>
    <xf numFmtId="0" fontId="1" fillId="0" borderId="3" xfId="0" applyFont="1" applyBorder="1" applyAlignment="1">
      <alignment horizontal="center" vertical="top" wrapText="1"/>
    </xf>
    <xf numFmtId="165" fontId="17" fillId="0" borderId="3" xfId="0" applyNumberFormat="1" applyFont="1" applyBorder="1" applyAlignment="1">
      <alignment horizontal="left" vertical="top" wrapText="1"/>
    </xf>
    <xf numFmtId="0" fontId="8" fillId="0" borderId="3" xfId="0" applyFont="1" applyBorder="1" applyAlignment="1">
      <alignment horizontal="left" vertical="center" wrapText="1"/>
    </xf>
    <xf numFmtId="165" fontId="8" fillId="0" borderId="3" xfId="0" applyNumberFormat="1" applyFont="1" applyBorder="1" applyAlignment="1">
      <alignment horizontal="left" vertical="center" wrapText="1"/>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44" fillId="5" borderId="1" xfId="0" applyFont="1" applyFill="1" applyBorder="1" applyAlignment="1">
      <alignment horizontal="left" vertical="center" wrapText="1"/>
    </xf>
    <xf numFmtId="0" fontId="44" fillId="5" borderId="4" xfId="0" applyFont="1" applyFill="1" applyBorder="1" applyAlignment="1">
      <alignment horizontal="left" vertical="center" wrapText="1"/>
    </xf>
    <xf numFmtId="0" fontId="44" fillId="5" borderId="2" xfId="0" applyFont="1" applyFill="1" applyBorder="1" applyAlignment="1">
      <alignment horizontal="left" vertical="center" wrapText="1"/>
    </xf>
    <xf numFmtId="0" fontId="17" fillId="0" borderId="1"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2" xfId="0" applyFont="1" applyBorder="1" applyAlignment="1">
      <alignment horizontal="center" vertical="center" wrapText="1"/>
    </xf>
    <xf numFmtId="0" fontId="24" fillId="14" borderId="1" xfId="0" applyFont="1" applyFill="1" applyBorder="1" applyAlignment="1">
      <alignment horizontal="left" vertical="center"/>
    </xf>
    <xf numFmtId="0" fontId="24" fillId="14" borderId="2" xfId="0" applyFont="1" applyFill="1" applyBorder="1" applyAlignment="1">
      <alignment horizontal="left" vertical="center"/>
    </xf>
    <xf numFmtId="0" fontId="7" fillId="13" borderId="3" xfId="0" applyNumberFormat="1" applyFont="1" applyFill="1" applyBorder="1" applyAlignment="1">
      <alignment horizontal="left" vertical="center" wrapText="1"/>
    </xf>
    <xf numFmtId="0" fontId="7" fillId="13" borderId="1" xfId="0" applyNumberFormat="1" applyFont="1" applyFill="1" applyBorder="1" applyAlignment="1">
      <alignment horizontal="left" vertical="center" wrapText="1"/>
    </xf>
    <xf numFmtId="0" fontId="11" fillId="4" borderId="3" xfId="0" applyNumberFormat="1" applyFont="1" applyFill="1" applyBorder="1" applyAlignment="1">
      <alignment horizontal="center" vertical="center" wrapText="1"/>
    </xf>
    <xf numFmtId="0" fontId="1" fillId="0" borderId="3" xfId="0" applyFont="1" applyBorder="1" applyAlignment="1">
      <alignment horizontal="left" vertical="center"/>
    </xf>
    <xf numFmtId="0" fontId="60" fillId="21" borderId="0" xfId="0" applyFont="1" applyFill="1" applyAlignment="1">
      <alignment vertical="top" wrapText="1"/>
    </xf>
    <xf numFmtId="0" fontId="0" fillId="0" borderId="0" xfId="0" applyFont="1" applyAlignment="1">
      <alignment vertical="top" wrapText="1"/>
    </xf>
    <xf numFmtId="0" fontId="60" fillId="23" borderId="0" xfId="0" applyFont="1" applyFill="1" applyAlignment="1">
      <alignment vertical="top" wrapText="1"/>
    </xf>
    <xf numFmtId="0" fontId="60" fillId="24" borderId="0" xfId="0" applyFont="1" applyFill="1" applyAlignment="1">
      <alignment vertical="top" wrapText="1"/>
    </xf>
    <xf numFmtId="0" fontId="60" fillId="25" borderId="0" xfId="0" applyFont="1" applyFill="1" applyAlignment="1"/>
    <xf numFmtId="0" fontId="53" fillId="19" borderId="1" xfId="0" applyFont="1" applyFill="1" applyBorder="1" applyAlignment="1">
      <alignment horizontal="left" vertical="center" wrapText="1"/>
    </xf>
    <xf numFmtId="0" fontId="53" fillId="19" borderId="4" xfId="0" applyFont="1" applyFill="1" applyBorder="1" applyAlignment="1">
      <alignment horizontal="left" vertical="center" wrapText="1"/>
    </xf>
    <xf numFmtId="0" fontId="53" fillId="19" borderId="2" xfId="0" applyFont="1" applyFill="1" applyBorder="1" applyAlignment="1">
      <alignment horizontal="left" vertical="center" wrapText="1"/>
    </xf>
    <xf numFmtId="0" fontId="55" fillId="8" borderId="1" xfId="0" applyFont="1" applyFill="1" applyBorder="1" applyAlignment="1">
      <alignment horizontal="left" vertical="center" wrapText="1"/>
    </xf>
    <xf numFmtId="0" fontId="55" fillId="8" borderId="4" xfId="0" applyFont="1" applyFill="1" applyBorder="1" applyAlignment="1">
      <alignment horizontal="left" vertical="center" wrapText="1"/>
    </xf>
    <xf numFmtId="0" fontId="55" fillId="8" borderId="2" xfId="0" applyFont="1" applyFill="1" applyBorder="1" applyAlignment="1">
      <alignment horizontal="left" vertical="center" wrapText="1"/>
    </xf>
    <xf numFmtId="0" fontId="72" fillId="4" borderId="3" xfId="16" applyNumberFormat="1" applyFill="1" applyBorder="1" applyAlignment="1">
      <alignment horizontal="left" vertical="center" wrapText="1"/>
    </xf>
    <xf numFmtId="0" fontId="17" fillId="9" borderId="3" xfId="0" applyFont="1" applyFill="1" applyBorder="1" applyAlignment="1">
      <alignment vertical="center" wrapText="1"/>
    </xf>
    <xf numFmtId="0" fontId="72" fillId="9" borderId="3" xfId="16" applyFill="1" applyBorder="1" applyAlignment="1">
      <alignment vertical="center" wrapText="1"/>
    </xf>
    <xf numFmtId="0" fontId="1" fillId="9" borderId="3" xfId="0" applyFont="1" applyFill="1" applyBorder="1" applyAlignment="1">
      <alignment vertical="center" wrapText="1"/>
    </xf>
  </cellXfs>
  <cellStyles count="17">
    <cellStyle name="Followed Hyperlink" xfId="7" builtinId="9" hidden="1"/>
    <cellStyle name="Followed Hyperlink" xfId="5" builtinId="9" hidden="1"/>
    <cellStyle name="Followed Hyperlink" xfId="3" builtinId="9" hidden="1"/>
    <cellStyle name="Hyperlink" xfId="6" builtinId="8" hidden="1"/>
    <cellStyle name="Hyperlink" xfId="4" builtinId="8" hidden="1"/>
    <cellStyle name="Hyperlink" xfId="2" builtinId="8" hidden="1"/>
    <cellStyle name="Hyperlink" xfId="16" builtinId="8"/>
    <cellStyle name="Normal" xfId="0" builtinId="0"/>
    <cellStyle name="Normal 2" xfId="1" xr:uid="{00000000-0005-0000-0000-000007000000}"/>
    <cellStyle name="Normal 2 2" xfId="10" xr:uid="{00000000-0005-0000-0000-000008000000}"/>
    <cellStyle name="Normal 2 2 2" xfId="14" xr:uid="{00000000-0005-0000-0000-000009000000}"/>
    <cellStyle name="Normal 2 3" xfId="13" xr:uid="{00000000-0005-0000-0000-00000A000000}"/>
    <cellStyle name="Normal 3" xfId="8" xr:uid="{00000000-0005-0000-0000-00000B000000}"/>
    <cellStyle name="Normal 3 2" xfId="15" xr:uid="{00000000-0005-0000-0000-00000C000000}"/>
    <cellStyle name="Normal 4" xfId="11" xr:uid="{00000000-0005-0000-0000-00000D000000}"/>
    <cellStyle name="Percent 2" xfId="9" xr:uid="{00000000-0005-0000-0000-00000E000000}"/>
    <cellStyle name="Percent 3" xfId="12" xr:uid="{00000000-0005-0000-0000-00000F000000}"/>
  </cellStyles>
  <dxfs count="217">
    <dxf>
      <font>
        <strike val="0"/>
        <color theme="2"/>
      </font>
      <fill>
        <patternFill>
          <bgColor theme="2"/>
        </patternFill>
      </fill>
    </dxf>
    <dxf>
      <font>
        <strike val="0"/>
        <color theme="2"/>
      </font>
      <fill>
        <patternFill>
          <bgColor theme="2"/>
        </patternFill>
      </fill>
    </dxf>
    <dxf>
      <font>
        <strike val="0"/>
        <color theme="2"/>
      </font>
      <fill>
        <patternFill>
          <bgColor theme="2"/>
        </patternFill>
      </fill>
    </dxf>
    <dxf>
      <font>
        <strike val="0"/>
        <color theme="2"/>
      </font>
      <fill>
        <patternFill>
          <bgColor theme="2"/>
        </patternFill>
      </fill>
    </dxf>
    <dxf>
      <font>
        <strike val="0"/>
        <color theme="2"/>
      </font>
      <fill>
        <patternFill>
          <bgColor theme="2"/>
        </patternFill>
      </fill>
    </dxf>
    <dxf>
      <font>
        <strike val="0"/>
        <color theme="2"/>
      </font>
      <fill>
        <patternFill>
          <bgColor theme="2"/>
        </patternFill>
      </fill>
    </dxf>
    <dxf>
      <font>
        <color theme="1"/>
      </font>
      <fill>
        <patternFill patternType="solid">
          <fgColor rgb="FFFFE598"/>
          <bgColor rgb="FFFFE598"/>
        </patternFill>
      </fill>
      <border>
        <left style="thin">
          <color rgb="FF000000"/>
        </left>
        <right style="thin">
          <color rgb="FF000000"/>
        </right>
        <top style="thin">
          <color rgb="FF000000"/>
        </top>
        <bottom style="thin">
          <color rgb="FF000000"/>
        </bottom>
      </border>
    </dxf>
    <dxf>
      <font>
        <color theme="1"/>
      </font>
      <fill>
        <patternFill patternType="solid">
          <fgColor rgb="FFFFE598"/>
          <bgColor rgb="FFFFE598"/>
        </patternFill>
      </fill>
      <border>
        <left style="thin">
          <color rgb="FF000000"/>
        </left>
        <right style="thin">
          <color rgb="FF000000"/>
        </right>
        <top style="thin">
          <color rgb="FF000000"/>
        </top>
        <bottom style="thin">
          <color rgb="FF000000"/>
        </bottom>
      </border>
    </dxf>
    <dxf>
      <font>
        <color rgb="FF0C0C0C"/>
      </font>
      <fill>
        <patternFill patternType="solid">
          <fgColor rgb="FFFFE598"/>
          <bgColor rgb="FFFFE598"/>
        </patternFill>
      </fill>
      <border>
        <left style="thin">
          <color rgb="FF000000"/>
        </left>
        <right style="thin">
          <color rgb="FF000000"/>
        </right>
        <top style="thin">
          <color rgb="FF000000"/>
        </top>
        <bottom style="thin">
          <color rgb="FF000000"/>
        </bottom>
      </border>
    </dxf>
    <dxf>
      <font>
        <color auto="1"/>
      </font>
      <fill>
        <patternFill patternType="solid">
          <bgColor rgb="FFFF0000"/>
        </patternFill>
      </fill>
      <border>
        <left style="thin">
          <color auto="1"/>
        </left>
        <right style="thin">
          <color auto="1"/>
        </right>
        <top style="thin">
          <color auto="1"/>
        </top>
        <bottom style="thin">
          <color auto="1"/>
        </bottom>
      </border>
    </dxf>
    <dxf>
      <font>
        <color theme="1"/>
      </font>
      <fill>
        <patternFill>
          <bgColor rgb="FF00B050"/>
        </patternFill>
      </fill>
      <border>
        <left style="thin">
          <color rgb="FF00B050"/>
        </left>
        <right style="thin">
          <color rgb="FF00B050"/>
        </right>
        <top style="thin">
          <color rgb="FF00B050"/>
        </top>
        <bottom style="thin">
          <color rgb="FF00B050"/>
        </bottom>
      </border>
    </dxf>
    <dxf>
      <font>
        <color auto="1"/>
      </font>
      <fill>
        <patternFill>
          <bgColor rgb="FF00B0F0"/>
        </patternFill>
      </fill>
      <border>
        <left style="thin">
          <color auto="1"/>
        </left>
        <right style="thin">
          <color auto="1"/>
        </right>
        <top style="thin">
          <color auto="1"/>
        </top>
        <bottom style="thin">
          <color auto="1"/>
        </bottom>
      </border>
    </dxf>
    <dxf>
      <font>
        <b/>
        <i val="0"/>
        <strike val="0"/>
        <color theme="1"/>
      </font>
      <fill>
        <patternFill>
          <bgColor rgb="FFFFFF00"/>
        </patternFill>
      </fill>
      <border>
        <left style="thin">
          <color auto="1"/>
        </left>
        <right style="thin">
          <color auto="1"/>
        </right>
        <top style="thin">
          <color auto="1"/>
        </top>
        <bottom style="thin">
          <color auto="1"/>
        </bottom>
      </border>
    </dxf>
    <dxf>
      <font>
        <color theme="1"/>
      </font>
      <fill>
        <patternFill>
          <bgColor rgb="FFFFC000"/>
        </patternFill>
      </fill>
      <border>
        <left style="thin">
          <color auto="1"/>
        </left>
        <right style="thin">
          <color auto="1"/>
        </right>
        <top style="thin">
          <color auto="1"/>
        </top>
        <bottom style="thin">
          <color auto="1"/>
        </bottom>
      </border>
    </dxf>
    <dxf>
      <font>
        <color theme="7" tint="-0.24994659260841701"/>
      </font>
      <fill>
        <patternFill>
          <bgColor theme="1"/>
        </patternFill>
      </fill>
      <border>
        <left style="thin">
          <color auto="1"/>
        </left>
        <right style="thin">
          <color auto="1"/>
        </right>
        <top style="thin">
          <color auto="1"/>
        </top>
        <bottom style="thin">
          <color auto="1"/>
        </bottom>
      </border>
    </dxf>
    <dxf>
      <font>
        <color theme="7" tint="-0.24994659260841701"/>
      </font>
      <fill>
        <patternFill>
          <bgColor theme="1"/>
        </patternFill>
      </fill>
      <border>
        <left style="thin">
          <color auto="1"/>
        </left>
        <right style="thin">
          <color auto="1"/>
        </right>
        <top style="thin">
          <color auto="1"/>
        </top>
        <bottom style="thin">
          <color auto="1"/>
        </bottom>
      </border>
    </dxf>
    <dxf>
      <font>
        <color theme="7" tint="-0.24994659260841701"/>
      </font>
      <fill>
        <patternFill>
          <bgColor theme="1" tint="4.9989318521683403E-2"/>
        </patternFill>
      </fill>
      <border>
        <left style="thin">
          <color auto="1"/>
        </left>
        <right style="thin">
          <color auto="1"/>
        </right>
        <top style="thin">
          <color auto="1"/>
        </top>
        <bottom style="thin">
          <color auto="1"/>
        </bottom>
      </border>
    </dxf>
    <dxf>
      <font>
        <color theme="7" tint="-0.24994659260841701"/>
      </font>
      <fill>
        <patternFill>
          <bgColor theme="1"/>
        </patternFill>
      </fill>
      <border>
        <left style="thin">
          <color auto="1"/>
        </left>
        <right style="thin">
          <color auto="1"/>
        </right>
        <top style="thin">
          <color auto="1"/>
        </top>
        <bottom style="thin">
          <color auto="1"/>
        </bottom>
      </border>
    </dxf>
    <dxf>
      <font>
        <color theme="7" tint="-0.24994659260841701"/>
      </font>
      <fill>
        <patternFill>
          <bgColor theme="1" tint="4.9989318521683403E-2"/>
        </patternFill>
      </fill>
      <border>
        <left style="thin">
          <color auto="1"/>
        </left>
        <right style="thin">
          <color auto="1"/>
        </right>
        <top style="thin">
          <color auto="1"/>
        </top>
        <bottom style="thin">
          <color auto="1"/>
        </bottom>
      </border>
    </dxf>
    <dxf>
      <font>
        <color theme="7" tint="-0.24994659260841701"/>
      </font>
      <fill>
        <patternFill>
          <bgColor theme="1" tint="4.9989318521683403E-2"/>
        </patternFill>
      </fill>
      <border>
        <left style="thin">
          <color auto="1"/>
        </left>
        <right style="thin">
          <color auto="1"/>
        </right>
        <top style="thin">
          <color auto="1"/>
        </top>
        <bottom style="thin">
          <color auto="1"/>
        </bottom>
      </border>
    </dxf>
    <dxf>
      <font>
        <color theme="7" tint="-0.24994659260841701"/>
      </font>
      <fill>
        <patternFill>
          <bgColor theme="1"/>
        </patternFill>
      </fill>
      <border>
        <left style="thin">
          <color auto="1"/>
        </left>
        <right style="thin">
          <color auto="1"/>
        </right>
        <top style="thin">
          <color auto="1"/>
        </top>
        <bottom style="thin">
          <color auto="1"/>
        </bottom>
      </border>
    </dxf>
    <dxf>
      <font>
        <color theme="7" tint="-0.24994659260841701"/>
      </font>
      <fill>
        <patternFill>
          <bgColor theme="1"/>
        </patternFill>
      </fill>
      <border>
        <left style="thin">
          <color auto="1"/>
        </left>
        <right style="thin">
          <color auto="1"/>
        </right>
        <top style="thin">
          <color auto="1"/>
        </top>
        <bottom style="thin">
          <color auto="1"/>
        </bottom>
      </border>
    </dxf>
    <dxf>
      <font>
        <color theme="0"/>
      </font>
    </dxf>
    <dxf>
      <font>
        <color theme="0"/>
      </font>
    </dxf>
    <dxf>
      <font>
        <color theme="0"/>
      </font>
    </dxf>
    <dxf>
      <font>
        <color theme="0"/>
      </font>
    </dxf>
    <dxf>
      <font>
        <color theme="0"/>
      </font>
    </dxf>
    <dxf>
      <font>
        <color theme="0"/>
      </font>
    </dxf>
    <dxf>
      <font>
        <strike/>
        <color theme="2" tint="-0.499984740745262"/>
      </font>
    </dxf>
    <dxf>
      <font>
        <strike/>
        <color theme="2" tint="-0.499984740745262"/>
      </font>
      <fill>
        <patternFill>
          <bgColor theme="2"/>
        </patternFill>
      </fill>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7" tint="-0.24994659260841701"/>
      </font>
      <fill>
        <patternFill>
          <bgColor theme="1"/>
        </patternFill>
      </fill>
      <border>
        <left style="thin">
          <color auto="1"/>
        </left>
        <right style="thin">
          <color auto="1"/>
        </right>
        <top style="thin">
          <color auto="1"/>
        </top>
        <bottom style="thin">
          <color auto="1"/>
        </bottom>
      </border>
    </dxf>
    <dxf>
      <font>
        <color theme="7" tint="-0.24994659260841701"/>
      </font>
      <fill>
        <patternFill>
          <bgColor theme="1"/>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1" tint="4.9989318521683403E-2"/>
      </font>
      <fill>
        <patternFill>
          <bgColor theme="7" tint="0.59996337778862885"/>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7" tint="-0.24994659260841701"/>
      </font>
      <fill>
        <patternFill>
          <bgColor theme="1"/>
        </patternFill>
      </fill>
      <border>
        <left style="thin">
          <color auto="1"/>
        </left>
        <right style="thin">
          <color auto="1"/>
        </right>
        <top style="thin">
          <color auto="1"/>
        </top>
        <bottom style="thin">
          <color auto="1"/>
        </bottom>
      </border>
    </dxf>
    <dxf>
      <font>
        <color theme="7" tint="-0.24994659260841701"/>
      </font>
      <fill>
        <patternFill>
          <bgColor theme="1"/>
        </patternFill>
      </fill>
      <border>
        <left style="thin">
          <color auto="1"/>
        </left>
        <right style="thin">
          <color auto="1"/>
        </right>
        <top style="thin">
          <color auto="1"/>
        </top>
        <bottom style="thin">
          <color auto="1"/>
        </bottom>
      </border>
    </dxf>
    <dxf>
      <font>
        <color theme="1" tint="4.9989318521683403E-2"/>
      </font>
      <fill>
        <patternFill>
          <bgColor theme="7" tint="0.59996337778862885"/>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7" tint="-0.24994659260841701"/>
      </font>
      <fill>
        <patternFill>
          <bgColor theme="1" tint="4.9989318521683403E-2"/>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7" tint="-0.24994659260841701"/>
      </font>
      <fill>
        <patternFill>
          <bgColor theme="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7" tint="-0.24994659260841701"/>
      </font>
      <fill>
        <patternFill>
          <bgColor theme="1" tint="4.9989318521683403E-2"/>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7" tint="-0.24994659260841701"/>
      </font>
      <fill>
        <patternFill>
          <bgColor theme="1" tint="4.9989318521683403E-2"/>
        </patternFill>
      </fill>
      <border>
        <left style="thin">
          <color auto="1"/>
        </left>
        <right style="thin">
          <color auto="1"/>
        </right>
        <top style="thin">
          <color auto="1"/>
        </top>
        <bottom style="thin">
          <color auto="1"/>
        </bottom>
      </border>
    </dxf>
    <dxf>
      <font>
        <color theme="7" tint="-0.24994659260841701"/>
      </font>
      <fill>
        <patternFill>
          <bgColor theme="1"/>
        </patternFill>
      </fill>
      <border>
        <left style="thin">
          <color auto="1"/>
        </left>
        <right style="thin">
          <color auto="1"/>
        </right>
        <top style="thin">
          <color auto="1"/>
        </top>
        <bottom style="thin">
          <color auto="1"/>
        </bottom>
      </border>
    </dxf>
    <dxf>
      <font>
        <color theme="7" tint="-0.24994659260841701"/>
      </font>
      <fill>
        <patternFill>
          <bgColor theme="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strike/>
        <color theme="0" tint="-0.34998626667073579"/>
      </font>
    </dxf>
    <dxf>
      <font>
        <b val="0"/>
        <i/>
        <strike/>
        <color theme="2" tint="-9.9948118533890809E-2"/>
      </font>
      <fill>
        <patternFill>
          <bgColor theme="2"/>
        </patternFill>
      </fill>
    </dxf>
    <dxf>
      <font>
        <b val="0"/>
        <i/>
        <color theme="1" tint="0.499984740745262"/>
      </font>
    </dxf>
    <dxf>
      <font>
        <b val="0"/>
        <i/>
        <color theme="1" tint="0.499984740745262"/>
      </font>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7" tint="-0.24994659260841701"/>
      </font>
      <fill>
        <patternFill>
          <bgColor theme="1"/>
        </patternFill>
      </fill>
      <border>
        <left style="thin">
          <color auto="1"/>
        </left>
        <right style="thin">
          <color auto="1"/>
        </right>
        <top style="thin">
          <color auto="1"/>
        </top>
        <bottom style="thin">
          <color auto="1"/>
        </bottom>
      </border>
    </dxf>
    <dxf>
      <font>
        <color theme="7" tint="-0.24994659260841701"/>
      </font>
      <fill>
        <patternFill>
          <bgColor theme="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7" tint="-0.24994659260841701"/>
      </font>
      <fill>
        <patternFill>
          <bgColor theme="1" tint="4.9989318521683403E-2"/>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7" tint="-0.24994659260841701"/>
      </font>
      <fill>
        <patternFill>
          <bgColor theme="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7" tint="-0.24994659260841701"/>
      </font>
      <fill>
        <patternFill>
          <bgColor theme="1" tint="4.9989318521683403E-2"/>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7" tint="-0.24994659260841701"/>
      </font>
      <fill>
        <patternFill>
          <bgColor theme="1" tint="4.9989318521683403E-2"/>
        </patternFill>
      </fill>
      <border>
        <left style="thin">
          <color auto="1"/>
        </left>
        <right style="thin">
          <color auto="1"/>
        </right>
        <top style="thin">
          <color auto="1"/>
        </top>
        <bottom style="thin">
          <color auto="1"/>
        </bottom>
      </border>
    </dxf>
    <dxf>
      <font>
        <color theme="7" tint="-0.24994659260841701"/>
      </font>
      <fill>
        <patternFill>
          <bgColor theme="1"/>
        </patternFill>
      </fill>
      <border>
        <left style="thin">
          <color auto="1"/>
        </left>
        <right style="thin">
          <color auto="1"/>
        </right>
        <top style="thin">
          <color auto="1"/>
        </top>
        <bottom style="thin">
          <color auto="1"/>
        </bottom>
      </border>
    </dxf>
    <dxf>
      <font>
        <color theme="7" tint="-0.24994659260841701"/>
      </font>
      <fill>
        <patternFill>
          <bgColor theme="1"/>
        </patternFill>
      </fill>
      <border>
        <left style="thin">
          <color auto="1"/>
        </left>
        <right style="thin">
          <color auto="1"/>
        </right>
        <top style="thin">
          <color auto="1"/>
        </top>
        <bottom style="thin">
          <color auto="1"/>
        </bottom>
      </border>
    </dxf>
    <dxf>
      <numFmt numFmtId="165" formatCode="0;;;@"/>
    </dxf>
    <dxf>
      <font>
        <b val="0"/>
      </font>
    </dxf>
    <dxf>
      <font>
        <b val="0"/>
      </font>
    </dxf>
    <dxf>
      <font>
        <b val="0"/>
      </font>
    </dxf>
    <dxf>
      <font>
        <b val="0"/>
      </font>
    </dxf>
    <dxf>
      <font>
        <b val="0"/>
      </font>
    </dxf>
    <dxf>
      <font>
        <b val="0"/>
      </font>
    </dxf>
    <dxf>
      <font>
        <b val="0"/>
      </font>
    </dxf>
    <dxf>
      <font>
        <b val="0"/>
      </font>
    </dxf>
    <dxf>
      <font>
        <b val="0"/>
      </font>
    </dxf>
    <dxf>
      <font>
        <sz val="9"/>
      </font>
    </dxf>
    <dxf>
      <font>
        <sz val="9"/>
      </font>
    </dxf>
  </dxfs>
  <tableStyles count="0" defaultPivotStyle="PivotStyleMedium7"/>
  <colors>
    <indexedColors>
      <rgbColor rgb="FF000000"/>
      <rgbColor rgb="FFFFFFFF"/>
      <rgbColor rgb="FFFF0000"/>
      <rgbColor rgb="FF00FF00"/>
      <rgbColor rgb="FF0000FF"/>
      <rgbColor rgb="FFFFFF00"/>
      <rgbColor rgb="FFFF00FF"/>
      <rgbColor rgb="FF00FFFF"/>
      <rgbColor rgb="FF000000"/>
      <rgbColor rgb="FFFFF0C2"/>
      <rgbColor rgb="FF68070C"/>
      <rgbColor rgb="FFAAAAAA"/>
      <rgbColor rgb="FF7F0424"/>
      <rgbColor rgb="FFF3E4B5"/>
      <rgbColor rgb="FF0563C1"/>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3F1FF"/>
      <color rgb="FFFFE7FA"/>
      <color rgb="FFEDDFFF"/>
      <color rgb="FFE0D2F5"/>
      <color rgb="FFF9EDEF"/>
      <color rgb="FFF2DCDB"/>
      <color rgb="FFD7E1EC"/>
      <color rgb="FFFF5E49"/>
      <color rgb="FF68090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pivotCacheDefinition" Target="pivotCache/pivotCacheDefinition1.xml"/><Relationship Id="rId22" Type="http://schemas.openxmlformats.org/officeDocument/2006/relationships/customXml" Target="../customXml/item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Subsection Scores</a:t>
            </a:r>
          </a:p>
        </c:rich>
      </c:tx>
      <c:layout>
        <c:manualLayout>
          <c:xMode val="edge"/>
          <c:yMode val="edge"/>
          <c:x val="0.38155893611806635"/>
          <c:y val="1.5194681861348529E-2"/>
        </c:manualLayout>
      </c:layout>
      <c:overlay val="0"/>
      <c:spPr>
        <a:noFill/>
        <a:ln>
          <a:noFill/>
        </a:ln>
        <a:effectLst/>
      </c:spPr>
    </c:title>
    <c:autoTitleDeleted val="0"/>
    <c:view3D>
      <c:rotX val="15"/>
      <c:rotY val="2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bar"/>
        <c:grouping val="clustered"/>
        <c:varyColors val="0"/>
        <c:ser>
          <c:idx val="1"/>
          <c:order val="0"/>
          <c:tx>
            <c:strRef>
              <c:f>Values!$J$2:$J$20</c:f>
              <c:strCache>
                <c:ptCount val="19"/>
                <c:pt idx="0">
                  <c:v>Company</c:v>
                </c:pt>
                <c:pt idx="1">
                  <c:v>Documentation</c:v>
                </c:pt>
                <c:pt idx="2">
                  <c:v>Accessibility</c:v>
                </c:pt>
                <c:pt idx="5">
                  <c:v>Application Security</c:v>
                </c:pt>
                <c:pt idx="6">
                  <c:v>Authentication, Authorization, and Accounting</c:v>
                </c:pt>
                <c:pt idx="7">
                  <c:v>Business Contituity Plan</c:v>
                </c:pt>
                <c:pt idx="8">
                  <c:v>Change Management</c:v>
                </c:pt>
                <c:pt idx="9">
                  <c:v>Data</c:v>
                </c:pt>
                <c:pt idx="10">
                  <c:v>Datacenter</c:v>
                </c:pt>
                <c:pt idx="11">
                  <c:v>Disaster Recovery Plan</c:v>
                </c:pt>
                <c:pt idx="12">
                  <c:v>Firewalls, IDS, IPS, and Networking</c:v>
                </c:pt>
                <c:pt idx="13">
                  <c:v>Policies, Procedures, and Processes</c:v>
                </c:pt>
                <c:pt idx="14">
                  <c:v>Incident Handling</c:v>
                </c:pt>
                <c:pt idx="15">
                  <c:v>Quality Assurance</c:v>
                </c:pt>
                <c:pt idx="16">
                  <c:v>Vulnerability Scanning</c:v>
                </c:pt>
              </c:strCache>
            </c:strRef>
          </c:tx>
          <c:spPr>
            <a:solidFill>
              <a:srgbClr val="FF0000"/>
            </a:solidFill>
          </c:spPr>
          <c:invertIfNegative val="0"/>
          <c:cat>
            <c:strRef>
              <c:f>Values!$J$2:$J$20</c:f>
              <c:strCache>
                <c:ptCount val="17"/>
                <c:pt idx="0">
                  <c:v>Company</c:v>
                </c:pt>
                <c:pt idx="1">
                  <c:v>Documentation</c:v>
                </c:pt>
                <c:pt idx="2">
                  <c:v>Accessibility</c:v>
                </c:pt>
                <c:pt idx="5">
                  <c:v>Application Security</c:v>
                </c:pt>
                <c:pt idx="6">
                  <c:v>Authentication, Authorization, and Accounting</c:v>
                </c:pt>
                <c:pt idx="7">
                  <c:v>Business Contituity Plan</c:v>
                </c:pt>
                <c:pt idx="8">
                  <c:v>Change Management</c:v>
                </c:pt>
                <c:pt idx="9">
                  <c:v>Data</c:v>
                </c:pt>
                <c:pt idx="10">
                  <c:v>Datacenter</c:v>
                </c:pt>
                <c:pt idx="11">
                  <c:v>Disaster Recovery Plan</c:v>
                </c:pt>
                <c:pt idx="12">
                  <c:v>Firewalls, IDS, IPS, and Networking</c:v>
                </c:pt>
                <c:pt idx="13">
                  <c:v>Policies, Procedures, and Processes</c:v>
                </c:pt>
                <c:pt idx="14">
                  <c:v>Incident Handling</c:v>
                </c:pt>
                <c:pt idx="15">
                  <c:v>Quality Assurance</c:v>
                </c:pt>
                <c:pt idx="16">
                  <c:v>Vulnerability Scanning</c:v>
                </c:pt>
              </c:strCache>
            </c:strRef>
          </c:cat>
          <c:val>
            <c:numRef>
              <c:f>Values!$I$2:$I$20</c:f>
              <c:numCache>
                <c:formatCode>0.00%</c:formatCode>
                <c:ptCount val="19"/>
                <c:pt idx="0">
                  <c:v>0.1875</c:v>
                </c:pt>
                <c:pt idx="1">
                  <c:v>0</c:v>
                </c:pt>
                <c:pt idx="2">
                  <c:v>0.66666666666666663</c:v>
                </c:pt>
                <c:pt idx="3">
                  <c:v>0</c:v>
                </c:pt>
                <c:pt idx="4">
                  <c:v>0</c:v>
                </c:pt>
                <c:pt idx="5">
                  <c:v>0.79365079365079361</c:v>
                </c:pt>
                <c:pt idx="6">
                  <c:v>0.53246753246753242</c:v>
                </c:pt>
                <c:pt idx="7">
                  <c:v>0.89743589743589747</c:v>
                </c:pt>
                <c:pt idx="8">
                  <c:v>0.32203389830508472</c:v>
                </c:pt>
                <c:pt idx="9">
                  <c:v>0.84705882352941175</c:v>
                </c:pt>
                <c:pt idx="10">
                  <c:v>0.6</c:v>
                </c:pt>
                <c:pt idx="11">
                  <c:v>0.61904761904761907</c:v>
                </c:pt>
                <c:pt idx="12">
                  <c:v>0.52083333333333337</c:v>
                </c:pt>
                <c:pt idx="13">
                  <c:v>0.79365079365079361</c:v>
                </c:pt>
                <c:pt idx="14">
                  <c:v>1</c:v>
                </c:pt>
                <c:pt idx="15">
                  <c:v>0.5</c:v>
                </c:pt>
                <c:pt idx="16">
                  <c:v>0.26923076923076922</c:v>
                </c:pt>
                <c:pt idx="17">
                  <c:v>0</c:v>
                </c:pt>
                <c:pt idx="18">
                  <c:v>0</c:v>
                </c:pt>
              </c:numCache>
            </c:numRef>
          </c:val>
          <c:extLst>
            <c:ext xmlns:c16="http://schemas.microsoft.com/office/drawing/2014/chart" uri="{C3380CC4-5D6E-409C-BE32-E72D297353CC}">
              <c16:uniqueId val="{00000006-E007-42A3-87BD-6B8D651659D1}"/>
            </c:ext>
          </c:extLst>
        </c:ser>
        <c:dLbls>
          <c:showLegendKey val="0"/>
          <c:showVal val="0"/>
          <c:showCatName val="0"/>
          <c:showSerName val="0"/>
          <c:showPercent val="0"/>
          <c:showBubbleSize val="0"/>
        </c:dLbls>
        <c:gapWidth val="182"/>
        <c:shape val="box"/>
        <c:axId val="975669256"/>
        <c:axId val="975664336"/>
        <c:axId val="0"/>
      </c:bar3DChart>
      <c:catAx>
        <c:axId val="975669256"/>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Verdana" panose="020B0604030504040204" pitchFamily="34" charset="0"/>
              </a:defRPr>
            </a:pPr>
            <a:endParaRPr lang="en-US"/>
          </a:p>
        </c:txPr>
        <c:crossAx val="975664336"/>
        <c:crosses val="autoZero"/>
        <c:auto val="1"/>
        <c:lblAlgn val="ctr"/>
        <c:lblOffset val="100"/>
        <c:noMultiLvlLbl val="0"/>
      </c:catAx>
      <c:valAx>
        <c:axId val="975664336"/>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75669256"/>
        <c:crosses val="autoZero"/>
        <c:crossBetween val="between"/>
        <c:majorUnit val="0.1"/>
      </c:valAx>
    </c:plotArea>
    <c:plotVisOnly val="1"/>
    <c:dispBlanksAs val="gap"/>
    <c:showDLblsOverMax val="0"/>
  </c:chart>
  <c:txPr>
    <a:bodyPr/>
    <a:lstStyle/>
    <a:p>
      <a:pPr>
        <a:defRPr/>
      </a:pPr>
      <a:endParaRPr lang="en-US"/>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2" Type="http://schemas.openxmlformats.org/officeDocument/2006/relationships/image" Target="../media/image4.tiff"/><Relationship Id="rId1" Type="http://schemas.openxmlformats.org/officeDocument/2006/relationships/image" Target="../media/image3.tiff"/></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88900</xdr:colOff>
      <xdr:row>0</xdr:row>
      <xdr:rowOff>88900</xdr:rowOff>
    </xdr:from>
    <xdr:ext cx="2374900" cy="520700"/>
    <xdr:pic>
      <xdr:nvPicPr>
        <xdr:cNvPr id="3" name="Picture 2">
          <a:extLst>
            <a:ext uri="{FF2B5EF4-FFF2-40B4-BE49-F238E27FC236}">
              <a16:creationId xmlns:a16="http://schemas.microsoft.com/office/drawing/2014/main" id="{6CA4773F-BCFB-8043-A4FC-B554657DD05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900" y="88900"/>
          <a:ext cx="2374900" cy="52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203200</xdr:colOff>
      <xdr:row>1</xdr:row>
      <xdr:rowOff>88901</xdr:rowOff>
    </xdr:from>
    <xdr:ext cx="8788400" cy="9042400"/>
    <xdr:sp macro="" textlink="">
      <xdr:nvSpPr>
        <xdr:cNvPr id="5" name="Shape 3">
          <a:extLst>
            <a:ext uri="{FF2B5EF4-FFF2-40B4-BE49-F238E27FC236}">
              <a16:creationId xmlns:a16="http://schemas.microsoft.com/office/drawing/2014/main" id="{FE54350B-132E-DD4B-A347-7B6C33344C4B}"/>
            </a:ext>
          </a:extLst>
        </xdr:cNvPr>
        <xdr:cNvSpPr txBox="1"/>
      </xdr:nvSpPr>
      <xdr:spPr>
        <a:xfrm>
          <a:off x="203200" y="622301"/>
          <a:ext cx="8788400" cy="9042400"/>
        </a:xfrm>
        <a:prstGeom prst="rect">
          <a:avLst/>
        </a:prstGeom>
        <a:noFill/>
        <a:ln>
          <a:noFill/>
        </a:ln>
      </xdr:spPr>
      <xdr:txBody>
        <a:bodyPr spcFirstLastPara="1" wrap="square" lIns="91425" tIns="45700" rIns="91425" bIns="45700" anchor="ctr" anchorCtr="0">
          <a:noAutofit/>
        </a:bodyPr>
        <a:lstStyle/>
        <a:p>
          <a:pPr marL="0" lvl="0" indent="0" algn="ctr" rtl="0">
            <a:spcBef>
              <a:spcPts val="0"/>
            </a:spcBef>
            <a:spcAft>
              <a:spcPts val="0"/>
            </a:spcAft>
            <a:buClr>
              <a:schemeClr val="dk1"/>
            </a:buClr>
            <a:buSzPts val="1600"/>
            <a:buFont typeface="Verdana"/>
            <a:buNone/>
          </a:pPr>
          <a:r>
            <a:rPr lang="en-US" sz="1600" b="1">
              <a:solidFill>
                <a:schemeClr val="dk1"/>
              </a:solidFill>
              <a:latin typeface="Verdana"/>
              <a:ea typeface="Verdana"/>
              <a:cs typeface="Verdana"/>
              <a:sym typeface="Verdana"/>
            </a:rPr>
            <a:t>Shared Assessments Introduction</a:t>
          </a:r>
          <a:endParaRPr lang="en-US" sz="1600">
            <a:solidFill>
              <a:schemeClr val="dk1"/>
            </a:solidFill>
            <a:latin typeface="Verdana"/>
            <a:ea typeface="Verdana"/>
            <a:cs typeface="Verdana"/>
            <a:sym typeface="Verdana"/>
          </a:endParaRPr>
        </a:p>
        <a:p>
          <a:pPr marL="0" lvl="0" indent="0" algn="l" rtl="0">
            <a:spcBef>
              <a:spcPts val="0"/>
            </a:spcBef>
            <a:spcAft>
              <a:spcPts val="0"/>
            </a:spcAft>
            <a:buClr>
              <a:schemeClr val="dk1"/>
            </a:buClr>
            <a:buSzPts val="1100"/>
            <a:buFont typeface="Verdana"/>
            <a:buNone/>
          </a:pPr>
          <a:r>
            <a:rPr lang="en-US" sz="1100">
              <a:solidFill>
                <a:schemeClr val="dk1"/>
              </a:solidFill>
              <a:latin typeface="Verdana"/>
              <a:ea typeface="Verdana"/>
              <a:cs typeface="Verdana"/>
              <a:sym typeface="Verdana"/>
            </a:rPr>
            <a:t> </a:t>
          </a:r>
          <a:endParaRPr lang="en-US" sz="1400"/>
        </a:p>
        <a:p>
          <a:pPr marL="0" lvl="0" indent="0" algn="l" rtl="0">
            <a:spcBef>
              <a:spcPts val="0"/>
            </a:spcBef>
            <a:spcAft>
              <a:spcPts val="0"/>
            </a:spcAft>
            <a:buClr>
              <a:schemeClr val="dk1"/>
            </a:buClr>
            <a:buSzPts val="1100"/>
            <a:buFont typeface="Verdana"/>
            <a:buNone/>
          </a:pPr>
          <a:r>
            <a:rPr lang="en-US" sz="1100" b="0" i="0" u="none" strike="noStrike">
              <a:solidFill>
                <a:schemeClr val="dk1"/>
              </a:solidFill>
              <a:latin typeface="Verdana"/>
              <a:ea typeface="Verdana"/>
              <a:cs typeface="Verdana"/>
              <a:sym typeface="Verdana"/>
            </a:rPr>
            <a:t>Campus IT environments are rapidly changing and the speed of cloud service adoption is increasing.  Institutions looking for ways to do more with less see cloud services as a good way to save resources. As campuses deploy or identify cloud services, they must ensure the cloud services are appropriately assessed for managing the risks to the confidentiality, integrity and availability of sensitive institutional information and the PII of constituents. Many campuses have established a cloud security assessment methodology and resources to review cloud services for privacy and security controls.  Other campuses don’t have sufficient resources to assess their cloud services in this manner.  On the vendor side, many cloud services providers spend significant time responding to the individualized security assessment requests made by campus customers, often answering similar questions repeatedly.  Both the provider and consumer of cloud services are wasting precious time creating, responding, and reviewing such assessments.</a:t>
          </a:r>
          <a:endParaRPr lang="en-US" sz="1100" b="0">
            <a:latin typeface="Verdana"/>
            <a:ea typeface="Verdana"/>
            <a:cs typeface="Verdana"/>
            <a:sym typeface="Verdana"/>
          </a:endParaRPr>
        </a:p>
        <a:p>
          <a:pPr marL="0" lvl="0" indent="0" algn="l" rtl="0">
            <a:spcBef>
              <a:spcPts val="0"/>
            </a:spcBef>
            <a:spcAft>
              <a:spcPts val="0"/>
            </a:spcAft>
            <a:buClr>
              <a:schemeClr val="dk1"/>
            </a:buClr>
            <a:buSzPts val="1100"/>
            <a:buFont typeface="Verdana"/>
            <a:buNone/>
          </a:pPr>
          <a:br>
            <a:rPr lang="en-US" sz="1100" b="0">
              <a:solidFill>
                <a:schemeClr val="dk1"/>
              </a:solidFill>
              <a:latin typeface="Verdana"/>
              <a:ea typeface="Verdana"/>
              <a:cs typeface="Verdana"/>
              <a:sym typeface="Verdana"/>
            </a:rPr>
          </a:br>
          <a:r>
            <a:rPr lang="en-US" sz="1100" b="0" i="0" u="none" strike="noStrike">
              <a:solidFill>
                <a:schemeClr val="dk1"/>
              </a:solidFill>
              <a:latin typeface="Verdana"/>
              <a:ea typeface="Verdana"/>
              <a:cs typeface="Verdana"/>
              <a:sym typeface="Verdana"/>
            </a:rPr>
            <a:t>The </a:t>
          </a:r>
          <a:r>
            <a:rPr lang="en-US" sz="1100" b="1" i="0" u="none" strike="noStrike">
              <a:solidFill>
                <a:schemeClr val="dk1"/>
              </a:solidFill>
              <a:latin typeface="Verdana"/>
              <a:ea typeface="Verdana"/>
              <a:cs typeface="Verdana"/>
              <a:sym typeface="Verdana"/>
            </a:rPr>
            <a:t>Higher Education Community Vendor Assessment Toolkit </a:t>
          </a:r>
          <a:r>
            <a:rPr lang="en-US" sz="1100" b="0" i="0" u="none" strike="noStrike">
              <a:solidFill>
                <a:schemeClr val="dk1"/>
              </a:solidFill>
              <a:latin typeface="Verdana"/>
              <a:ea typeface="Verdana"/>
              <a:cs typeface="Verdana"/>
              <a:sym typeface="Verdana"/>
            </a:rPr>
            <a:t>(</a:t>
          </a:r>
          <a:r>
            <a:rPr lang="en-US" sz="1100" b="1" i="0" u="none" strike="noStrike">
              <a:solidFill>
                <a:schemeClr val="dk1"/>
              </a:solidFill>
              <a:latin typeface="Verdana"/>
              <a:ea typeface="Verdana"/>
              <a:cs typeface="Verdana"/>
              <a:sym typeface="Verdana"/>
            </a:rPr>
            <a:t>HECVAT</a:t>
          </a:r>
          <a:r>
            <a:rPr lang="en-US" sz="1100" b="0" i="0" u="none" strike="noStrike">
              <a:solidFill>
                <a:schemeClr val="dk1"/>
              </a:solidFill>
              <a:latin typeface="Verdana"/>
              <a:ea typeface="Verdana"/>
              <a:cs typeface="Verdana"/>
              <a:sym typeface="Verdana"/>
            </a:rPr>
            <a:t>) attempts to generalize higher education information security and data protections and issues for consistency and ease of use. Some institutions may have specific issues that must be addressed in addition to the general questions</a:t>
          </a:r>
          <a:r>
            <a:rPr lang="en-US" sz="1100" b="0" i="0" u="none" strike="noStrike" baseline="0">
              <a:solidFill>
                <a:schemeClr val="dk1"/>
              </a:solidFill>
              <a:latin typeface="Verdana"/>
              <a:ea typeface="Verdana"/>
              <a:cs typeface="Verdana"/>
              <a:sym typeface="Verdana"/>
            </a:rPr>
            <a:t> sets</a:t>
          </a:r>
          <a:r>
            <a:rPr lang="en-US" sz="1100" b="0" i="0" u="none" strike="noStrike">
              <a:solidFill>
                <a:schemeClr val="dk1"/>
              </a:solidFill>
              <a:latin typeface="Verdana"/>
              <a:ea typeface="Verdana"/>
              <a:cs typeface="Verdana"/>
              <a:sym typeface="Verdana"/>
            </a:rPr>
            <a:t> provided in the</a:t>
          </a:r>
          <a:r>
            <a:rPr lang="en-US" sz="1100" b="0" i="0" u="none" strike="noStrike" baseline="0">
              <a:solidFill>
                <a:schemeClr val="dk1"/>
              </a:solidFill>
              <a:latin typeface="Verdana"/>
              <a:ea typeface="Verdana"/>
              <a:cs typeface="Verdana"/>
              <a:sym typeface="Verdana"/>
            </a:rPr>
            <a:t> toolkit</a:t>
          </a:r>
          <a:r>
            <a:rPr lang="en-US" sz="1100" b="0" i="0" u="none" strike="noStrike">
              <a:solidFill>
                <a:schemeClr val="dk1"/>
              </a:solidFill>
              <a:latin typeface="Verdana"/>
              <a:ea typeface="Verdana"/>
              <a:cs typeface="Verdana"/>
              <a:sym typeface="Verdana"/>
            </a:rPr>
            <a:t>. It is anticipated that the HECVAT will be revised over time to account for changes in services provisioning and the information security and data protection needs of higher education institutions.</a:t>
          </a:r>
          <a:endParaRPr lang="en-US" sz="1100" b="0">
            <a:latin typeface="Verdana"/>
            <a:ea typeface="Verdana"/>
            <a:cs typeface="Verdana"/>
            <a:sym typeface="Verdana"/>
          </a:endParaRPr>
        </a:p>
        <a:p>
          <a:pPr marL="0" lvl="0" indent="0" algn="l" rtl="0">
            <a:spcBef>
              <a:spcPts val="0"/>
            </a:spcBef>
            <a:spcAft>
              <a:spcPts val="0"/>
            </a:spcAft>
            <a:buClr>
              <a:schemeClr val="dk1"/>
            </a:buClr>
            <a:buSzPts val="1100"/>
            <a:buFont typeface="Verdana"/>
            <a:buNone/>
          </a:pPr>
          <a:br>
            <a:rPr lang="en-US" sz="1100" b="0">
              <a:solidFill>
                <a:schemeClr val="dk1"/>
              </a:solidFill>
              <a:latin typeface="Verdana"/>
              <a:ea typeface="Verdana"/>
              <a:cs typeface="Verdana"/>
              <a:sym typeface="Verdana"/>
            </a:rPr>
          </a:br>
          <a:r>
            <a:rPr lang="en-US" sz="1100" b="0" i="0" u="none" strike="noStrike">
              <a:solidFill>
                <a:schemeClr val="dk1"/>
              </a:solidFill>
              <a:latin typeface="Verdana"/>
              <a:ea typeface="Verdana"/>
              <a:cs typeface="Verdana"/>
              <a:sym typeface="Verdana"/>
            </a:rPr>
            <a:t>The Higher Education Community Vendor Assessment Toolkit:</a:t>
          </a:r>
          <a:endParaRPr lang="en-US" sz="1100" b="0">
            <a:latin typeface="Verdana"/>
            <a:ea typeface="Verdana"/>
            <a:cs typeface="Verdana"/>
            <a:sym typeface="Verdana"/>
          </a:endParaRPr>
        </a:p>
        <a:p>
          <a:pPr marL="0" lvl="0" indent="0" algn="l" rtl="0">
            <a:spcBef>
              <a:spcPts val="0"/>
            </a:spcBef>
            <a:spcAft>
              <a:spcPts val="0"/>
            </a:spcAft>
            <a:buClr>
              <a:schemeClr val="dk1"/>
            </a:buClr>
            <a:buSzPts val="1100"/>
            <a:buFont typeface="Verdana"/>
            <a:buNone/>
          </a:pPr>
          <a:r>
            <a:rPr lang="en-US" sz="1100" b="0" i="0" u="none" strike="noStrike">
              <a:solidFill>
                <a:schemeClr val="dk1"/>
              </a:solidFill>
              <a:latin typeface="Verdana"/>
              <a:ea typeface="Verdana"/>
              <a:cs typeface="Verdana"/>
              <a:sym typeface="Verdana"/>
            </a:rPr>
            <a:t>● Helps higher education institutions ensure that vendor services are appropriately assessed for security and privacy needs, including some that are unique to higher education</a:t>
          </a:r>
          <a:endParaRPr lang="en-US" sz="1400"/>
        </a:p>
        <a:p>
          <a:pPr marL="0" lvl="0" indent="0" algn="l" rtl="0">
            <a:spcBef>
              <a:spcPts val="0"/>
            </a:spcBef>
            <a:spcAft>
              <a:spcPts val="0"/>
            </a:spcAft>
            <a:buClr>
              <a:schemeClr val="dk1"/>
            </a:buClr>
            <a:buSzPts val="1100"/>
            <a:buFont typeface="Verdana"/>
            <a:buNone/>
          </a:pPr>
          <a:r>
            <a:rPr lang="en-US" sz="1100" b="0" i="0">
              <a:solidFill>
                <a:schemeClr val="dk1"/>
              </a:solidFill>
              <a:latin typeface="Verdana"/>
              <a:ea typeface="Verdana"/>
              <a:cs typeface="Verdana"/>
              <a:sym typeface="Verdana"/>
            </a:rPr>
            <a:t>● </a:t>
          </a:r>
          <a:r>
            <a:rPr lang="en-US" sz="1100" b="0" i="0" u="none" strike="noStrike">
              <a:solidFill>
                <a:schemeClr val="dk1"/>
              </a:solidFill>
              <a:latin typeface="Verdana"/>
              <a:ea typeface="Verdana"/>
              <a:cs typeface="Verdana"/>
              <a:sym typeface="Verdana"/>
            </a:rPr>
            <a:t>Allows a consistent, easily-adopted methodology for campuses wishing to reduce costs through vendor services without increasing risks</a:t>
          </a:r>
          <a:endParaRPr lang="en-US" sz="1400"/>
        </a:p>
        <a:p>
          <a:pPr marL="0" lvl="0" indent="0" algn="l" rtl="0">
            <a:spcBef>
              <a:spcPts val="0"/>
            </a:spcBef>
            <a:spcAft>
              <a:spcPts val="0"/>
            </a:spcAft>
            <a:buClr>
              <a:schemeClr val="dk1"/>
            </a:buClr>
            <a:buSzPts val="1100"/>
            <a:buFont typeface="Verdana"/>
            <a:buNone/>
          </a:pPr>
          <a:r>
            <a:rPr lang="en-US" sz="1100" b="0" i="0">
              <a:solidFill>
                <a:schemeClr val="dk1"/>
              </a:solidFill>
              <a:latin typeface="Verdana"/>
              <a:ea typeface="Verdana"/>
              <a:cs typeface="Verdana"/>
              <a:sym typeface="Verdana"/>
            </a:rPr>
            <a:t>● </a:t>
          </a:r>
          <a:r>
            <a:rPr lang="en-US" sz="1100" b="0" i="0" u="none" strike="noStrike">
              <a:solidFill>
                <a:schemeClr val="dk1"/>
              </a:solidFill>
              <a:latin typeface="Verdana"/>
              <a:ea typeface="Verdana"/>
              <a:cs typeface="Verdana"/>
              <a:sym typeface="Verdana"/>
            </a:rPr>
            <a:t>Reduces the burden that service providers face in responding to requests for security assessments from higher education institutions</a:t>
          </a:r>
          <a:endParaRPr lang="en-US" sz="1400"/>
        </a:p>
        <a:p>
          <a:pPr marL="0" lvl="0" indent="0" algn="l" rtl="0">
            <a:spcBef>
              <a:spcPts val="0"/>
            </a:spcBef>
            <a:spcAft>
              <a:spcPts val="0"/>
            </a:spcAft>
            <a:buSzPts val="1100"/>
            <a:buFont typeface="Arial"/>
            <a:buNone/>
          </a:pPr>
          <a:endParaRPr lang="en-US" sz="1100" b="0" i="0" u="none" strike="noStrike">
            <a:solidFill>
              <a:schemeClr val="dk1"/>
            </a:solidFill>
            <a:latin typeface="Verdana"/>
            <a:ea typeface="Verdana"/>
            <a:cs typeface="Verdana"/>
            <a:sym typeface="Verdana"/>
          </a:endParaRPr>
        </a:p>
        <a:p>
          <a:pPr marL="0" lvl="0" indent="0" algn="l" rtl="0">
            <a:spcBef>
              <a:spcPts val="0"/>
            </a:spcBef>
            <a:spcAft>
              <a:spcPts val="0"/>
            </a:spcAft>
            <a:buClr>
              <a:schemeClr val="dk1"/>
            </a:buClr>
            <a:buSzPts val="1100"/>
            <a:buFont typeface="Verdana"/>
            <a:buNone/>
          </a:pPr>
          <a:r>
            <a:rPr lang="en-US" sz="1100" b="0" i="0" u="none" strike="noStrike">
              <a:solidFill>
                <a:schemeClr val="dk1"/>
              </a:solidFill>
              <a:latin typeface="Verdana"/>
              <a:ea typeface="Verdana"/>
              <a:cs typeface="Verdana"/>
              <a:sym typeface="Verdana"/>
            </a:rPr>
            <a:t>The Higher Education Community Vendor Assessment Toolkit is a suite of tools built around the original HECVAT (known now as HECVAT</a:t>
          </a:r>
          <a:r>
            <a:rPr lang="en-US" sz="1100" b="0" i="0" u="none" strike="noStrike" baseline="0">
              <a:solidFill>
                <a:schemeClr val="dk1"/>
              </a:solidFill>
              <a:latin typeface="Verdana"/>
              <a:ea typeface="Verdana"/>
              <a:cs typeface="Verdana"/>
              <a:sym typeface="Verdana"/>
            </a:rPr>
            <a:t> - Full) </a:t>
          </a:r>
          <a:r>
            <a:rPr lang="en-US" sz="1100" b="0" i="0" u="none" strike="noStrike">
              <a:solidFill>
                <a:schemeClr val="dk1"/>
              </a:solidFill>
              <a:latin typeface="Verdana"/>
              <a:ea typeface="Verdana"/>
              <a:cs typeface="Verdana"/>
              <a:sym typeface="Verdana"/>
            </a:rPr>
            <a:t>to allow institutions to adopt, implement, and maintain a consistent risk/security assessment program. Tools include:</a:t>
          </a:r>
          <a:endParaRPr lang="en-US" sz="1400"/>
        </a:p>
        <a:p>
          <a:pPr marL="0" lvl="0" indent="0" algn="l" rtl="0">
            <a:spcBef>
              <a:spcPts val="0"/>
            </a:spcBef>
            <a:spcAft>
              <a:spcPts val="0"/>
            </a:spcAft>
            <a:buClr>
              <a:schemeClr val="dk1"/>
            </a:buClr>
            <a:buSzPts val="1100"/>
            <a:buFont typeface="Verdana"/>
            <a:buNone/>
          </a:pPr>
          <a:r>
            <a:rPr lang="en-US" sz="1100" b="0" i="0" u="none" strike="noStrike">
              <a:solidFill>
                <a:schemeClr val="dk1"/>
              </a:solidFill>
              <a:latin typeface="Verdana"/>
              <a:ea typeface="Verdana"/>
              <a:cs typeface="Verdana"/>
              <a:sym typeface="Verdana"/>
            </a:rPr>
            <a:t>● </a:t>
          </a:r>
          <a:r>
            <a:rPr lang="en-US" sz="1100" b="1" i="0" u="none" strike="noStrike">
              <a:solidFill>
                <a:schemeClr val="tx1"/>
              </a:solidFill>
              <a:latin typeface="Verdana"/>
              <a:ea typeface="Verdana"/>
              <a:cs typeface="Verdana"/>
              <a:sym typeface="Verdana"/>
            </a:rPr>
            <a:t>HECVAT</a:t>
          </a:r>
          <a:r>
            <a:rPr lang="en-US" sz="1100" b="1" i="0" u="none" strike="noStrike" baseline="0">
              <a:solidFill>
                <a:schemeClr val="tx1"/>
              </a:solidFill>
              <a:latin typeface="Verdana"/>
              <a:ea typeface="Verdana"/>
              <a:cs typeface="Verdana"/>
              <a:sym typeface="Verdana"/>
            </a:rPr>
            <a:t> - Triage</a:t>
          </a:r>
          <a:r>
            <a:rPr lang="en-US" sz="1100" b="0" i="0" u="none" strike="noStrike">
              <a:solidFill>
                <a:schemeClr val="dk1"/>
              </a:solidFill>
              <a:latin typeface="Verdana"/>
              <a:ea typeface="Verdana"/>
              <a:cs typeface="Verdana"/>
              <a:sym typeface="Verdana"/>
            </a:rPr>
            <a:t>: Used to initiate risk/security assessment requests</a:t>
          </a:r>
          <a:r>
            <a:rPr lang="en-US" sz="1100" b="0" i="0" u="none" strike="noStrike" baseline="0">
              <a:solidFill>
                <a:schemeClr val="dk1"/>
              </a:solidFill>
              <a:latin typeface="Verdana"/>
              <a:ea typeface="Verdana"/>
              <a:cs typeface="Verdana"/>
              <a:sym typeface="Verdana"/>
            </a:rPr>
            <a:t> - review to determine assessment requirements</a:t>
          </a:r>
          <a:endParaRPr lang="en-US" sz="1100" b="0" i="0" u="none" strike="noStrike">
            <a:solidFill>
              <a:schemeClr val="dk1"/>
            </a:solidFill>
            <a:latin typeface="Verdana"/>
            <a:ea typeface="Verdana"/>
            <a:cs typeface="Verdana"/>
            <a:sym typeface="Verdana"/>
          </a:endParaRPr>
        </a:p>
        <a:p>
          <a:pPr marL="0" lvl="0" indent="0" algn="l" rtl="0">
            <a:spcBef>
              <a:spcPts val="0"/>
            </a:spcBef>
            <a:spcAft>
              <a:spcPts val="0"/>
            </a:spcAft>
            <a:buClr>
              <a:schemeClr val="dk1"/>
            </a:buClr>
            <a:buSzPts val="1100"/>
            <a:buFont typeface="Verdana"/>
            <a:buNone/>
          </a:pPr>
          <a:r>
            <a:rPr lang="en-US" sz="1100" b="0" i="0">
              <a:solidFill>
                <a:schemeClr val="dk1"/>
              </a:solidFill>
              <a:latin typeface="Verdana"/>
              <a:ea typeface="Verdana"/>
              <a:cs typeface="Verdana"/>
              <a:sym typeface="Verdana"/>
            </a:rPr>
            <a:t>● </a:t>
          </a:r>
          <a:r>
            <a:rPr lang="en-US" sz="1100" b="1" i="0" u="none" strike="noStrike">
              <a:solidFill>
                <a:srgbClr val="FF0000"/>
              </a:solidFill>
              <a:latin typeface="Verdana"/>
              <a:ea typeface="Verdana"/>
              <a:cs typeface="Verdana"/>
              <a:sym typeface="Verdana"/>
            </a:rPr>
            <a:t>HECVAT - Full</a:t>
          </a:r>
          <a:r>
            <a:rPr lang="en-US" sz="1100" b="0" i="0" u="none" strike="noStrike">
              <a:solidFill>
                <a:schemeClr val="dk1"/>
              </a:solidFill>
              <a:latin typeface="Verdana"/>
              <a:ea typeface="Verdana"/>
              <a:cs typeface="Verdana"/>
              <a:sym typeface="Verdana"/>
            </a:rPr>
            <a:t>: Robust questionnaire used to assess the most critical data sharing engagements</a:t>
          </a:r>
          <a:endParaRPr lang="en-US" sz="1400"/>
        </a:p>
        <a:p>
          <a:pPr marL="0" marR="0" lvl="0" indent="0" algn="l" rtl="0">
            <a:lnSpc>
              <a:spcPct val="100000"/>
            </a:lnSpc>
            <a:spcBef>
              <a:spcPts val="0"/>
            </a:spcBef>
            <a:spcAft>
              <a:spcPts val="0"/>
            </a:spcAft>
            <a:buClr>
              <a:schemeClr val="dk1"/>
            </a:buClr>
            <a:buSzPts val="1100"/>
            <a:buFont typeface="Verdana"/>
            <a:buNone/>
          </a:pPr>
          <a:r>
            <a:rPr lang="en-US" sz="1100" b="0" i="0">
              <a:solidFill>
                <a:schemeClr val="dk1"/>
              </a:solidFill>
              <a:latin typeface="Verdana"/>
              <a:ea typeface="Verdana"/>
              <a:cs typeface="Verdana"/>
              <a:sym typeface="Verdana"/>
            </a:rPr>
            <a:t>● </a:t>
          </a:r>
          <a:r>
            <a:rPr lang="en-US" sz="1100" b="1" i="0" u="none" strike="noStrike">
              <a:solidFill>
                <a:schemeClr val="dk1"/>
              </a:solidFill>
              <a:latin typeface="Verdana"/>
              <a:ea typeface="Verdana"/>
              <a:cs typeface="Verdana"/>
              <a:sym typeface="Verdana"/>
            </a:rPr>
            <a:t>HECVAT - Lite</a:t>
          </a:r>
          <a:r>
            <a:rPr lang="en-US" sz="1100" b="0" i="0" u="none" strike="noStrike">
              <a:solidFill>
                <a:schemeClr val="dk1"/>
              </a:solidFill>
              <a:latin typeface="Verdana"/>
              <a:ea typeface="Verdana"/>
              <a:cs typeface="Verdana"/>
              <a:sym typeface="Verdana"/>
            </a:rPr>
            <a:t>: A lightweight questionnaire used to expedite process </a:t>
          </a:r>
          <a:endParaRPr lang="en-US" sz="1400"/>
        </a:p>
        <a:p>
          <a:pPr marL="0" marR="0" lvl="0" indent="0" algn="l" rtl="0">
            <a:lnSpc>
              <a:spcPct val="100000"/>
            </a:lnSpc>
            <a:spcBef>
              <a:spcPts val="0"/>
            </a:spcBef>
            <a:spcAft>
              <a:spcPts val="0"/>
            </a:spcAft>
            <a:buClr>
              <a:schemeClr val="dk1"/>
            </a:buClr>
            <a:buSzPts val="1100"/>
            <a:buFont typeface="Verdana"/>
            <a:buNone/>
          </a:pPr>
          <a:r>
            <a:rPr lang="en-US" sz="1100" b="0" i="0">
              <a:solidFill>
                <a:schemeClr val="dk1"/>
              </a:solidFill>
              <a:latin typeface="Verdana"/>
              <a:ea typeface="Verdana"/>
              <a:cs typeface="Verdana"/>
              <a:sym typeface="Verdana"/>
            </a:rPr>
            <a:t>● </a:t>
          </a:r>
          <a:r>
            <a:rPr lang="en-US" sz="1100" b="1" i="0" u="none" strike="noStrike">
              <a:solidFill>
                <a:schemeClr val="dk1"/>
              </a:solidFill>
              <a:latin typeface="Verdana"/>
              <a:ea typeface="Verdana"/>
              <a:cs typeface="Verdana"/>
              <a:sym typeface="Verdana"/>
            </a:rPr>
            <a:t>HECVAT - On-Premise</a:t>
          </a:r>
          <a:r>
            <a:rPr lang="en-US" sz="1100" b="0" i="0" u="none" strike="noStrike">
              <a:solidFill>
                <a:schemeClr val="dk1"/>
              </a:solidFill>
              <a:latin typeface="Verdana"/>
              <a:ea typeface="Verdana"/>
              <a:cs typeface="Verdana"/>
              <a:sym typeface="Verdana"/>
            </a:rPr>
            <a:t>: Unique questionnaire used to evaluate on-premise appliances and software</a:t>
          </a:r>
        </a:p>
        <a:p>
          <a:pPr marL="0" lvl="0" indent="0" algn="l" rtl="0">
            <a:spcBef>
              <a:spcPts val="0"/>
            </a:spcBef>
            <a:spcAft>
              <a:spcPts val="0"/>
            </a:spcAft>
            <a:buClr>
              <a:schemeClr val="dk1"/>
            </a:buClr>
            <a:buSzPts val="1100"/>
            <a:buFont typeface="Verdana"/>
            <a:buNone/>
          </a:pPr>
          <a:br>
            <a:rPr lang="en-US" sz="1100" b="0">
              <a:solidFill>
                <a:schemeClr val="dk1"/>
              </a:solidFill>
              <a:latin typeface="Verdana"/>
              <a:ea typeface="Verdana"/>
              <a:cs typeface="Verdana"/>
              <a:sym typeface="Verdana"/>
            </a:rPr>
          </a:br>
          <a:r>
            <a:rPr lang="en-US" sz="1100" b="0" i="0" u="none" strike="noStrike">
              <a:solidFill>
                <a:schemeClr val="dk1"/>
              </a:solidFill>
              <a:latin typeface="Verdana"/>
              <a:ea typeface="Verdana"/>
              <a:cs typeface="Verdana"/>
              <a:sym typeface="Verdana"/>
            </a:rPr>
            <a:t>The HECVAT (and Toolkit) was created by the Higher Education Information Security Council Shared Assessments Working Group.  Its purpose is to provide a starting point for the assessment of vendor provided services and resources.  Over time, the Shared Assessments Working Group hopes to create a framework that will establish a community resource where institutions and cloud services providers will share completed Higher Education Cloud Vendor Assessment Tool assessments.</a:t>
          </a:r>
          <a:endParaRPr lang="en-US" sz="1400"/>
        </a:p>
        <a:p>
          <a:pPr marL="0" lvl="0" indent="0" algn="l" rtl="0">
            <a:spcBef>
              <a:spcPts val="0"/>
            </a:spcBef>
            <a:spcAft>
              <a:spcPts val="0"/>
            </a:spcAft>
            <a:buSzPts val="1100"/>
            <a:buFont typeface="Arial"/>
            <a:buNone/>
          </a:pPr>
          <a:endParaRPr lang="en-US" sz="1100" b="0" i="0" u="none" strike="noStrike">
            <a:solidFill>
              <a:schemeClr val="dk1"/>
            </a:solidFill>
            <a:latin typeface="Verdana"/>
            <a:ea typeface="Verdana"/>
            <a:cs typeface="Verdana"/>
            <a:sym typeface="Verdana"/>
          </a:endParaRPr>
        </a:p>
        <a:p>
          <a:pPr marL="0" marR="0" lvl="0" indent="0" algn="ctr" rtl="0">
            <a:lnSpc>
              <a:spcPct val="100000"/>
            </a:lnSpc>
            <a:spcBef>
              <a:spcPts val="0"/>
            </a:spcBef>
            <a:spcAft>
              <a:spcPts val="0"/>
            </a:spcAft>
            <a:buClr>
              <a:schemeClr val="dk1"/>
            </a:buClr>
            <a:buSzPts val="1200"/>
            <a:buFont typeface="Verdana"/>
            <a:buNone/>
          </a:pPr>
          <a:r>
            <a:rPr lang="en-US" sz="1200" b="1">
              <a:solidFill>
                <a:schemeClr val="dk1"/>
              </a:solidFill>
              <a:latin typeface="Verdana"/>
              <a:ea typeface="Verdana"/>
              <a:cs typeface="Verdana"/>
              <a:sym typeface="Verdana"/>
            </a:rPr>
            <a:t>https://www.educause.edu/hecvat</a:t>
          </a:r>
          <a:endParaRPr lang="en-US" sz="1400"/>
        </a:p>
        <a:p>
          <a:pPr marL="0" lvl="0" indent="0" algn="ctr" rtl="0">
            <a:spcBef>
              <a:spcPts val="0"/>
            </a:spcBef>
            <a:spcAft>
              <a:spcPts val="0"/>
            </a:spcAft>
            <a:buClr>
              <a:schemeClr val="dk1"/>
            </a:buClr>
            <a:buSzPts val="1200"/>
            <a:buFont typeface="Verdana"/>
            <a:buNone/>
          </a:pPr>
          <a:r>
            <a:rPr lang="en-US" sz="1200" b="1">
              <a:solidFill>
                <a:schemeClr val="dk1"/>
              </a:solidFill>
              <a:latin typeface="Verdana"/>
              <a:ea typeface="Verdana"/>
              <a:cs typeface="Verdana"/>
              <a:sym typeface="Verdana"/>
            </a:rPr>
            <a:t>https://www.ren-isac.net/hecvat</a:t>
          </a:r>
          <a:endParaRPr lang="en-US" sz="1400"/>
        </a:p>
        <a:p>
          <a:pPr marL="0" lvl="0" indent="0" algn="l" rtl="0">
            <a:spcBef>
              <a:spcPts val="0"/>
            </a:spcBef>
            <a:spcAft>
              <a:spcPts val="0"/>
            </a:spcAft>
            <a:buClr>
              <a:schemeClr val="dk1"/>
            </a:buClr>
            <a:buSzPts val="1100"/>
            <a:buFont typeface="Verdana"/>
            <a:buNone/>
          </a:pPr>
          <a:br>
            <a:rPr lang="en-US" sz="1100" b="0">
              <a:solidFill>
                <a:schemeClr val="dk1"/>
              </a:solidFill>
              <a:latin typeface="Verdana"/>
              <a:ea typeface="Verdana"/>
              <a:cs typeface="Verdana"/>
              <a:sym typeface="Verdana"/>
            </a:rPr>
          </a:br>
          <a:r>
            <a:rPr lang="en-US" sz="1100" b="0" i="0" u="none" strike="noStrike">
              <a:solidFill>
                <a:schemeClr val="dk1"/>
              </a:solidFill>
              <a:latin typeface="Verdana"/>
              <a:ea typeface="Verdana"/>
              <a:cs typeface="Verdana"/>
              <a:sym typeface="Verdana"/>
            </a:rPr>
            <a:t>(C) EDUCAUSE 2022</a:t>
          </a:r>
          <a:endParaRPr lang="en-US" sz="1100" b="0">
            <a:latin typeface="Verdana"/>
            <a:ea typeface="Verdana"/>
            <a:cs typeface="Verdana"/>
            <a:sym typeface="Verdana"/>
          </a:endParaRPr>
        </a:p>
        <a:p>
          <a:pPr marL="0" lvl="0" indent="0" algn="l" rtl="0">
            <a:spcBef>
              <a:spcPts val="0"/>
            </a:spcBef>
            <a:spcAft>
              <a:spcPts val="0"/>
            </a:spcAft>
            <a:buClr>
              <a:schemeClr val="dk1"/>
            </a:buClr>
            <a:buSzPts val="1100"/>
            <a:buFont typeface="Verdana"/>
            <a:buNone/>
          </a:pPr>
          <a:r>
            <a:rPr lang="en-US" sz="1100" b="0" i="0" u="none" strike="noStrike">
              <a:solidFill>
                <a:schemeClr val="dk1"/>
              </a:solidFill>
              <a:latin typeface="Verdana"/>
              <a:ea typeface="Verdana"/>
              <a:cs typeface="Verdana"/>
              <a:sym typeface="Verdana"/>
            </a:rPr>
            <a:t>This work is licensed under a Creative Commons Attribution-Noncommercial-ShareAlike 4.0 International License (CC BY-NC-SA 4.0).</a:t>
          </a:r>
          <a:endParaRPr lang="en-US" sz="1100" b="0">
            <a:latin typeface="Verdana"/>
            <a:ea typeface="Verdana"/>
            <a:cs typeface="Verdana"/>
            <a:sym typeface="Verdana"/>
          </a:endParaRPr>
        </a:p>
        <a:p>
          <a:pPr marL="0" marR="0" lvl="0" indent="0" algn="l" rtl="0">
            <a:lnSpc>
              <a:spcPct val="100000"/>
            </a:lnSpc>
            <a:spcBef>
              <a:spcPts val="0"/>
            </a:spcBef>
            <a:spcAft>
              <a:spcPts val="0"/>
            </a:spcAft>
            <a:buClr>
              <a:schemeClr val="dk1"/>
            </a:buClr>
            <a:buSzPts val="1100"/>
            <a:buFont typeface="Verdana"/>
            <a:buNone/>
          </a:pPr>
          <a:br>
            <a:rPr lang="en-US" sz="1100" b="0">
              <a:solidFill>
                <a:schemeClr val="dk1"/>
              </a:solidFill>
              <a:latin typeface="Verdana"/>
              <a:ea typeface="Verdana"/>
              <a:cs typeface="Verdana"/>
              <a:sym typeface="Verdana"/>
            </a:rPr>
          </a:br>
          <a:r>
            <a:rPr lang="en-US" sz="1100" b="0" i="0" u="none" strike="noStrike">
              <a:solidFill>
                <a:schemeClr val="dk1"/>
              </a:solidFill>
              <a:latin typeface="Verdana"/>
              <a:ea typeface="Verdana"/>
              <a:cs typeface="Verdana"/>
              <a:sym typeface="Verdana"/>
            </a:rPr>
            <a:t>This </a:t>
          </a:r>
          <a:r>
            <a:rPr lang="en-US" sz="1100" b="0" i="0">
              <a:solidFill>
                <a:schemeClr val="dk1"/>
              </a:solidFill>
              <a:latin typeface="Verdana"/>
              <a:ea typeface="Verdana"/>
              <a:cs typeface="Verdana"/>
              <a:sym typeface="Verdana"/>
            </a:rPr>
            <a:t>Higher Education Cloud Vendor Assessment Toolkit </a:t>
          </a:r>
          <a:r>
            <a:rPr lang="en-US" sz="1100" b="0" i="0" u="none" strike="noStrike">
              <a:solidFill>
                <a:schemeClr val="dk1"/>
              </a:solidFill>
              <a:latin typeface="Verdana"/>
              <a:ea typeface="Verdana"/>
              <a:cs typeface="Verdana"/>
              <a:sym typeface="Verdana"/>
            </a:rPr>
            <a:t>is brought to you by the Higher Education Information Security Council, and members from EDUCAUSE, Internet2, and the Research and Education Networking Information Sharing and Analysis Center (REN-ISAC).</a:t>
          </a:r>
          <a:endParaRPr lang="en-US" sz="1400"/>
        </a:p>
      </xdr:txBody>
    </xdr:sp>
    <xdr:clientData fLocksWithSheet="0"/>
  </xdr:oneCellAnchor>
</xdr:wsDr>
</file>

<file path=xl/drawings/drawing2.xml><?xml version="1.0" encoding="utf-8"?>
<xdr:wsDr xmlns:xdr="http://schemas.openxmlformats.org/drawingml/2006/spreadsheetDrawing" xmlns:a="http://schemas.openxmlformats.org/drawingml/2006/main">
  <xdr:twoCellAnchor editAs="oneCell">
    <xdr:from>
      <xdr:col>1</xdr:col>
      <xdr:colOff>37722</xdr:colOff>
      <xdr:row>12</xdr:row>
      <xdr:rowOff>150892</xdr:rowOff>
    </xdr:from>
    <xdr:to>
      <xdr:col>1</xdr:col>
      <xdr:colOff>5897326</xdr:colOff>
      <xdr:row>12</xdr:row>
      <xdr:rowOff>1419174</xdr:rowOff>
    </xdr:to>
    <xdr:pic>
      <xdr:nvPicPr>
        <xdr:cNvPr id="11" name="Picture 10">
          <a:extLst>
            <a:ext uri="{FF2B5EF4-FFF2-40B4-BE49-F238E27FC236}">
              <a16:creationId xmlns:a16="http://schemas.microsoft.com/office/drawing/2014/main" id="{00000000-0008-0000-0200-00000B000000}"/>
            </a:ext>
          </a:extLst>
        </xdr:cNvPr>
        <xdr:cNvPicPr>
          <a:picLocks noChangeAspect="1"/>
        </xdr:cNvPicPr>
      </xdr:nvPicPr>
      <xdr:blipFill>
        <a:blip xmlns:r="http://schemas.openxmlformats.org/officeDocument/2006/relationships" r:embed="rId1"/>
        <a:stretch>
          <a:fillRect/>
        </a:stretch>
      </xdr:blipFill>
      <xdr:spPr>
        <a:xfrm>
          <a:off x="1798118" y="7267922"/>
          <a:ext cx="5859604" cy="1268282"/>
        </a:xfrm>
        <a:prstGeom prst="rect">
          <a:avLst/>
        </a:prstGeom>
      </xdr:spPr>
    </xdr:pic>
    <xdr:clientData/>
  </xdr:twoCellAnchor>
  <xdr:twoCellAnchor editAs="oneCell">
    <xdr:from>
      <xdr:col>0</xdr:col>
      <xdr:colOff>75444</xdr:colOff>
      <xdr:row>15</xdr:row>
      <xdr:rowOff>314356</xdr:rowOff>
    </xdr:from>
    <xdr:to>
      <xdr:col>1</xdr:col>
      <xdr:colOff>7294469</xdr:colOff>
      <xdr:row>15</xdr:row>
      <xdr:rowOff>1181978</xdr:rowOff>
    </xdr:to>
    <xdr:pic>
      <xdr:nvPicPr>
        <xdr:cNvPr id="13" name="Picture 12">
          <a:extLst>
            <a:ext uri="{FF2B5EF4-FFF2-40B4-BE49-F238E27FC236}">
              <a16:creationId xmlns:a16="http://schemas.microsoft.com/office/drawing/2014/main" id="{00000000-0008-0000-0200-00000D000000}"/>
            </a:ext>
          </a:extLst>
        </xdr:cNvPr>
        <xdr:cNvPicPr>
          <a:picLocks noChangeAspect="1"/>
        </xdr:cNvPicPr>
      </xdr:nvPicPr>
      <xdr:blipFill>
        <a:blip xmlns:r="http://schemas.openxmlformats.org/officeDocument/2006/relationships" r:embed="rId2"/>
        <a:stretch>
          <a:fillRect/>
        </a:stretch>
      </xdr:blipFill>
      <xdr:spPr>
        <a:xfrm>
          <a:off x="75444" y="9971386"/>
          <a:ext cx="9322321" cy="86762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831850</xdr:colOff>
      <xdr:row>6</xdr:row>
      <xdr:rowOff>38100</xdr:rowOff>
    </xdr:from>
    <xdr:to>
      <xdr:col>7</xdr:col>
      <xdr:colOff>1570038</xdr:colOff>
      <xdr:row>41</xdr:row>
      <xdr:rowOff>57150</xdr:rowOff>
    </xdr:to>
    <xdr:graphicFrame macro="">
      <xdr:nvGraphicFramePr>
        <xdr:cNvPr id="2" name="Chart 1">
          <a:extLst>
            <a:ext uri="{FF2B5EF4-FFF2-40B4-BE49-F238E27FC236}">
              <a16:creationId xmlns:a16="http://schemas.microsoft.com/office/drawing/2014/main" id="{00000000-0008-0000-0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88900</xdr:colOff>
      <xdr:row>0</xdr:row>
      <xdr:rowOff>88900</xdr:rowOff>
    </xdr:from>
    <xdr:to>
      <xdr:col>3</xdr:col>
      <xdr:colOff>444500</xdr:colOff>
      <xdr:row>3</xdr:row>
      <xdr:rowOff>114300</xdr:rowOff>
    </xdr:to>
    <xdr:pic>
      <xdr:nvPicPr>
        <xdr:cNvPr id="2" name="Picture 4">
          <a:extLst>
            <a:ext uri="{FF2B5EF4-FFF2-40B4-BE49-F238E27FC236}">
              <a16:creationId xmlns:a16="http://schemas.microsoft.com/office/drawing/2014/main" id="{DDF1EBAA-F970-954B-A7DE-04AD2B627A3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900" y="88900"/>
          <a:ext cx="2374900" cy="52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0</xdr:col>
      <xdr:colOff>88900</xdr:colOff>
      <xdr:row>0</xdr:row>
      <xdr:rowOff>63500</xdr:rowOff>
    </xdr:from>
    <xdr:ext cx="7612588" cy="15671800"/>
    <xdr:sp macro="" textlink="">
      <xdr:nvSpPr>
        <xdr:cNvPr id="3" name="TextBox 2">
          <a:extLst>
            <a:ext uri="{FF2B5EF4-FFF2-40B4-BE49-F238E27FC236}">
              <a16:creationId xmlns:a16="http://schemas.microsoft.com/office/drawing/2014/main" id="{B39846C5-498F-C947-B3E9-A4087A8439AD}"/>
            </a:ext>
          </a:extLst>
        </xdr:cNvPr>
        <xdr:cNvSpPr txBox="1"/>
      </xdr:nvSpPr>
      <xdr:spPr>
        <a:xfrm>
          <a:off x="88900" y="63500"/>
          <a:ext cx="7612588" cy="15671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l"/>
          <a:endParaRPr lang="en-US" sz="1100" b="1">
            <a:solidFill>
              <a:schemeClr val="tx1"/>
            </a:solidFill>
            <a:effectLst/>
            <a:latin typeface="+mn-lt"/>
            <a:ea typeface="+mn-ea"/>
            <a:cs typeface="+mn-cs"/>
          </a:endParaRPr>
        </a:p>
        <a:p>
          <a:pPr algn="ctr"/>
          <a:endParaRPr lang="en-US" sz="1100" b="1">
            <a:solidFill>
              <a:schemeClr val="tx1"/>
            </a:solidFill>
            <a:effectLst/>
            <a:latin typeface="+mn-lt"/>
            <a:ea typeface="+mn-ea"/>
            <a:cs typeface="+mn-cs"/>
          </a:endParaRPr>
        </a:p>
        <a:p>
          <a:pPr algn="ctr"/>
          <a:endParaRPr lang="en-US" sz="1100" b="1">
            <a:solidFill>
              <a:schemeClr val="tx1"/>
            </a:solidFill>
            <a:effectLst/>
            <a:latin typeface="+mn-lt"/>
            <a:ea typeface="+mn-ea"/>
            <a:cs typeface="+mn-cs"/>
          </a:endParaRPr>
        </a:p>
        <a:p>
          <a:pPr algn="ctr"/>
          <a:r>
            <a:rPr lang="en-US" sz="1400" b="1">
              <a:solidFill>
                <a:schemeClr val="tx1"/>
              </a:solidFill>
              <a:effectLst/>
              <a:latin typeface="Verdana" charset="0"/>
              <a:ea typeface="Verdana" charset="0"/>
              <a:cs typeface="Verdana" charset="0"/>
            </a:rPr>
            <a:t>Acknowledgments</a:t>
          </a:r>
          <a:endParaRPr lang="en-US" sz="1400">
            <a:effectLst/>
            <a:latin typeface="Verdana" charset="0"/>
            <a:ea typeface="Verdana" charset="0"/>
            <a:cs typeface="Verdana" charset="0"/>
          </a:endParaRPr>
        </a:p>
        <a:p>
          <a:r>
            <a:rPr lang="en-US" sz="1100">
              <a:solidFill>
                <a:schemeClr val="tx1"/>
              </a:solidFill>
              <a:effectLst/>
              <a:latin typeface="Verdana" charset="0"/>
              <a:ea typeface="Verdana" charset="0"/>
              <a:cs typeface="Verdana" charset="0"/>
            </a:rPr>
            <a:t> </a:t>
          </a:r>
          <a:endParaRPr lang="en-US">
            <a:effectLst/>
            <a:latin typeface="Verdana" charset="0"/>
            <a:ea typeface="Verdana" charset="0"/>
            <a:cs typeface="Verdana" charset="0"/>
          </a:endParaRPr>
        </a:p>
        <a:p>
          <a:pPr rtl="0"/>
          <a:r>
            <a:rPr lang="en-US" sz="1100" b="0" i="0" u="none" strike="noStrike">
              <a:solidFill>
                <a:schemeClr val="tx1"/>
              </a:solidFill>
              <a:effectLst/>
              <a:latin typeface="Verdana" charset="0"/>
              <a:ea typeface="Verdana" charset="0"/>
              <a:cs typeface="Verdana" charset="0"/>
            </a:rPr>
            <a:t>The Higher Education Information Security Council Shared Assessments Working Group contributed their vision and significant talents to the conception, creation, and completion of this resource. </a:t>
          </a:r>
        </a:p>
        <a:p>
          <a:pPr rtl="0"/>
          <a:endParaRPr lang="en-US" sz="1100" b="0" i="0" u="none" strike="noStrike">
            <a:solidFill>
              <a:schemeClr val="tx1"/>
            </a:solidFill>
            <a:effectLst/>
            <a:latin typeface="Verdana" charset="0"/>
            <a:ea typeface="Verdana" charset="0"/>
            <a:cs typeface="Verdana" charset="0"/>
          </a:endParaRPr>
        </a:p>
        <a:p>
          <a:r>
            <a:rPr lang="en-US" sz="1100" b="0" i="0" u="none" strike="noStrike">
              <a:solidFill>
                <a:schemeClr val="tx1"/>
              </a:solidFill>
              <a:effectLst/>
              <a:latin typeface="Verdana" charset="0"/>
              <a:ea typeface="Verdana" charset="0"/>
              <a:cs typeface="Verdana" charset="0"/>
            </a:rPr>
            <a:t>Members that contributed to Phase IV (2019) of this effort are:</a:t>
          </a:r>
        </a:p>
        <a:p>
          <a:pPr marL="171450" indent="-171450">
            <a:buFont typeface="Arial" panose="020B0604020202020204" pitchFamily="34" charset="0"/>
            <a:buChar char="•"/>
          </a:pPr>
          <a:r>
            <a:rPr lang="en-US" sz="1100" b="0" i="0" u="none" strike="noStrike">
              <a:solidFill>
                <a:schemeClr val="tx1"/>
              </a:solidFill>
              <a:effectLst/>
              <a:latin typeface="Verdana" charset="0"/>
              <a:ea typeface="Verdana" charset="0"/>
              <a:cs typeface="Verdana" charset="0"/>
            </a:rPr>
            <a:t>Jon Allen, Baylor University (working group chair)</a:t>
          </a:r>
        </a:p>
        <a:p>
          <a:pPr marL="171450" indent="-171450">
            <a:buFont typeface="Arial" panose="020B0604020202020204" pitchFamily="34" charset="0"/>
            <a:buChar char="•"/>
          </a:pPr>
          <a:r>
            <a:rPr lang="en-US" sz="1100" b="0" i="0" u="none" strike="noStrike">
              <a:solidFill>
                <a:schemeClr val="tx1"/>
              </a:solidFill>
              <a:effectLst/>
              <a:latin typeface="Verdana" charset="0"/>
              <a:ea typeface="Verdana" charset="0"/>
              <a:cs typeface="Verdana" charset="0"/>
            </a:rPr>
            <a:t>Matthew Buss, Internet2</a:t>
          </a:r>
        </a:p>
        <a:p>
          <a:pPr marL="171450" indent="-171450">
            <a:buFont typeface="Arial" panose="020B0604020202020204" pitchFamily="34" charset="0"/>
            <a:buChar char="•"/>
          </a:pPr>
          <a:r>
            <a:rPr lang="en-US" sz="1100" b="0" i="0" u="none" strike="noStrike">
              <a:solidFill>
                <a:schemeClr val="tx1"/>
              </a:solidFill>
              <a:effectLst/>
              <a:latin typeface="Verdana" charset="0"/>
              <a:ea typeface="Verdana" charset="0"/>
              <a:cs typeface="Verdana" charset="0"/>
            </a:rPr>
            <a:t>Josh Callahan, Humboldt State University</a:t>
          </a:r>
        </a:p>
        <a:p>
          <a:pPr marL="171450" indent="-171450">
            <a:buFont typeface="Arial" panose="020B0604020202020204" pitchFamily="34" charset="0"/>
            <a:buChar char="•"/>
          </a:pPr>
          <a:r>
            <a:rPr lang="en-US" sz="1100" b="0" i="0" u="none" strike="noStrike">
              <a:solidFill>
                <a:schemeClr val="tx1"/>
              </a:solidFill>
              <a:effectLst/>
              <a:latin typeface="Verdana" charset="0"/>
              <a:ea typeface="Verdana" charset="0"/>
              <a:cs typeface="Verdana" charset="0"/>
            </a:rPr>
            <a:t>Andrea Childress, University of Nebraska</a:t>
          </a:r>
        </a:p>
        <a:p>
          <a:pPr marL="171450" indent="-171450">
            <a:buFont typeface="Arial" panose="020B0604020202020204" pitchFamily="34" charset="0"/>
            <a:buChar char="•"/>
          </a:pPr>
          <a:r>
            <a:rPr lang="en-US" sz="1100" b="0" i="0" u="none" strike="noStrike">
              <a:solidFill>
                <a:schemeClr val="tx1"/>
              </a:solidFill>
              <a:effectLst/>
              <a:latin typeface="Verdana" charset="0"/>
              <a:ea typeface="Verdana" charset="0"/>
              <a:cs typeface="Verdana" charset="0"/>
            </a:rPr>
            <a:t>Tom Coffy, University of Tennessee</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u="none" strike="noStrike">
              <a:solidFill>
                <a:schemeClr val="tx1"/>
              </a:solidFill>
              <a:effectLst/>
              <a:latin typeface="Verdana" charset="0"/>
              <a:ea typeface="Verdana" charset="0"/>
              <a:cs typeface="Verdana" charset="0"/>
            </a:rPr>
            <a:t>Susan Coleman, REN-ISAC</a:t>
          </a:r>
        </a:p>
        <a:p>
          <a:pPr marL="171450" indent="-171450">
            <a:buFont typeface="Arial" panose="020B0604020202020204" pitchFamily="34" charset="0"/>
            <a:buChar char="•"/>
          </a:pPr>
          <a:r>
            <a:rPr lang="en-US" sz="1100" b="0" i="0" u="none" strike="noStrike">
              <a:solidFill>
                <a:schemeClr val="tx1"/>
              </a:solidFill>
              <a:effectLst/>
              <a:latin typeface="Verdana" charset="0"/>
              <a:ea typeface="Verdana" charset="0"/>
              <a:cs typeface="Verdana" charset="0"/>
            </a:rPr>
            <a:t>Susan Cullen, CSU Office of the Chancellor</a:t>
          </a:r>
        </a:p>
        <a:p>
          <a:pPr marL="171450" indent="-171450">
            <a:buFont typeface="Arial" panose="020B0604020202020204" pitchFamily="34" charset="0"/>
            <a:buChar char="•"/>
          </a:pPr>
          <a:r>
            <a:rPr lang="en-US" sz="1100" b="0" i="0" u="none" strike="noStrike">
              <a:solidFill>
                <a:schemeClr val="tx1"/>
              </a:solidFill>
              <a:effectLst/>
              <a:latin typeface="Verdana" charset="0"/>
              <a:ea typeface="Verdana" charset="0"/>
              <a:cs typeface="Verdana" charset="0"/>
            </a:rPr>
            <a:t>Michael Cyr, University of Maine System</a:t>
          </a:r>
        </a:p>
        <a:p>
          <a:pPr marL="171450" indent="-171450">
            <a:buFont typeface="Arial" panose="020B0604020202020204" pitchFamily="34" charset="0"/>
            <a:buChar char="•"/>
          </a:pPr>
          <a:r>
            <a:rPr lang="en-US" sz="1100" b="0" i="0" u="none" strike="noStrike">
              <a:solidFill>
                <a:schemeClr val="tx1"/>
              </a:solidFill>
              <a:effectLst/>
              <a:latin typeface="Verdana" charset="0"/>
              <a:ea typeface="Verdana" charset="0"/>
              <a:cs typeface="Verdana" charset="0"/>
            </a:rPr>
            <a:t>Debra Dandridge, Texas A&amp;M University</a:t>
          </a:r>
        </a:p>
        <a:p>
          <a:pPr marL="171450" indent="-171450">
            <a:buFont typeface="Arial" panose="020B0604020202020204" pitchFamily="34" charset="0"/>
            <a:buChar char="•"/>
          </a:pPr>
          <a:r>
            <a:rPr lang="en-US" sz="1100" b="0" i="0" u="none" strike="noStrike">
              <a:solidFill>
                <a:schemeClr val="tx1"/>
              </a:solidFill>
              <a:effectLst/>
              <a:latin typeface="Verdana" charset="0"/>
              <a:ea typeface="Verdana" charset="0"/>
              <a:cs typeface="Verdana" charset="0"/>
            </a:rPr>
            <a:t>Niranjan Davray, Colgate University</a:t>
          </a:r>
        </a:p>
        <a:p>
          <a:pPr marL="171450" indent="-171450">
            <a:buFont typeface="Arial" panose="020B0604020202020204" pitchFamily="34" charset="0"/>
            <a:buChar char="•"/>
          </a:pPr>
          <a:r>
            <a:rPr lang="en-US" sz="1100" b="0" i="0" u="none" strike="noStrike">
              <a:solidFill>
                <a:schemeClr val="tx1"/>
              </a:solidFill>
              <a:effectLst/>
              <a:latin typeface="Verdana" charset="0"/>
              <a:ea typeface="Verdana" charset="0"/>
              <a:cs typeface="Verdana" charset="0"/>
            </a:rPr>
            <a:t>Charles Escue, Indiana University</a:t>
          </a:r>
        </a:p>
        <a:p>
          <a:pPr marL="171450" indent="-171450">
            <a:buFont typeface="Arial" panose="020B0604020202020204" pitchFamily="34" charset="0"/>
            <a:buChar char="•"/>
          </a:pPr>
          <a:r>
            <a:rPr lang="en-US" sz="1100" b="0" i="0" u="none" strike="noStrike">
              <a:solidFill>
                <a:schemeClr val="tx1"/>
              </a:solidFill>
              <a:effectLst/>
              <a:latin typeface="Verdana" charset="0"/>
              <a:ea typeface="Verdana" charset="0"/>
              <a:cs typeface="Verdana" charset="0"/>
            </a:rPr>
            <a:t>Carl Flynn, Baylor University</a:t>
          </a:r>
        </a:p>
        <a:p>
          <a:pPr marL="171450" indent="-171450">
            <a:buFont typeface="Arial" panose="020B0604020202020204" pitchFamily="34" charset="0"/>
            <a:buChar char="•"/>
          </a:pPr>
          <a:r>
            <a:rPr lang="en-US" sz="1100" b="0" i="0" u="none" strike="noStrike">
              <a:solidFill>
                <a:schemeClr val="tx1"/>
              </a:solidFill>
              <a:effectLst/>
              <a:latin typeface="Verdana" charset="0"/>
              <a:ea typeface="Verdana" charset="0"/>
              <a:cs typeface="Verdana" charset="0"/>
            </a:rPr>
            <a:t>Ruth Ginzberg, University of Wisconsin System</a:t>
          </a:r>
        </a:p>
        <a:p>
          <a:pPr marL="171450" indent="-171450">
            <a:buFont typeface="Arial" panose="020B0604020202020204" pitchFamily="34" charset="0"/>
            <a:buChar char="•"/>
          </a:pPr>
          <a:r>
            <a:rPr lang="en-US" sz="1100" b="0" i="0" u="none" strike="noStrike">
              <a:solidFill>
                <a:schemeClr val="tx1"/>
              </a:solidFill>
              <a:effectLst/>
              <a:latin typeface="Verdana" charset="0"/>
              <a:ea typeface="Verdana" charset="0"/>
              <a:cs typeface="Verdana" charset="0"/>
            </a:rPr>
            <a:t>Sean Hagan, Yavapai College</a:t>
          </a:r>
        </a:p>
        <a:p>
          <a:pPr marL="171450" indent="-171450">
            <a:buFont typeface="Arial" panose="020B0604020202020204" pitchFamily="34" charset="0"/>
            <a:buChar char="•"/>
          </a:pPr>
          <a:r>
            <a:rPr lang="en-US" sz="1100" b="0" i="0" u="none" strike="noStrike">
              <a:solidFill>
                <a:schemeClr val="tx1"/>
              </a:solidFill>
              <a:effectLst/>
              <a:latin typeface="Verdana" charset="0"/>
              <a:ea typeface="Verdana" charset="0"/>
              <a:cs typeface="Verdana" charset="0"/>
            </a:rPr>
            <a:t>Daphne Ireland, Princeton</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u="none" strike="noStrike">
              <a:solidFill>
                <a:schemeClr val="tx1"/>
              </a:solidFill>
              <a:effectLst/>
              <a:latin typeface="Verdana" charset="0"/>
              <a:ea typeface="Verdana" charset="0"/>
              <a:cs typeface="Verdana" charset="0"/>
            </a:rPr>
            <a:t>Brian Kelly, EDUCAUSE</a:t>
          </a:r>
        </a:p>
        <a:p>
          <a:pPr marL="171450" indent="-171450">
            <a:buFont typeface="Arial" panose="020B0604020202020204" pitchFamily="34" charset="0"/>
            <a:buChar char="•"/>
          </a:pPr>
          <a:r>
            <a:rPr lang="en-US" sz="1100" b="0" i="0" u="none" strike="noStrike">
              <a:solidFill>
                <a:schemeClr val="tx1"/>
              </a:solidFill>
              <a:effectLst/>
              <a:latin typeface="Verdana" charset="0"/>
              <a:ea typeface="Verdana" charset="0"/>
              <a:cs typeface="Verdana" charset="0"/>
            </a:rPr>
            <a:t>Amy Kobezak, Virginia Tech</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u="none" strike="noStrike">
              <a:solidFill>
                <a:schemeClr val="tx1"/>
              </a:solidFill>
              <a:effectLst/>
              <a:latin typeface="Verdana" charset="0"/>
              <a:ea typeface="Verdana" charset="0"/>
              <a:cs typeface="Verdana" charset="0"/>
            </a:rPr>
            <a:t>Nick Lewis, Internet2</a:t>
          </a:r>
        </a:p>
        <a:p>
          <a:pPr marL="171450" indent="-171450">
            <a:buFont typeface="Arial" panose="020B0604020202020204" pitchFamily="34" charset="0"/>
            <a:buChar char="•"/>
          </a:pPr>
          <a:r>
            <a:rPr lang="en-US" sz="1100" b="0" i="0" u="none" strike="noStrike">
              <a:solidFill>
                <a:schemeClr val="tx1"/>
              </a:solidFill>
              <a:effectLst/>
              <a:latin typeface="Verdana" charset="0"/>
              <a:ea typeface="Verdana" charset="0"/>
              <a:cs typeface="Verdana" charset="0"/>
            </a:rPr>
            <a:t>Sue McGlashan, University of Toronto</a:t>
          </a:r>
        </a:p>
        <a:p>
          <a:pPr marL="171450" indent="-171450">
            <a:buFont typeface="Arial" panose="020B0604020202020204" pitchFamily="34" charset="0"/>
            <a:buChar char="•"/>
          </a:pPr>
          <a:r>
            <a:rPr lang="en-US" sz="1100" b="0" i="0" u="none" strike="noStrike">
              <a:solidFill>
                <a:schemeClr val="tx1"/>
              </a:solidFill>
              <a:effectLst/>
              <a:latin typeface="Verdana" charset="0"/>
              <a:ea typeface="Verdana" charset="0"/>
              <a:cs typeface="Verdana" charset="0"/>
            </a:rPr>
            <a:t>Hector Molina, East Carolina University</a:t>
          </a:r>
        </a:p>
        <a:p>
          <a:pPr marL="171450" indent="-171450">
            <a:buFont typeface="Arial" panose="020B0604020202020204" pitchFamily="34" charset="0"/>
            <a:buChar char="•"/>
          </a:pPr>
          <a:r>
            <a:rPr lang="en-US" sz="1100" b="0" i="0" u="none" strike="noStrike">
              <a:solidFill>
                <a:schemeClr val="tx1"/>
              </a:solidFill>
              <a:effectLst/>
              <a:latin typeface="Verdana" charset="0"/>
              <a:ea typeface="Verdana" charset="0"/>
              <a:cs typeface="Verdana" charset="0"/>
            </a:rPr>
            <a:t>Mark Nichols, Virginia Tech</a:t>
          </a:r>
        </a:p>
        <a:p>
          <a:pPr marL="171450" indent="-171450">
            <a:buFont typeface="Arial" panose="020B0604020202020204" pitchFamily="34" charset="0"/>
            <a:buChar char="•"/>
          </a:pPr>
          <a:r>
            <a:rPr lang="en-US" sz="1100" b="0" i="0" u="none" strike="noStrike">
              <a:solidFill>
                <a:schemeClr val="tx1"/>
              </a:solidFill>
              <a:effectLst/>
              <a:latin typeface="Verdana" charset="0"/>
              <a:ea typeface="Verdana" charset="0"/>
              <a:cs typeface="Verdana" charset="0"/>
            </a:rPr>
            <a:t>Laura Raderman, Carnegie Mellon University</a:t>
          </a:r>
        </a:p>
        <a:p>
          <a:pPr marL="171450" indent="-171450">
            <a:buFont typeface="Arial" panose="020B0604020202020204" pitchFamily="34" charset="0"/>
            <a:buChar char="•"/>
          </a:pPr>
          <a:r>
            <a:rPr lang="en-US" sz="1100" b="0" i="0" u="none" strike="noStrike">
              <a:solidFill>
                <a:schemeClr val="tx1"/>
              </a:solidFill>
              <a:effectLst/>
              <a:latin typeface="Verdana" charset="0"/>
              <a:ea typeface="Verdana" charset="0"/>
              <a:cs typeface="Verdana" charset="0"/>
            </a:rPr>
            <a:t>Kyle Shachmut, Harvard University</a:t>
          </a:r>
        </a:p>
        <a:p>
          <a:pPr marL="171450" indent="-171450">
            <a:buFont typeface="Arial" panose="020B0604020202020204" pitchFamily="34" charset="0"/>
            <a:buChar char="•"/>
          </a:pPr>
          <a:r>
            <a:rPr lang="en-US" sz="1100" b="0" i="0" u="none" strike="noStrike">
              <a:solidFill>
                <a:schemeClr val="tx1"/>
              </a:solidFill>
              <a:effectLst/>
              <a:latin typeface="Verdana" charset="0"/>
              <a:ea typeface="Verdana" charset="0"/>
              <a:cs typeface="Verdana" charset="0"/>
            </a:rPr>
            <a:t>Bob Smith, Longwood University</a:t>
          </a:r>
        </a:p>
        <a:p>
          <a:pPr marL="171450" indent="-171450">
            <a:buFont typeface="Arial" panose="020B0604020202020204" pitchFamily="34" charset="0"/>
            <a:buChar char="•"/>
          </a:pPr>
          <a:r>
            <a:rPr lang="en-US" sz="1100" b="0" i="0" u="none" strike="noStrike">
              <a:solidFill>
                <a:schemeClr val="tx1"/>
              </a:solidFill>
              <a:effectLst/>
              <a:latin typeface="Verdana" charset="0"/>
              <a:ea typeface="Verdana" charset="0"/>
              <a:cs typeface="Verdana" charset="0"/>
            </a:rPr>
            <a:t>Kyle Smith, Georgia Tech</a:t>
          </a:r>
        </a:p>
        <a:p>
          <a:pPr marL="171450" indent="-171450">
            <a:buFont typeface="Arial" panose="020B0604020202020204" pitchFamily="34" charset="0"/>
            <a:buChar char="•"/>
          </a:pPr>
          <a:r>
            <a:rPr lang="en-US" sz="1100" b="0" i="0" u="none" strike="noStrike">
              <a:solidFill>
                <a:schemeClr val="tx1"/>
              </a:solidFill>
              <a:effectLst/>
              <a:latin typeface="Verdana" charset="0"/>
              <a:ea typeface="Verdana" charset="0"/>
              <a:cs typeface="Verdana" charset="0"/>
            </a:rPr>
            <a:t>Christian Vinten-Johansen, Penn State University</a:t>
          </a:r>
        </a:p>
        <a:p>
          <a:pPr marL="171450" indent="-171450">
            <a:buFont typeface="Arial" panose="020B0604020202020204" pitchFamily="34" charset="0"/>
            <a:buChar char="•"/>
          </a:pPr>
          <a:r>
            <a:rPr lang="en-US" sz="1100" b="0" i="0" u="none" strike="noStrike">
              <a:solidFill>
                <a:schemeClr val="tx1"/>
              </a:solidFill>
              <a:effectLst/>
              <a:latin typeface="Verdana" charset="0"/>
              <a:ea typeface="Verdana" charset="0"/>
              <a:cs typeface="Verdana" charset="0"/>
            </a:rPr>
            <a:t>Valerie Vogel, EDUCAUSE</a:t>
          </a:r>
        </a:p>
        <a:p>
          <a:pPr rtl="0"/>
          <a:endParaRPr lang="en-US" sz="1100" b="0" i="0" u="none" strike="noStrike">
            <a:solidFill>
              <a:schemeClr val="tx1"/>
            </a:solidFill>
            <a:effectLst/>
            <a:latin typeface="Verdana" charset="0"/>
            <a:ea typeface="Verdana" charset="0"/>
            <a:cs typeface="Verdana" charset="0"/>
          </a:endParaRPr>
        </a:p>
        <a:p>
          <a:pPr rtl="0"/>
          <a:endParaRPr lang="en-US" sz="1100" b="0" i="0" u="none" strike="noStrike">
            <a:solidFill>
              <a:schemeClr val="tx1"/>
            </a:solidFill>
            <a:effectLst/>
            <a:latin typeface="Verdana" charset="0"/>
            <a:ea typeface="Verdana" charset="0"/>
            <a:cs typeface="Verdana" charset="0"/>
          </a:endParaRPr>
        </a:p>
        <a:p>
          <a:pPr marL="0" marR="0" indent="0" defTabSz="914400" rtl="0" eaLnBrk="1" fontAlgn="auto" latinLnBrk="0" hangingPunct="1">
            <a:lnSpc>
              <a:spcPct val="100000"/>
            </a:lnSpc>
            <a:spcBef>
              <a:spcPts val="0"/>
            </a:spcBef>
            <a:spcAft>
              <a:spcPts val="0"/>
            </a:spcAft>
            <a:buClrTx/>
            <a:buSzTx/>
            <a:buFontTx/>
            <a:buNone/>
            <a:tabLst/>
            <a:defRPr/>
          </a:pPr>
          <a:r>
            <a:rPr lang="en-US" sz="1100" b="0" i="0" u="none" strike="noStrike">
              <a:solidFill>
                <a:schemeClr val="tx1"/>
              </a:solidFill>
              <a:effectLst/>
              <a:latin typeface="Verdana" charset="0"/>
              <a:ea typeface="Verdana" charset="0"/>
              <a:cs typeface="Verdana" charset="0"/>
            </a:rPr>
            <a:t>Members that contributed to Phase III (2018) of this effort are:</a:t>
          </a:r>
        </a:p>
        <a:p>
          <a:pPr marL="0" marR="0" indent="0" defTabSz="914400" rtl="0" eaLnBrk="1" fontAlgn="auto" latinLnBrk="0" hangingPunct="1">
            <a:lnSpc>
              <a:spcPct val="100000"/>
            </a:lnSpc>
            <a:spcBef>
              <a:spcPts val="0"/>
            </a:spcBef>
            <a:spcAft>
              <a:spcPts val="0"/>
            </a:spcAft>
            <a:buClrTx/>
            <a:buSzTx/>
            <a:buFontTx/>
            <a:buNone/>
            <a:tabLst/>
            <a:defRPr/>
          </a:pPr>
          <a:r>
            <a:rPr lang="en-US" sz="1100" b="0" i="0" u="none" strike="noStrike">
              <a:solidFill>
                <a:schemeClr val="tx1"/>
              </a:solidFill>
              <a:effectLst/>
              <a:latin typeface="Verdana" charset="0"/>
              <a:ea typeface="Verdana" charset="0"/>
              <a:cs typeface="Verdana" charset="0"/>
            </a:rPr>
            <a:t>•</a:t>
          </a:r>
          <a:r>
            <a:rPr lang="en-US" sz="1100" b="0" i="0" u="none" strike="noStrike" baseline="0">
              <a:solidFill>
                <a:schemeClr val="tx1"/>
              </a:solidFill>
              <a:effectLst/>
              <a:latin typeface="Verdana" charset="0"/>
              <a:ea typeface="Verdana" charset="0"/>
              <a:cs typeface="Verdana" charset="0"/>
            </a:rPr>
            <a:t>  </a:t>
          </a:r>
          <a:r>
            <a:rPr lang="en-US" sz="1100" b="0" i="0" u="none" strike="noStrike">
              <a:solidFill>
                <a:schemeClr val="tx1"/>
              </a:solidFill>
              <a:effectLst/>
              <a:latin typeface="Verdana" charset="0"/>
              <a:ea typeface="Verdana" charset="0"/>
              <a:cs typeface="Verdana" charset="0"/>
            </a:rPr>
            <a:t>Jon Allen, Baylor University </a:t>
          </a:r>
        </a:p>
        <a:p>
          <a:pPr marL="0" marR="0" indent="0" defTabSz="914400" rtl="0" eaLnBrk="1" fontAlgn="auto" latinLnBrk="0" hangingPunct="1">
            <a:lnSpc>
              <a:spcPct val="100000"/>
            </a:lnSpc>
            <a:spcBef>
              <a:spcPts val="0"/>
            </a:spcBef>
            <a:spcAft>
              <a:spcPts val="0"/>
            </a:spcAft>
            <a:buClrTx/>
            <a:buSzTx/>
            <a:buFontTx/>
            <a:buNone/>
            <a:tabLst/>
            <a:defRPr/>
          </a:pPr>
          <a:r>
            <a:rPr lang="en-US" sz="1100" b="0" i="0" u="none" strike="noStrike">
              <a:solidFill>
                <a:schemeClr val="tx1"/>
              </a:solidFill>
              <a:effectLst/>
              <a:latin typeface="Verdana" charset="0"/>
              <a:ea typeface="Verdana" charset="0"/>
              <a:cs typeface="Verdana" charset="0"/>
            </a:rPr>
            <a:t>•</a:t>
          </a:r>
          <a:r>
            <a:rPr lang="en-US" sz="1100" b="0" i="0" u="none" strike="noStrike" baseline="0">
              <a:solidFill>
                <a:schemeClr val="tx1"/>
              </a:solidFill>
              <a:effectLst/>
              <a:latin typeface="Verdana" charset="0"/>
              <a:ea typeface="Verdana" charset="0"/>
              <a:cs typeface="Verdana" charset="0"/>
            </a:rPr>
            <a:t>  </a:t>
          </a:r>
          <a:r>
            <a:rPr lang="en-US" sz="1100" b="0" i="0" u="none" strike="noStrike">
              <a:solidFill>
                <a:schemeClr val="tx1"/>
              </a:solidFill>
              <a:effectLst/>
              <a:latin typeface="Verdana" charset="0"/>
              <a:ea typeface="Verdana" charset="0"/>
              <a:cs typeface="Verdana" charset="0"/>
            </a:rPr>
            <a:t>Josh Callahan, Humboldt State University</a:t>
          </a:r>
        </a:p>
        <a:p>
          <a:pPr marL="0" marR="0" indent="0" defTabSz="914400" rtl="0" eaLnBrk="1" fontAlgn="auto" latinLnBrk="0" hangingPunct="1">
            <a:lnSpc>
              <a:spcPct val="100000"/>
            </a:lnSpc>
            <a:spcBef>
              <a:spcPts val="0"/>
            </a:spcBef>
            <a:spcAft>
              <a:spcPts val="0"/>
            </a:spcAft>
            <a:buClrTx/>
            <a:buSzTx/>
            <a:buFontTx/>
            <a:buNone/>
            <a:tabLst/>
            <a:defRPr/>
          </a:pPr>
          <a:r>
            <a:rPr lang="en-US" sz="1100" b="0" i="0" u="none" strike="noStrike">
              <a:solidFill>
                <a:schemeClr val="tx1"/>
              </a:solidFill>
              <a:effectLst/>
              <a:latin typeface="Verdana" charset="0"/>
              <a:ea typeface="Verdana" charset="0"/>
              <a:cs typeface="Verdana" charset="0"/>
            </a:rPr>
            <a:t>•  Susan</a:t>
          </a:r>
          <a:r>
            <a:rPr lang="en-US" sz="1100" b="0" i="0" u="none" strike="noStrike" baseline="0">
              <a:solidFill>
                <a:schemeClr val="tx1"/>
              </a:solidFill>
              <a:effectLst/>
              <a:latin typeface="Verdana" charset="0"/>
              <a:ea typeface="Verdana" charset="0"/>
              <a:cs typeface="Verdana" charset="0"/>
            </a:rPr>
            <a:t> Coleman</a:t>
          </a:r>
          <a:r>
            <a:rPr lang="en-US" sz="1100" b="0" i="0" u="none" strike="noStrike">
              <a:solidFill>
                <a:schemeClr val="tx1"/>
              </a:solidFill>
              <a:effectLst/>
              <a:latin typeface="Verdana" charset="0"/>
              <a:ea typeface="Verdana" charset="0"/>
              <a:cs typeface="Verdana" charset="0"/>
            </a:rPr>
            <a:t>, REN-ISAC</a:t>
          </a:r>
        </a:p>
        <a:p>
          <a:pPr marL="0" marR="0" indent="0" defTabSz="914400" rtl="0" eaLnBrk="1" fontAlgn="auto" latinLnBrk="0" hangingPunct="1">
            <a:lnSpc>
              <a:spcPct val="100000"/>
            </a:lnSpc>
            <a:spcBef>
              <a:spcPts val="0"/>
            </a:spcBef>
            <a:spcAft>
              <a:spcPts val="0"/>
            </a:spcAft>
            <a:buClrTx/>
            <a:buSzTx/>
            <a:buFontTx/>
            <a:buNone/>
            <a:tabLst/>
            <a:defRPr/>
          </a:pPr>
          <a:r>
            <a:rPr lang="en-US" sz="1100" b="0" i="0" u="none" strike="noStrike">
              <a:solidFill>
                <a:schemeClr val="tx1"/>
              </a:solidFill>
              <a:effectLst/>
              <a:latin typeface="Verdana" charset="0"/>
              <a:ea typeface="Verdana" charset="0"/>
              <a:cs typeface="Verdana" charset="0"/>
            </a:rPr>
            <a:t>•  Charles Escue, Indiana University</a:t>
          </a:r>
        </a:p>
        <a:p>
          <a:pPr marL="0" marR="0" indent="0" defTabSz="914400" rtl="0" eaLnBrk="1" fontAlgn="auto" latinLnBrk="0" hangingPunct="1">
            <a:lnSpc>
              <a:spcPct val="100000"/>
            </a:lnSpc>
            <a:spcBef>
              <a:spcPts val="0"/>
            </a:spcBef>
            <a:spcAft>
              <a:spcPts val="0"/>
            </a:spcAft>
            <a:buClrTx/>
            <a:buSzTx/>
            <a:buFontTx/>
            <a:buNone/>
            <a:tabLst/>
            <a:defRPr/>
          </a:pPr>
          <a:r>
            <a:rPr lang="en-US" sz="1100" b="0" i="0" u="none" strike="noStrike">
              <a:solidFill>
                <a:schemeClr val="tx1"/>
              </a:solidFill>
              <a:effectLst/>
              <a:latin typeface="Verdana" charset="0"/>
              <a:ea typeface="Verdana" charset="0"/>
              <a:cs typeface="Verdana" charset="0"/>
            </a:rPr>
            <a:t>•  Joanna Grama, EDUCAUSE</a:t>
          </a:r>
        </a:p>
        <a:p>
          <a:pPr marL="0" marR="0" indent="0" defTabSz="914400" rtl="0" eaLnBrk="1" fontAlgn="auto" latinLnBrk="0" hangingPunct="1">
            <a:lnSpc>
              <a:spcPct val="100000"/>
            </a:lnSpc>
            <a:spcBef>
              <a:spcPts val="0"/>
            </a:spcBef>
            <a:spcAft>
              <a:spcPts val="0"/>
            </a:spcAft>
            <a:buClrTx/>
            <a:buSzTx/>
            <a:buFontTx/>
            <a:buNone/>
            <a:tabLst/>
            <a:defRPr/>
          </a:pPr>
          <a:r>
            <a:rPr lang="en-US" sz="1100" b="0" i="0" u="none" strike="noStrike">
              <a:solidFill>
                <a:schemeClr val="tx1"/>
              </a:solidFill>
              <a:effectLst/>
              <a:latin typeface="Verdana" charset="0"/>
              <a:ea typeface="Verdana" charset="0"/>
              <a:cs typeface="Verdana" charset="0"/>
            </a:rPr>
            <a:t>•  Todd Herring, REN-ISAC</a:t>
          </a:r>
        </a:p>
        <a:p>
          <a:pPr marL="0" marR="0" indent="0" defTabSz="914400" rtl="0" eaLnBrk="1" fontAlgn="auto" latinLnBrk="0" hangingPunct="1">
            <a:lnSpc>
              <a:spcPct val="100000"/>
            </a:lnSpc>
            <a:spcBef>
              <a:spcPts val="0"/>
            </a:spcBef>
            <a:spcAft>
              <a:spcPts val="0"/>
            </a:spcAft>
            <a:buClrTx/>
            <a:buSzTx/>
            <a:buFontTx/>
            <a:buNone/>
            <a:tabLst/>
            <a:defRPr/>
          </a:pPr>
          <a:r>
            <a:rPr lang="en-US" sz="1100" b="0" i="0" u="none" strike="noStrike">
              <a:solidFill>
                <a:schemeClr val="tx1"/>
              </a:solidFill>
              <a:effectLst/>
              <a:latin typeface="Verdana" charset="0"/>
              <a:ea typeface="Verdana" charset="0"/>
              <a:cs typeface="Verdana" charset="0"/>
            </a:rPr>
            <a:t>•  Jefferson Hopkins, Purdue University</a:t>
          </a:r>
        </a:p>
        <a:p>
          <a:pPr marL="0" marR="0" indent="0" defTabSz="914400" rtl="0" eaLnBrk="1" fontAlgn="auto" latinLnBrk="0" hangingPunct="1">
            <a:lnSpc>
              <a:spcPct val="100000"/>
            </a:lnSpc>
            <a:spcBef>
              <a:spcPts val="0"/>
            </a:spcBef>
            <a:spcAft>
              <a:spcPts val="0"/>
            </a:spcAft>
            <a:buClrTx/>
            <a:buSzTx/>
            <a:buFontTx/>
            <a:buNone/>
            <a:tabLst/>
            <a:defRPr/>
          </a:pPr>
          <a:r>
            <a:rPr lang="en-US" sz="1100" b="0" i="0" u="none" strike="noStrike">
              <a:solidFill>
                <a:schemeClr val="tx1"/>
              </a:solidFill>
              <a:effectLst/>
              <a:latin typeface="Verdana" charset="0"/>
              <a:ea typeface="Verdana" charset="0"/>
              <a:cs typeface="Verdana" charset="0"/>
            </a:rPr>
            <a:t>•  Alex Jalso, West Virginia University</a:t>
          </a:r>
        </a:p>
        <a:p>
          <a:pPr marL="0" marR="0" indent="0" defTabSz="914400" rtl="0" eaLnBrk="1" fontAlgn="auto" latinLnBrk="0" hangingPunct="1">
            <a:lnSpc>
              <a:spcPct val="100000"/>
            </a:lnSpc>
            <a:spcBef>
              <a:spcPts val="0"/>
            </a:spcBef>
            <a:spcAft>
              <a:spcPts val="0"/>
            </a:spcAft>
            <a:buClrTx/>
            <a:buSzTx/>
            <a:buFontTx/>
            <a:buNone/>
            <a:tabLst/>
            <a:defRPr/>
          </a:pPr>
          <a:r>
            <a:rPr lang="en-US" sz="1100" b="0" i="0" u="none" strike="noStrike">
              <a:solidFill>
                <a:schemeClr val="tx1"/>
              </a:solidFill>
              <a:effectLst/>
              <a:latin typeface="Verdana" charset="0"/>
              <a:ea typeface="Verdana" charset="0"/>
              <a:cs typeface="Verdana" charset="0"/>
            </a:rPr>
            <a:t>•  Nick Lewis, Internet2</a:t>
          </a:r>
        </a:p>
        <a:p>
          <a:pPr marL="0" marR="0" indent="0" defTabSz="914400" rtl="0" eaLnBrk="1" fontAlgn="auto" latinLnBrk="0" hangingPunct="1">
            <a:lnSpc>
              <a:spcPct val="100000"/>
            </a:lnSpc>
            <a:spcBef>
              <a:spcPts val="0"/>
            </a:spcBef>
            <a:spcAft>
              <a:spcPts val="0"/>
            </a:spcAft>
            <a:buClrTx/>
            <a:buSzTx/>
            <a:buFontTx/>
            <a:buNone/>
            <a:tabLst/>
            <a:defRPr/>
          </a:pPr>
          <a:r>
            <a:rPr lang="en-US" sz="1100" b="0" i="0" u="none" strike="noStrike">
              <a:solidFill>
                <a:schemeClr val="tx1"/>
              </a:solidFill>
              <a:effectLst/>
              <a:latin typeface="Verdana" charset="0"/>
              <a:ea typeface="Verdana" charset="0"/>
              <a:cs typeface="Verdana" charset="0"/>
            </a:rPr>
            <a:t>•  Kim Milford, REN-ISAC</a:t>
          </a:r>
        </a:p>
        <a:p>
          <a:pPr marL="0" marR="0" indent="0" defTabSz="914400" rtl="0" eaLnBrk="1" fontAlgn="auto" latinLnBrk="0" hangingPunct="1">
            <a:lnSpc>
              <a:spcPct val="100000"/>
            </a:lnSpc>
            <a:spcBef>
              <a:spcPts val="0"/>
            </a:spcBef>
            <a:spcAft>
              <a:spcPts val="0"/>
            </a:spcAft>
            <a:buClrTx/>
            <a:buSzTx/>
            <a:buFontTx/>
            <a:buNone/>
            <a:tabLst/>
            <a:defRPr/>
          </a:pPr>
          <a:r>
            <a:rPr lang="en-US" sz="1100" b="0" i="0" u="none" strike="noStrike">
              <a:solidFill>
                <a:schemeClr val="tx1"/>
              </a:solidFill>
              <a:effectLst/>
              <a:latin typeface="Verdana" charset="0"/>
              <a:ea typeface="Verdana" charset="0"/>
              <a:cs typeface="Verdana" charset="0"/>
            </a:rPr>
            <a:t>•  Amanda Sarratore, University of Notre Dame</a:t>
          </a:r>
        </a:p>
        <a:p>
          <a:pPr marL="0" marR="0" indent="0" defTabSz="914400" rtl="0" eaLnBrk="1" fontAlgn="auto" latinLnBrk="0" hangingPunct="1">
            <a:lnSpc>
              <a:spcPct val="100000"/>
            </a:lnSpc>
            <a:spcBef>
              <a:spcPts val="0"/>
            </a:spcBef>
            <a:spcAft>
              <a:spcPts val="0"/>
            </a:spcAft>
            <a:buClrTx/>
            <a:buSzTx/>
            <a:buFontTx/>
            <a:buNone/>
            <a:tabLst/>
            <a:defRPr/>
          </a:pPr>
          <a:r>
            <a:rPr lang="en-US" sz="1100" b="0" i="0" u="none" strike="noStrike">
              <a:solidFill>
                <a:schemeClr val="tx1"/>
              </a:solidFill>
              <a:effectLst/>
              <a:latin typeface="Verdana" charset="0"/>
              <a:ea typeface="Verdana" charset="0"/>
              <a:cs typeface="Verdana" charset="0"/>
            </a:rPr>
            <a:t>•  Gary Taylor, York University</a:t>
          </a:r>
        </a:p>
        <a:p>
          <a:pPr marL="0" marR="0" indent="0" defTabSz="914400" rtl="0" eaLnBrk="1" fontAlgn="auto" latinLnBrk="0" hangingPunct="1">
            <a:lnSpc>
              <a:spcPct val="100000"/>
            </a:lnSpc>
            <a:spcBef>
              <a:spcPts val="0"/>
            </a:spcBef>
            <a:spcAft>
              <a:spcPts val="0"/>
            </a:spcAft>
            <a:buClrTx/>
            <a:buSzTx/>
            <a:buFontTx/>
            <a:buNone/>
            <a:tabLst/>
            <a:defRPr/>
          </a:pPr>
          <a:r>
            <a:rPr lang="en-US" sz="1100" b="0" i="0" u="none" strike="noStrike">
              <a:solidFill>
                <a:schemeClr val="tx1"/>
              </a:solidFill>
              <a:effectLst/>
              <a:latin typeface="Verdana" charset="0"/>
              <a:ea typeface="Verdana" charset="0"/>
              <a:cs typeface="Verdana" charset="0"/>
            </a:rPr>
            <a:t>•  Valerie Vogel, EDUCAUSE</a:t>
          </a:r>
        </a:p>
        <a:p>
          <a:pPr marL="0" marR="0" indent="0" defTabSz="914400" rtl="0" eaLnBrk="1" fontAlgn="auto" latinLnBrk="0" hangingPunct="1">
            <a:lnSpc>
              <a:spcPct val="100000"/>
            </a:lnSpc>
            <a:spcBef>
              <a:spcPts val="0"/>
            </a:spcBef>
            <a:spcAft>
              <a:spcPts val="0"/>
            </a:spcAft>
            <a:buClrTx/>
            <a:buSzTx/>
            <a:buFontTx/>
            <a:buNone/>
            <a:tabLst/>
            <a:defRPr/>
          </a:pPr>
          <a:r>
            <a:rPr lang="en-US" sz="1100" b="0" i="0" u="none" strike="noStrike">
              <a:solidFill>
                <a:schemeClr val="tx1"/>
              </a:solidFill>
              <a:effectLst/>
              <a:latin typeface="Verdana" charset="0"/>
              <a:ea typeface="Verdana" charset="0"/>
              <a:cs typeface="Verdana" charset="0"/>
            </a:rPr>
            <a:t>•  Gene Willacker, Michigan State University</a:t>
          </a:r>
        </a:p>
        <a:p>
          <a:pPr marL="0" marR="0" indent="0" defTabSz="914400" rtl="0" eaLnBrk="1" fontAlgn="auto" latinLnBrk="0" hangingPunct="1">
            <a:lnSpc>
              <a:spcPct val="100000"/>
            </a:lnSpc>
            <a:spcBef>
              <a:spcPts val="0"/>
            </a:spcBef>
            <a:spcAft>
              <a:spcPts val="0"/>
            </a:spcAft>
            <a:buClrTx/>
            <a:buSzTx/>
            <a:buFontTx/>
            <a:buNone/>
            <a:tabLst/>
            <a:defRPr/>
          </a:pPr>
          <a:r>
            <a:rPr lang="en-US" sz="1100" b="0" i="0" u="none" strike="noStrike">
              <a:solidFill>
                <a:schemeClr val="tx1"/>
              </a:solidFill>
              <a:effectLst/>
              <a:latin typeface="Verdana" charset="0"/>
              <a:ea typeface="Verdana" charset="0"/>
              <a:cs typeface="Verdana" charset="0"/>
            </a:rPr>
            <a:t>•</a:t>
          </a:r>
          <a:r>
            <a:rPr lang="en-US" sz="1100" b="0" i="0" u="none" strike="noStrike" baseline="0">
              <a:solidFill>
                <a:schemeClr val="tx1"/>
              </a:solidFill>
              <a:effectLst/>
              <a:latin typeface="Verdana" charset="0"/>
              <a:ea typeface="Verdana" charset="0"/>
              <a:cs typeface="Verdana" charset="0"/>
            </a:rPr>
            <a:t>  </a:t>
          </a:r>
          <a:r>
            <a:rPr lang="en-US" sz="1100" b="0" i="0" u="none" strike="noStrike">
              <a:solidFill>
                <a:schemeClr val="tx1"/>
              </a:solidFill>
              <a:effectLst/>
              <a:latin typeface="Verdana" charset="0"/>
              <a:ea typeface="Verdana" charset="0"/>
              <a:cs typeface="Verdana" charset="0"/>
            </a:rPr>
            <a:t>David Zeichick, California State University, Chico</a:t>
          </a:r>
        </a:p>
        <a:p>
          <a:pPr marL="0" marR="0" indent="0" defTabSz="914400" rtl="0" eaLnBrk="1" fontAlgn="auto" latinLnBrk="0" hangingPunct="1">
            <a:lnSpc>
              <a:spcPct val="100000"/>
            </a:lnSpc>
            <a:spcBef>
              <a:spcPts val="0"/>
            </a:spcBef>
            <a:spcAft>
              <a:spcPts val="0"/>
            </a:spcAft>
            <a:buClrTx/>
            <a:buSzTx/>
            <a:buFontTx/>
            <a:buNone/>
            <a:tabLst/>
            <a:defRPr/>
          </a:pPr>
          <a:endParaRPr lang="en-US" sz="1100" b="0" i="0" u="none" strike="noStrike">
            <a:solidFill>
              <a:schemeClr val="tx1"/>
            </a:solidFill>
            <a:effectLst/>
            <a:latin typeface="Verdana" charset="0"/>
            <a:ea typeface="Verdana" charset="0"/>
            <a:cs typeface="Verdana" charset="0"/>
          </a:endParaRPr>
        </a:p>
        <a:p>
          <a:pPr marL="0" marR="0" indent="0" defTabSz="914400" rtl="0" eaLnBrk="1" fontAlgn="auto" latinLnBrk="0" hangingPunct="1">
            <a:lnSpc>
              <a:spcPct val="100000"/>
            </a:lnSpc>
            <a:spcBef>
              <a:spcPts val="0"/>
            </a:spcBef>
            <a:spcAft>
              <a:spcPts val="0"/>
            </a:spcAft>
            <a:buClrTx/>
            <a:buSzTx/>
            <a:buFontTx/>
            <a:buNone/>
            <a:tabLst/>
            <a:defRPr/>
          </a:pPr>
          <a:endParaRPr lang="en-US" sz="1100" b="0" i="0" u="none" strike="noStrike">
            <a:solidFill>
              <a:schemeClr val="tx1"/>
            </a:solidFill>
            <a:effectLst/>
            <a:latin typeface="Verdana" charset="0"/>
            <a:ea typeface="Verdana" charset="0"/>
            <a:cs typeface="Verdana" charset="0"/>
          </a:endParaRPr>
        </a:p>
        <a:p>
          <a:pPr marL="0" marR="0" indent="0" defTabSz="914400" rtl="0" eaLnBrk="1" fontAlgn="auto" latinLnBrk="0" hangingPunct="1">
            <a:lnSpc>
              <a:spcPct val="100000"/>
            </a:lnSpc>
            <a:spcBef>
              <a:spcPts val="0"/>
            </a:spcBef>
            <a:spcAft>
              <a:spcPts val="0"/>
            </a:spcAft>
            <a:buClrTx/>
            <a:buSzTx/>
            <a:buFontTx/>
            <a:buNone/>
            <a:tabLst/>
            <a:defRPr/>
          </a:pPr>
          <a:r>
            <a:rPr lang="en-US" sz="1100" b="0" i="0" u="none" strike="noStrike">
              <a:solidFill>
                <a:schemeClr val="tx1"/>
              </a:solidFill>
              <a:effectLst/>
              <a:latin typeface="Verdana" charset="0"/>
              <a:ea typeface="Verdana" charset="0"/>
              <a:cs typeface="Verdana" charset="0"/>
            </a:rPr>
            <a:t>Members that contributed to Phase II (2017) of this effort are:</a:t>
          </a:r>
        </a:p>
        <a:p>
          <a:pPr marL="171450" indent="-171450" rtl="0">
            <a:buFont typeface="Arial" charset="0"/>
            <a:buChar char="•"/>
          </a:pPr>
          <a:r>
            <a:rPr lang="en-US" sz="1100" b="0" i="0" u="none" strike="noStrike">
              <a:solidFill>
                <a:schemeClr val="tx1"/>
              </a:solidFill>
              <a:effectLst/>
              <a:latin typeface="Verdana" charset="0"/>
              <a:ea typeface="Verdana" charset="0"/>
              <a:cs typeface="Verdana" charset="0"/>
            </a:rPr>
            <a:t>Jon Allen, Baylor University </a:t>
          </a:r>
        </a:p>
        <a:p>
          <a:pPr marL="171450" indent="-171450" rtl="0">
            <a:buFont typeface="Arial" charset="0"/>
            <a:buChar char="•"/>
          </a:pPr>
          <a:r>
            <a:rPr lang="en-US" sz="1100" b="0" i="0" u="none" strike="noStrike">
              <a:solidFill>
                <a:schemeClr val="tx1"/>
              </a:solidFill>
              <a:effectLst/>
              <a:latin typeface="Verdana" charset="0"/>
              <a:ea typeface="Verdana" charset="0"/>
              <a:cs typeface="Verdana" charset="0"/>
            </a:rPr>
            <a:t>Samantha</a:t>
          </a:r>
          <a:r>
            <a:rPr lang="en-US" sz="1100" b="0" i="0" u="none" strike="noStrike" baseline="0">
              <a:solidFill>
                <a:schemeClr val="tx1"/>
              </a:solidFill>
              <a:effectLst/>
              <a:latin typeface="Verdana" charset="0"/>
              <a:ea typeface="Verdana" charset="0"/>
              <a:cs typeface="Verdana" charset="0"/>
            </a:rPr>
            <a:t> Birk, IMS Global Learning Consortium</a:t>
          </a:r>
        </a:p>
        <a:p>
          <a:pPr marL="171450" indent="-171450" rtl="0">
            <a:buFont typeface="Arial" charset="0"/>
            <a:buChar char="•"/>
          </a:pPr>
          <a:r>
            <a:rPr lang="en-US" sz="1100" b="0" i="0" u="none" strike="noStrike" baseline="0">
              <a:solidFill>
                <a:schemeClr val="tx1"/>
              </a:solidFill>
              <a:effectLst/>
              <a:latin typeface="Verdana" charset="0"/>
              <a:ea typeface="Verdana" charset="0"/>
              <a:cs typeface="Verdana" charset="0"/>
            </a:rPr>
            <a:t>Jeff Bohrer, IMS Global Learning Consortium</a:t>
          </a:r>
        </a:p>
        <a:p>
          <a:pPr marL="171450" indent="-171450" rtl="0">
            <a:buFont typeface="Arial" charset="0"/>
            <a:buChar char="•"/>
          </a:pPr>
          <a:r>
            <a:rPr lang="en-US" sz="1100" b="0" i="0" u="none" strike="noStrike" baseline="0">
              <a:solidFill>
                <a:schemeClr val="tx1"/>
              </a:solidFill>
              <a:effectLst/>
              <a:latin typeface="Verdana" charset="0"/>
              <a:ea typeface="Verdana" charset="0"/>
              <a:cs typeface="Verdana" charset="0"/>
            </a:rPr>
            <a:t>Sarah Braun, University of Colorado - Denver</a:t>
          </a:r>
        </a:p>
        <a:p>
          <a:pPr marL="171450" indent="-171450" rtl="0">
            <a:buFont typeface="Arial" charset="0"/>
            <a:buChar char="•"/>
          </a:pPr>
          <a:r>
            <a:rPr lang="en-US" sz="1100" b="0" i="0" u="none" strike="noStrike" baseline="0">
              <a:solidFill>
                <a:schemeClr val="tx1"/>
              </a:solidFill>
              <a:effectLst/>
              <a:latin typeface="Verdana" charset="0"/>
              <a:ea typeface="Verdana" charset="0"/>
              <a:cs typeface="Verdana" charset="0"/>
            </a:rPr>
            <a:t>David Cassada, University of California - Davis</a:t>
          </a:r>
        </a:p>
        <a:p>
          <a:pPr marL="171450" indent="-171450" rtl="0">
            <a:buFont typeface="Arial" charset="0"/>
            <a:buChar char="•"/>
          </a:pPr>
          <a:r>
            <a:rPr lang="en-US" sz="1100" b="0" i="0" u="none" strike="noStrike" baseline="0">
              <a:solidFill>
                <a:schemeClr val="tx1"/>
              </a:solidFill>
              <a:effectLst/>
              <a:latin typeface="Verdana" charset="0"/>
              <a:ea typeface="Verdana" charset="0"/>
              <a:cs typeface="Verdana" charset="0"/>
            </a:rPr>
            <a:t>Matthew Dalton, University of Massachusetts Amherst</a:t>
          </a:r>
          <a:endParaRPr lang="en-US" sz="1100" b="0" i="0" u="none" strike="noStrike">
            <a:solidFill>
              <a:schemeClr val="tx1"/>
            </a:solidFill>
            <a:effectLst/>
            <a:latin typeface="Verdana" charset="0"/>
            <a:ea typeface="Verdana" charset="0"/>
            <a:cs typeface="Verdana" charset="0"/>
          </a:endParaRPr>
        </a:p>
        <a:p>
          <a:pPr marL="171450" indent="-171450" rtl="0" fontAlgn="base">
            <a:buFont typeface="Arial" charset="0"/>
            <a:buChar char="•"/>
          </a:pPr>
          <a:r>
            <a:rPr lang="en-US" sz="1100" b="0" i="0" u="none" strike="noStrike">
              <a:solidFill>
                <a:schemeClr val="tx1"/>
              </a:solidFill>
              <a:effectLst/>
              <a:latin typeface="Verdana" charset="0"/>
              <a:ea typeface="Verdana" charset="0"/>
              <a:cs typeface="Verdana" charset="0"/>
            </a:rPr>
            <a:t>Charles Escue, Indiana University</a:t>
          </a:r>
        </a:p>
        <a:p>
          <a:pPr marL="171450" indent="-171450" rtl="0" fontAlgn="base">
            <a:buFont typeface="Arial" charset="0"/>
            <a:buChar char="•"/>
          </a:pPr>
          <a:r>
            <a:rPr lang="en-US" sz="1100" b="0" i="0" u="none" strike="noStrike">
              <a:solidFill>
                <a:schemeClr val="tx1"/>
              </a:solidFill>
              <a:effectLst/>
              <a:latin typeface="Verdana" charset="0"/>
              <a:ea typeface="Verdana" charset="0"/>
              <a:cs typeface="Verdana" charset="0"/>
            </a:rPr>
            <a:t>Joanna Grama, EDUCAUSE</a:t>
          </a:r>
        </a:p>
        <a:p>
          <a:pPr marL="171450" indent="-171450" rtl="0" fontAlgn="base">
            <a:buFont typeface="Arial" charset="0"/>
            <a:buChar char="•"/>
          </a:pPr>
          <a:r>
            <a:rPr lang="en-US" sz="1100" b="0" i="0" u="none" strike="noStrike">
              <a:solidFill>
                <a:schemeClr val="tx1"/>
              </a:solidFill>
              <a:effectLst/>
              <a:latin typeface="Verdana" charset="0"/>
              <a:ea typeface="Verdana" charset="0"/>
              <a:cs typeface="Verdana" charset="0"/>
            </a:rPr>
            <a:t>Todd Herring, REN-ISAC</a:t>
          </a:r>
        </a:p>
        <a:p>
          <a:pPr marL="171450" indent="-171450" rtl="0" fontAlgn="base">
            <a:buFont typeface="Arial" charset="0"/>
            <a:buChar char="•"/>
          </a:pPr>
          <a:r>
            <a:rPr lang="en-US" sz="1100" b="0" i="0" u="none" strike="noStrike">
              <a:solidFill>
                <a:schemeClr val="tx1"/>
              </a:solidFill>
              <a:effectLst/>
              <a:latin typeface="Verdana" charset="0"/>
              <a:ea typeface="Verdana" charset="0"/>
              <a:cs typeface="Verdana" charset="0"/>
            </a:rPr>
            <a:t>Kolin</a:t>
          </a:r>
          <a:r>
            <a:rPr lang="en-US" sz="1100" b="0" i="0" u="none" strike="noStrike" baseline="0">
              <a:solidFill>
                <a:schemeClr val="tx1"/>
              </a:solidFill>
              <a:effectLst/>
              <a:latin typeface="Verdana" charset="0"/>
              <a:ea typeface="Verdana" charset="0"/>
              <a:cs typeface="Verdana" charset="0"/>
            </a:rPr>
            <a:t> Hodgson, University of Notre Dame</a:t>
          </a:r>
        </a:p>
        <a:p>
          <a:pPr marL="171450" indent="-171450" rtl="0" fontAlgn="base">
            <a:buFont typeface="Arial" charset="0"/>
            <a:buChar char="•"/>
          </a:pPr>
          <a:r>
            <a:rPr lang="en-US" sz="1100" b="0" i="0" u="none" strike="noStrike" baseline="0">
              <a:solidFill>
                <a:schemeClr val="tx1"/>
              </a:solidFill>
              <a:effectLst/>
              <a:latin typeface="Verdana" charset="0"/>
              <a:ea typeface="Verdana" charset="0"/>
              <a:cs typeface="Verdana" charset="0"/>
            </a:rPr>
            <a:t>Tom Horton, Cornell University</a:t>
          </a:r>
        </a:p>
        <a:p>
          <a:pPr marL="171450" indent="-171450" rtl="0" fontAlgn="base">
            <a:buFont typeface="Arial" charset="0"/>
            <a:buChar char="•"/>
          </a:pPr>
          <a:r>
            <a:rPr lang="en-US" sz="1100" b="0" i="0" u="none" strike="noStrike" baseline="0">
              <a:solidFill>
                <a:schemeClr val="tx1"/>
              </a:solidFill>
              <a:effectLst/>
              <a:latin typeface="Verdana" charset="0"/>
              <a:ea typeface="Verdana" charset="0"/>
              <a:cs typeface="Verdana" charset="0"/>
            </a:rPr>
            <a:t>Leo Howell, North Carolina State University</a:t>
          </a:r>
        </a:p>
        <a:p>
          <a:pPr marL="171450" indent="-171450" rtl="0" fontAlgn="base">
            <a:buFont typeface="Arial" charset="0"/>
            <a:buChar char="•"/>
          </a:pPr>
          <a:r>
            <a:rPr lang="en-US" sz="1100" b="0" i="0" u="none" strike="noStrike" baseline="0">
              <a:solidFill>
                <a:schemeClr val="tx1"/>
              </a:solidFill>
              <a:effectLst/>
              <a:latin typeface="Verdana" charset="0"/>
              <a:ea typeface="Verdana" charset="0"/>
              <a:cs typeface="Verdana" charset="0"/>
            </a:rPr>
            <a:t>Alex Jalso, West Virginia University</a:t>
          </a:r>
          <a:endParaRPr lang="en-US" sz="1100" b="0" i="0" u="none" strike="noStrike">
            <a:solidFill>
              <a:schemeClr val="tx1"/>
            </a:solidFill>
            <a:effectLst/>
            <a:latin typeface="Verdana" charset="0"/>
            <a:ea typeface="Verdana" charset="0"/>
            <a:cs typeface="Verdana" charset="0"/>
          </a:endParaRPr>
        </a:p>
        <a:p>
          <a:pPr marL="171450" indent="-171450" rtl="0" fontAlgn="base">
            <a:buFont typeface="Arial" charset="0"/>
            <a:buChar char="•"/>
          </a:pPr>
          <a:r>
            <a:rPr lang="en-US" sz="1100" b="0" i="0" u="none" strike="noStrike">
              <a:solidFill>
                <a:schemeClr val="tx1"/>
              </a:solidFill>
              <a:effectLst/>
              <a:latin typeface="Verdana" charset="0"/>
              <a:ea typeface="Verdana" charset="0"/>
              <a:cs typeface="Verdana" charset="0"/>
            </a:rPr>
            <a:t>Nick Lewis, Internet2</a:t>
          </a:r>
        </a:p>
        <a:p>
          <a:pPr marL="171450" indent="-171450" rtl="0" fontAlgn="base">
            <a:buFont typeface="Arial" charset="0"/>
            <a:buChar char="•"/>
          </a:pPr>
          <a:r>
            <a:rPr lang="en-US" sz="1100" b="0" i="0" u="none" strike="noStrike">
              <a:solidFill>
                <a:schemeClr val="tx1"/>
              </a:solidFill>
              <a:effectLst/>
              <a:latin typeface="Verdana" charset="0"/>
              <a:ea typeface="Verdana" charset="0"/>
              <a:cs typeface="Verdana" charset="0"/>
            </a:rPr>
            <a:t>Wyman Miles, Cornell University</a:t>
          </a:r>
        </a:p>
        <a:p>
          <a:pPr marL="171450" indent="-171450" rtl="0" fontAlgn="base">
            <a:buFont typeface="Arial" charset="0"/>
            <a:buChar char="•"/>
          </a:pPr>
          <a:r>
            <a:rPr lang="en-US" sz="1100" b="0" i="0" u="none" strike="noStrike">
              <a:solidFill>
                <a:schemeClr val="tx1"/>
              </a:solidFill>
              <a:effectLst/>
              <a:latin typeface="Verdana" charset="0"/>
              <a:ea typeface="Verdana" charset="0"/>
              <a:cs typeface="Verdana" charset="0"/>
            </a:rPr>
            <a:t>Kim Milford, REN-ISAC</a:t>
          </a:r>
        </a:p>
        <a:p>
          <a:pPr marL="171450" indent="-171450" rtl="0" fontAlgn="base">
            <a:buFont typeface="Arial" charset="0"/>
            <a:buChar char="•"/>
          </a:pPr>
          <a:r>
            <a:rPr lang="en-US" sz="1100" b="0" i="0" u="none" strike="noStrike">
              <a:solidFill>
                <a:schemeClr val="tx1"/>
              </a:solidFill>
              <a:effectLst/>
              <a:latin typeface="Verdana" charset="0"/>
              <a:ea typeface="Verdana" charset="0"/>
              <a:cs typeface="Verdana" charset="0"/>
            </a:rPr>
            <a:t>Valerie Vogel, EDUCAUSE</a:t>
          </a:r>
        </a:p>
        <a:p>
          <a:endParaRPr lang="en-US" sz="1100">
            <a:solidFill>
              <a:schemeClr val="tx1"/>
            </a:solidFill>
            <a:effectLst/>
            <a:latin typeface="+mn-lt"/>
            <a:ea typeface="+mn-ea"/>
            <a:cs typeface="+mn-cs"/>
          </a:endParaRPr>
        </a:p>
        <a:p>
          <a:endParaRPr lang="en-US" i="1">
            <a:effectLst/>
          </a:endParaRPr>
        </a:p>
        <a:p>
          <a:pPr rtl="0"/>
          <a:r>
            <a:rPr lang="en-US" sz="1100" b="0" i="0" u="none" strike="noStrike">
              <a:solidFill>
                <a:schemeClr val="tx1"/>
              </a:solidFill>
              <a:effectLst/>
              <a:latin typeface="Verdana" charset="0"/>
              <a:ea typeface="Verdana" charset="0"/>
              <a:cs typeface="Verdana" charset="0"/>
            </a:rPr>
            <a:t>Members that contributed to Phase I (2016) of this effort are:</a:t>
          </a:r>
        </a:p>
        <a:p>
          <a:pPr marL="171450" indent="-171450" rtl="0">
            <a:buFont typeface="Arial" charset="0"/>
            <a:buChar char="•"/>
          </a:pPr>
          <a:r>
            <a:rPr lang="en-US" sz="1100" b="0" i="0" u="none" strike="noStrike">
              <a:solidFill>
                <a:schemeClr val="tx1"/>
              </a:solidFill>
              <a:effectLst/>
              <a:latin typeface="Verdana" charset="0"/>
              <a:ea typeface="Verdana" charset="0"/>
              <a:cs typeface="Verdana" charset="0"/>
            </a:rPr>
            <a:t>Jon Allen, Baylor University </a:t>
          </a:r>
        </a:p>
        <a:p>
          <a:pPr marL="171450" indent="-171450" rtl="0" fontAlgn="base">
            <a:buFont typeface="Arial" charset="0"/>
            <a:buChar char="•"/>
          </a:pPr>
          <a:r>
            <a:rPr lang="en-US" sz="1100" b="0" i="0" u="none" strike="noStrike">
              <a:solidFill>
                <a:schemeClr val="tx1"/>
              </a:solidFill>
              <a:effectLst/>
              <a:latin typeface="Verdana" charset="0"/>
              <a:ea typeface="Verdana" charset="0"/>
              <a:cs typeface="Verdana" charset="0"/>
            </a:rPr>
            <a:t>John Bruggeman, Hebrew Union College, Jewish Institute of Religion</a:t>
          </a:r>
        </a:p>
        <a:p>
          <a:pPr marL="171450" indent="-171450" rtl="0" fontAlgn="base">
            <a:buFont typeface="Arial" charset="0"/>
            <a:buChar char="•"/>
          </a:pPr>
          <a:r>
            <a:rPr lang="en-US" sz="1100" b="0" i="0" u="none" strike="noStrike">
              <a:solidFill>
                <a:schemeClr val="tx1"/>
              </a:solidFill>
              <a:effectLst/>
              <a:latin typeface="Verdana" charset="0"/>
              <a:ea typeface="Verdana" charset="0"/>
              <a:cs typeface="Verdana" charset="0"/>
            </a:rPr>
            <a:t>Charles Escue, Indiana University</a:t>
          </a:r>
        </a:p>
        <a:p>
          <a:pPr marL="171450" indent="-171450" rtl="0" fontAlgn="base">
            <a:buFont typeface="Arial" charset="0"/>
            <a:buChar char="•"/>
          </a:pPr>
          <a:r>
            <a:rPr lang="en-US" sz="1100" b="0" i="0" u="none" strike="noStrike">
              <a:solidFill>
                <a:schemeClr val="tx1"/>
              </a:solidFill>
              <a:effectLst/>
              <a:latin typeface="Verdana" charset="0"/>
              <a:ea typeface="Verdana" charset="0"/>
              <a:cs typeface="Verdana" charset="0"/>
            </a:rPr>
            <a:t>Joanna Grama, EDUCAUSE</a:t>
          </a:r>
        </a:p>
        <a:p>
          <a:pPr marL="171450" indent="-171450" rtl="0" fontAlgn="base">
            <a:buFont typeface="Arial" charset="0"/>
            <a:buChar char="•"/>
          </a:pPr>
          <a:r>
            <a:rPr lang="en-US" sz="1100" b="0" i="0" u="none" strike="noStrike">
              <a:solidFill>
                <a:schemeClr val="tx1"/>
              </a:solidFill>
              <a:effectLst/>
              <a:latin typeface="Verdana" charset="0"/>
              <a:ea typeface="Verdana" charset="0"/>
              <a:cs typeface="Verdana" charset="0"/>
            </a:rPr>
            <a:t>Karl Hassler, University of Delaware </a:t>
          </a:r>
        </a:p>
        <a:p>
          <a:pPr marL="171450" indent="-171450" rtl="0" fontAlgn="base">
            <a:buFont typeface="Arial" charset="0"/>
            <a:buChar char="•"/>
          </a:pPr>
          <a:r>
            <a:rPr lang="en-US" sz="1100" b="0" i="0" u="none" strike="noStrike">
              <a:solidFill>
                <a:schemeClr val="tx1"/>
              </a:solidFill>
              <a:effectLst/>
              <a:latin typeface="Verdana" charset="0"/>
              <a:ea typeface="Verdana" charset="0"/>
              <a:cs typeface="Verdana" charset="0"/>
            </a:rPr>
            <a:t>Todd Herring, REN-ISAC</a:t>
          </a:r>
        </a:p>
        <a:p>
          <a:pPr marL="171450" indent="-171450" rtl="0" fontAlgn="base">
            <a:buFont typeface="Arial" charset="0"/>
            <a:buChar char="•"/>
          </a:pPr>
          <a:r>
            <a:rPr lang="en-US" sz="1100" b="0" i="0" u="none" strike="noStrike">
              <a:solidFill>
                <a:schemeClr val="tx1"/>
              </a:solidFill>
              <a:effectLst/>
              <a:latin typeface="Verdana" charset="0"/>
              <a:ea typeface="Verdana" charset="0"/>
              <a:cs typeface="Verdana" charset="0"/>
            </a:rPr>
            <a:t>Nick Lewis, Internet2</a:t>
          </a:r>
        </a:p>
        <a:p>
          <a:pPr marL="171450" indent="-171450" rtl="0" fontAlgn="base">
            <a:buFont typeface="Arial" charset="0"/>
            <a:buChar char="•"/>
          </a:pPr>
          <a:r>
            <a:rPr lang="en-US" sz="1100" b="0" i="0" u="none" strike="noStrike">
              <a:solidFill>
                <a:schemeClr val="tx1"/>
              </a:solidFill>
              <a:effectLst/>
              <a:latin typeface="Verdana" charset="0"/>
              <a:ea typeface="Verdana" charset="0"/>
              <a:cs typeface="Verdana" charset="0"/>
            </a:rPr>
            <a:t>Kim Milford, REN-ISAC</a:t>
          </a:r>
        </a:p>
        <a:p>
          <a:pPr marL="171450" indent="-171450" rtl="0" fontAlgn="base">
            <a:buFont typeface="Arial" charset="0"/>
            <a:buChar char="•"/>
          </a:pPr>
          <a:r>
            <a:rPr lang="en-US" sz="1100" b="0" i="0" u="none" strike="noStrike">
              <a:solidFill>
                <a:schemeClr val="tx1"/>
              </a:solidFill>
              <a:effectLst/>
              <a:latin typeface="Verdana" charset="0"/>
              <a:ea typeface="Verdana" charset="0"/>
              <a:cs typeface="Verdana" charset="0"/>
            </a:rPr>
            <a:t>Craig Munson, Minnesota State Colleges &amp; Universities</a:t>
          </a:r>
        </a:p>
        <a:p>
          <a:pPr marL="171450" indent="-171450" rtl="0" fontAlgn="base">
            <a:buFont typeface="Arial" charset="0"/>
            <a:buChar char="•"/>
          </a:pPr>
          <a:r>
            <a:rPr lang="en-US" sz="1100" b="0" i="0" u="none" strike="noStrike">
              <a:solidFill>
                <a:schemeClr val="tx1"/>
              </a:solidFill>
              <a:effectLst/>
              <a:latin typeface="Verdana" charset="0"/>
              <a:ea typeface="Verdana" charset="0"/>
              <a:cs typeface="Verdana" charset="0"/>
            </a:rPr>
            <a:t>Mitch Parks, University of Idaho </a:t>
          </a:r>
        </a:p>
        <a:p>
          <a:pPr marL="171450" indent="-171450" rtl="0" fontAlgn="base">
            <a:buFont typeface="Arial" charset="0"/>
            <a:buChar char="•"/>
          </a:pPr>
          <a:r>
            <a:rPr lang="en-US" sz="1100" b="0" i="0" u="none" strike="noStrike">
              <a:solidFill>
                <a:schemeClr val="tx1"/>
              </a:solidFill>
              <a:effectLst/>
              <a:latin typeface="Verdana" charset="0"/>
              <a:ea typeface="Verdana" charset="0"/>
              <a:cs typeface="Verdana" charset="0"/>
            </a:rPr>
            <a:t>Laura Raderman, Carnegie Mellon University</a:t>
          </a:r>
        </a:p>
        <a:p>
          <a:pPr marL="171450" indent="-171450" rtl="0" fontAlgn="base">
            <a:buFont typeface="Arial" charset="0"/>
            <a:buChar char="•"/>
          </a:pPr>
          <a:r>
            <a:rPr lang="en-US" sz="1100" b="0" i="0" u="none" strike="noStrike">
              <a:solidFill>
                <a:schemeClr val="tx1"/>
              </a:solidFill>
              <a:effectLst/>
              <a:latin typeface="Verdana" charset="0"/>
              <a:ea typeface="Verdana" charset="0"/>
              <a:cs typeface="Verdana" charset="0"/>
            </a:rPr>
            <a:t>Valerie Vogel, EDUCAUSE</a:t>
          </a:r>
        </a:p>
        <a:p>
          <a:endParaRPr lang="en-US">
            <a:effectLst/>
          </a:endParaRPr>
        </a:p>
        <a:p>
          <a:endParaRPr lang="en-US" sz="1100"/>
        </a:p>
      </xdr:txBody>
    </xdr:sp>
    <xdr:clientData/>
  </xdr:one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c115" refreshedDate="44475.367752430553" createdVersion="6" refreshedVersion="6" minRefreshableVersion="3" recordCount="257" xr:uid="{00000000-000A-0000-FFFF-FFFF00000000}">
  <cacheSource type="worksheet">
    <worksheetSource ref="B2:AB258" sheet="Questions"/>
  </cacheSource>
  <cacheFields count="27">
    <cacheField name="ID" numFmtId="0">
      <sharedItems count="257">
        <s v="GNRL-01"/>
        <s v="GNRL-02"/>
        <s v="GNRL-03"/>
        <s v="GNRL-04"/>
        <s v="GNRL-05"/>
        <s v="GNRL-06"/>
        <s v="GNRL-07"/>
        <s v="GNRL-08"/>
        <s v="GNRL-09"/>
        <s v="GNRL-10"/>
        <s v="GNRL-11"/>
        <s v="GNRL-12"/>
        <s v="GNRL-13"/>
        <s v="GNRL-14"/>
        <s v="GNRL-15"/>
        <s v="QUAL-01"/>
        <s v="QUAL-02"/>
        <s v="QUAL-03"/>
        <s v="QUAL-04"/>
        <s v="QUAL-05"/>
        <s v="QUAL-06"/>
        <s v="QUAL-07"/>
        <s v="COMP-01"/>
        <s v="COMP-02"/>
        <s v="COMP-03"/>
        <s v="COMP-04"/>
        <s v="COMP-05"/>
        <s v="DOCU-01"/>
        <s v="DOCU-02"/>
        <s v="DOCU-03"/>
        <s v="DOCU-04"/>
        <s v="DOCU-05"/>
        <s v="DOCU-06"/>
        <s v="DOCU-07"/>
        <s v="DOCU-08"/>
        <s v="DOCU-09"/>
        <s v="DOCU-10"/>
        <s v="DOCU-11"/>
        <s v="ITAC-01"/>
        <s v="ITAC-02"/>
        <s v="ITAC-03"/>
        <s v="ITAC-04"/>
        <s v="ITAC-05"/>
        <s v="ITAC-06"/>
        <s v="ITAC-07"/>
        <s v="ITAC-08"/>
        <s v="ITAC-09"/>
        <s v="THRD-01"/>
        <s v="THRD-02"/>
        <s v="THRD-03"/>
        <s v="THRD-04"/>
        <s v="THRD-05"/>
        <s v="CONS-01"/>
        <s v="CONS-02"/>
        <s v="CONS-03"/>
        <s v="CONS-04"/>
        <s v="CONS-05"/>
        <s v="CONS-06"/>
        <s v="CONS-07"/>
        <s v="CONS-08"/>
        <s v="CONS-09"/>
        <s v="APPL-01"/>
        <s v="APPL-02"/>
        <s v="APPL-03"/>
        <s v="APPL-04"/>
        <s v="APPL-05"/>
        <s v="APPL-06"/>
        <s v="APPL-07"/>
        <s v="APPL-08"/>
        <s v="APPL-09"/>
        <s v="APPL-10"/>
        <s v="APPL-11"/>
        <s v="APPL-12"/>
        <s v="APPL-13"/>
        <s v="APPL-14"/>
        <s v="APPL-15"/>
        <s v="AAAI-01"/>
        <s v="AAAI-02"/>
        <s v="AAAI-03"/>
        <s v="AAAI-04"/>
        <s v="AAAI-05"/>
        <s v="AAAI-06"/>
        <s v="AAAI-07"/>
        <s v="AAAI-08"/>
        <s v="AAAI-09"/>
        <s v="AAAI-10"/>
        <s v="AAAI-11"/>
        <s v="AAAI-12"/>
        <s v="AAAI-13"/>
        <s v="AAAI-14"/>
        <s v="AAAI-15"/>
        <s v="AAAI-16"/>
        <s v="AAAI-17"/>
        <s v="AAAI-18"/>
        <s v="AAAI-19"/>
        <s v="BCPL-01"/>
        <s v="BCPL-02"/>
        <s v="BCPL-03"/>
        <s v="BCPL-04"/>
        <s v="BCPL-05"/>
        <s v="BCPL-06"/>
        <s v="BCPL-07"/>
        <s v="BCPL-08"/>
        <s v="BCPL-09"/>
        <s v="BCPL-10"/>
        <s v="CHNG-01"/>
        <s v="CHNG-02"/>
        <s v="CHNG-03"/>
        <s v="CHNG-04"/>
        <s v="CHNG-05"/>
        <s v="CHNG-06"/>
        <s v="CHNG-07"/>
        <s v="CHNG-08"/>
        <s v="CHNG-09"/>
        <s v="CHNG-10"/>
        <s v="CHNG-11"/>
        <s v="CHNG-12"/>
        <s v="CHNG-13"/>
        <s v="CHNG-14"/>
        <s v="CHNG-15"/>
        <s v="CHNG-16"/>
        <s v="DATA-01"/>
        <s v="DATA-02"/>
        <s v="DATA-03"/>
        <s v="DATA-04"/>
        <s v="DATA-05"/>
        <s v="DATA-06"/>
        <s v="DATA-07"/>
        <s v="DATA-08"/>
        <s v="DATA-09"/>
        <s v="DATA-10"/>
        <s v="DATA-11"/>
        <s v="DATA-12"/>
        <s v="DATA-13"/>
        <s v="DATA-14"/>
        <s v="DATA-15"/>
        <s v="DATA-16"/>
        <s v="DATA-17"/>
        <s v="DATA-18"/>
        <s v="DATA-19"/>
        <s v="DATA-20"/>
        <s v="DATA-21"/>
        <s v="DATA-22"/>
        <s v="DATA-23"/>
        <s v="DATA-24"/>
        <s v="DCTR-01"/>
        <s v="DCTR-02"/>
        <s v="DCTR-03"/>
        <s v="DCTR-04"/>
        <s v="DCTR-05"/>
        <s v="DCTR-06"/>
        <s v="DCTR-07"/>
        <s v="DCTR-08"/>
        <s v="DCTR-09"/>
        <s v="DCTR-10"/>
        <s v="DCTR-11"/>
        <s v="DCTR-12"/>
        <s v="DCTR-13"/>
        <s v="DCTR-14"/>
        <s v="DCTR-15"/>
        <s v="DCTR-16"/>
        <s v="DCTR-17"/>
        <s v="DRPL-01"/>
        <s v="DRPL-02"/>
        <s v="DRPL-03"/>
        <s v="DRPL-04"/>
        <s v="DRPL-05"/>
        <s v="DRPL-06"/>
        <s v="DRPL-07"/>
        <s v="DRPL-08"/>
        <s v="DRPL-09"/>
        <s v="DRPL-10"/>
        <s v="DRPL-11"/>
        <s v="FIDP-01"/>
        <s v="FIDP-02"/>
        <s v="FIDP-03"/>
        <s v="FIDP-04"/>
        <s v="FIDP-05"/>
        <s v="FIDP-06"/>
        <s v="FIDP-07"/>
        <s v="FIDP-08"/>
        <s v="FIDP-09"/>
        <s v="FIDP-10"/>
        <s v="FIDP-11"/>
        <s v="PPPR-01"/>
        <s v="PPPR-02"/>
        <s v="PPPR-03"/>
        <s v="PPPR-04"/>
        <s v="PPPR-05"/>
        <s v="PPPR-06"/>
        <s v="PPPR-07"/>
        <s v="PPPR-08"/>
        <s v="PPPR-09"/>
        <s v="PPPR-10"/>
        <s v="PPPR-11"/>
        <s v="PPPR-12"/>
        <s v="PPPR-13"/>
        <s v="PPPR-14"/>
        <s v="PPPR-15"/>
        <s v="PPPR-16"/>
        <s v="PPPR-17"/>
        <s v="IH-01"/>
        <s v="IH-02"/>
        <s v="IH-03"/>
        <s v="IH-04"/>
        <s v="QLAS-01"/>
        <s v="QLAS-02"/>
        <s v="QLAS-03"/>
        <s v="QLAS-04"/>
        <s v="QLAS-05"/>
        <s v="VULN-01"/>
        <s v="VULN-02"/>
        <s v="VULN-03"/>
        <s v="VULN-04"/>
        <s v="VULN-05"/>
        <s v="VULN-06"/>
        <s v="HIPA-01"/>
        <s v="HIPA-02"/>
        <s v="HIPA-03"/>
        <s v="HIPA-04"/>
        <s v="HIPA-05"/>
        <s v="HIPA-06"/>
        <s v="HIPA-07"/>
        <s v="HIPA-08"/>
        <s v="HIPA-09"/>
        <s v="HIPA-10"/>
        <s v="HIPA-11"/>
        <s v="HIPA-12"/>
        <s v="HIPA-13"/>
        <s v="HIPA-14"/>
        <s v="HIPA-15"/>
        <s v="HIPA-16"/>
        <s v="HIPA-17"/>
        <s v="HIPA-18"/>
        <s v="HIPA-19"/>
        <s v="HIPA-20"/>
        <s v="HIPA-21"/>
        <s v="HIPA-22"/>
        <s v="HIPA-23"/>
        <s v="HIPA-24"/>
        <s v="HIPA-25"/>
        <s v="HIPA-26"/>
        <s v="HIPA-27"/>
        <s v="HIPA-28"/>
        <s v="HIPA-29"/>
        <s v="PCID-01"/>
        <s v="PCID-02"/>
        <s v="PCID-03"/>
        <s v="PCID-04"/>
        <s v="PCID-05"/>
        <s v="PCID-06"/>
        <s v="PCID-07"/>
        <s v="PCID-08"/>
        <s v="PCID-09"/>
        <s v="PCID-10"/>
        <s v="PCID-11"/>
        <s v="PCID-12"/>
      </sharedItems>
    </cacheField>
    <cacheField name="Question" numFmtId="0">
      <sharedItems count="254" longText="1">
        <s v="Vendor Name"/>
        <s v="Product Name"/>
        <s v="Product Description"/>
        <s v="Web Link to Product Privacy Notice"/>
        <s v="Web Link to Accessibility Statement or VPAT"/>
        <s v="Vendor Contact Name"/>
        <s v="Vendor Contact Title"/>
        <s v="Vendor Contact Email"/>
        <s v="Vendor Contact Phone Number"/>
        <s v="Vendor Accessibility Contact Name"/>
        <s v="Vendor Accessibility Contact Title"/>
        <s v="Vendor Accessibility Contact Email"/>
        <s v="Vendor Accessibility Contact Phone Number"/>
        <s v="Vendor Hosting Regions"/>
        <s v="Vendor Work Locations"/>
        <s v="Does your product process protected health information (PHI) or any data covered by the Health Insurance Portability and Accountability Act?"/>
        <s v="Will institution data be shared with or hosted by any third parties? (e.g. any entity not wholly-owned by your company is considered a third-party)"/>
        <s v="Do you have a well documented Business Continuity Plan (BCP) that is tested annually?"/>
        <s v="Do you have a well documented Disaster Recovery Plan (DRP) that is tested annually?"/>
        <s v="Is the vended product designed to process or store Credit Card information?"/>
        <s v="Does your company provide professional services pertaining to this product?"/>
        <s v="Select your hosting option"/>
        <s v="Describe your organization’s business background and ownership structure, including all parent and subsidiary relationships."/>
        <s v="Have you had an unplanned disruption to this product/service in the last 12 months?"/>
        <s v="Do you have a dedicated Information Security staff or office?"/>
        <s v="Do you have a dedicated Software and System Development team(s)? (e.g. Customer Support, Implementation, Product Management, etc.)"/>
        <s v="Use this area to share information about your environment that will assist those who are assessing your company data security program."/>
        <s v="Have you undergone a SSAE 18/SOC 2 audit?"/>
        <s v="Have you completed the Cloud Security Alliance (CSA) self assessment or CAIQ?"/>
        <s v="Have you received the Cloud Security Alliance STAR certification?"/>
        <s v="Do you conform with a specific industry standard security framework? (e.g. NIST Cybersecurity Framework, CIS Controls, ISO 27001, etc.)"/>
        <s v="Can the systems that hold the institution's data be compliant with NIST SP 800-171 and/or CMMC Level 3 standards?"/>
        <s v="Can you provide overall system and/or application architecture diagrams including a full description of the data flow for all components of the system?"/>
        <s v="Does your organization have a data privacy policy?"/>
        <s v="Do you have a documented, and currently implemented, employee onboarding and offboarding policy?"/>
        <s v="Do you have a documented change management process?"/>
        <s v="Has a VPAT or ACR been created or updated for the product and version under consideration within the past year?"/>
        <s v="Do you have documentation to support the accessibility features of your product?"/>
        <s v="Has a third party expert conducted an audit of the most recent version of your product?"/>
        <s v="Do you have a documented and implemented process for verifying accessibility conformance?"/>
        <s v="Have you adopted a technical or legal standard of conformance for the product in question?"/>
        <s v="Can you provide a current, detailed accessibility roadmap with delivery timelines?"/>
        <s v="Do you expect your staff to maintain a current skill set in IT accessibility?"/>
        <s v="Do you have a documented and implemented process for reporting and tracking accessibility issues?"/>
        <s v="Do you have documented processes and procedures for implementing accessibility into your development lifecycle?"/>
        <s v="Can all functions of the application or service be performed using only the keyboard?"/>
        <s v="Does your product rely on activating a special ‘accessibility mode,’ a ‘lite version’ or accessing an alternate interface for accessibility purposes?"/>
        <s v="Do you perform security assessments of third party companies with which you share data? (i.e. hosting providers, cloud services, PaaS, IaaS, SaaS, etc.)."/>
        <s v="Provide a brief description for why each of these third parties will have access to institution data."/>
        <s v="What legal agreements (i.e. contracts) do you have in place with these third parties that address liability in the event of a data breach?"/>
        <s v="Do you have an implemented third party management strategy?"/>
        <s v="Do you have a process and implemented procedures for managing your hardware supply chain? (e.g., telecommunications equipment, export licensing, computing devices)"/>
        <s v="Will the consulting take place on-premises?"/>
        <s v="Will the consultant require access to Institution's network resources?"/>
        <s v="Will the consultant require access to hardware in the Institution's data centers?"/>
        <s v="Will the consultant require an account within the Institution's domain (@*.edu)?"/>
        <s v="Has the consultant received training on [sensitive, HIPAA, PCI, etc.] data handling?"/>
        <s v="Will any data be transferred to the consultant's possession?"/>
        <s v="Is it encrypted (at rest) while in the consultant's possession?"/>
        <s v="Will the consultant need remote access to the Institution's network or systems?"/>
        <s v="Can we restrict that access based on source IP address?"/>
        <s v="Are access controls for institutional accounts based on structured rules, such as role-based access control (RBAC), attribute-based access control (ABAC) or policy-based access control (PBAC)?"/>
        <s v="Are access controls for staff within your organization based on structured rules, such as RBAC, ABAC, or PBAC?"/>
        <s v="Do you have a documented and currently implemented strategy for securing employee workstations when they work remotely? (i.e. not in a trusted computing environment)"/>
        <s v="Does the system provide data input validation and error messages?"/>
        <s v="Are you using a web application firewall (WAF)?"/>
        <s v="Do you have a process and implemented procedures for managing your software supply chain (e.g. libraries, repositories, frameworks, etc)"/>
        <s v="Are only currently supported operating system(s), software, and libraries leveraged by the system(s)/application(s) that will have access to institution's data?"/>
        <s v="If mobile, is the application available from a trusted source (e.g., App Store, Google Play Store)?"/>
        <s v="Does your application require access to location or GPS data?"/>
        <s v="Does your application provide separation of duties between security administration, system administration, and standard user functions?"/>
        <s v="Do you have a fully implemented policy or procedure that details how your employees obtain administrator access to instutional instance of the application?"/>
        <s v="Have your developers been trained in secure coding techniques?"/>
        <s v="Was your application developed using secure coding techniques?"/>
        <s v="Do you subject your code to static code analysis and/or static application security testing prior to release?"/>
        <s v="Do you have software testing processes (dynamic or static) that are established and followed?"/>
        <s v="Does your solution support single sign-on (SSO) protocols for user and administrator authentication?"/>
        <s v="Does your solution support local authentication protocols for user and administrator authentication?"/>
        <s v="Can you enforce password/passphrase aging requirements?"/>
        <s v="Can you enforce password/passphrase complexity requirements [provided by the institution]?"/>
        <s v="Does the system have password complexity or length limitations and/or restrictions?"/>
        <s v="Do you have documented password/passphrase reset procedures that are currently implemented in the system and/or customer support?"/>
        <s v="Does your organization participate in InCommon or another eduGAIN affiliated trust federation?"/>
        <s v="Does your application support integration with other authentication and authorization systems?"/>
        <s v="Does your solution support any of the following Web SSO standards? [e.g., SAML2 (with redirect flow), OIDC, CAS, or other]"/>
        <s v="Do you support differentiation between email address and user identifier?"/>
        <s v="Do you allow the customer to specify attribute mappings for any needed information beyond a user identifier? [e.g., Reference eduPerson, ePPA/ePPN/ePE ]"/>
        <s v="If you don't support SSO, does your application and/or user-frontend/portal support multi-factor authentication? (e.g. Duo, Google Authenticator, OTP, etc.)"/>
        <s v="Does your application automatically lock the session or log-out an account after a period of inactivity?"/>
        <s v="Are there any passwords/passphrases hard coded into your systems or products?"/>
        <s v="Are you storing any passwords in plaintext?"/>
        <s v="Does your application support directory integration for user accounts?"/>
        <s v="Are audit logs available that include AT LEAST all of the following; login, logout, actions performed, and source IP address?"/>
        <s v="Describe or provide a reference to the a) system capability to log security/authorization changes as well as user and administrator security events (i.e. physical or electronic)(e.g. login failures, access denied, changes accepted), and b) all requirements necessary to implement logging and monitoring on the system. Include c) information about SIEM/log collector usage."/>
        <s v="Describe or provide a reference to the retention period for those logs, how logs are protected, and whether they are accessible to the customer (and if so, how)."/>
        <s v="Is an owner assigned who is responsible for the maintenance and review of the Business Continuity Plan?"/>
        <s v="Is there a defined problem/issue escalation plan in your BCP for impacted clients?"/>
        <s v="Is there a documented communication plan in your BCP for impacted clients?"/>
        <s v="Are all components of the BCP reviewed at least annually and updated as needed to reflect change?"/>
        <s v="Are specific crisis management roles and responsibilities defined and documented?"/>
        <s v="Does your organization conduct training and awareness activities to validate its employees understanding of their roles and responsibilities during a crisis?"/>
        <s v="Does your organization have an alternative business site or a contracted Business Recovery provider?"/>
        <s v="Does your organization conduct an annual test of relocating to an alternate site for business recovery purposes?"/>
        <s v="Is this product a core service of your organization, and as such, the top priority during business continuity planning?"/>
        <s v="Are all services that support your product fully redundant?"/>
        <s v="Does your Change Management process minimally include authorization, impact analysis, testing, and validation before moving changes to production?"/>
        <s v="Does your Change Management process also verify that all required third party libraries and dependencies are still supported with each major change?"/>
        <s v="Will the institution be notified of major changes to your environment that could impact the institution's security posture?"/>
        <s v="Do clients have the option to not participate in or postpone an upgrade to a new release?"/>
        <s v="Do you have a fully implemented solution support strategy that defines how many concurrent versions you support?"/>
        <s v="Does the system support client customizations from one release to another?"/>
        <s v="Do you have a release schedule for product updates?"/>
        <s v="Do you have a technology roadmap, for at least the next 2 years, for enhancements and bug fixes for the product/service being assessed?"/>
        <s v="Is Institution involvement (i.e. technically or organizationally) required during product updates?"/>
        <s v="Do you have policy and procedure, currently implemented, managing how critical patches are applied to all systems and applications?"/>
        <s v="Do you have policy and procedure, currently implemented, guiding how security risks are mitigated until patches can be applied?"/>
        <s v="Are upgrades or system changes installed during off-peak hours or in a manner that does not impact the customer?"/>
        <s v="Do procedures exist to provide that emergency changes are documented and authorized (including after the fact approval)?"/>
        <s v="Do you have an implemented system configuration management process? (e.g. secure &quot;gold&quot; images, etc.)"/>
        <s v="Do you have a systems management and configuration strategy that encompasses servers, appliances, cloud services, applications, and mobile devices (company and employee owned)?"/>
        <s v="Does the environment provide for dedicated single-tenant capabilities? If not, describe how your product or environment separates data from different customers (e.g., logically, physically, single tenancy, multi-tenancy)."/>
        <s v="Will Institution's data be stored on any devices (database servers, file servers, SAN, NAS, …) configured with non-RFC 1918/4193 (i.e. publicly routable) IP addresses?"/>
        <s v="Is sensitive data encrypted, using secure protocols/algorithms, in transport? (e.g. system-to-client)"/>
        <s v="Is sensitive data encrypted, using secure protocols/algorithms, in storage? (e.g. disk encryption, at-rest, files, and within a running database)"/>
        <s v="Do all cryptographic modules in use in your product conform to the Federal Information Processing Standards (FIPS PUB 140-2)?"/>
        <s v="At the completion of this contract, will data be returned to the institution and deleted from all your systems and archives?"/>
        <s v="Will the institution's data be available within the system for a period of time at the completion of this contract?"/>
        <s v="Can the Institution extract a full or partial backup of data?"/>
        <s v="Are ownership rights to all data, inputs, outputs, and metadata retained by the institution?"/>
        <s v="Are these rights retained even through a provider acquisition or bankruptcy event?"/>
        <s v="In the event of imminent bankruptcy, closing of business, or retirement of service, will you provide 90 days for customers to get their data out of the system and migrate applications?"/>
        <s v="Are involatile backup copies made according to pre-defined schedules and securely stored and protected?"/>
        <s v="Do current backups include all operating system software, utilities, security software, application software, and data files necessary for recovery?"/>
        <s v="Are you performing off site backups? (i.e. digitally moved off site)"/>
        <s v="Are physical backups taken off site? (i.e. physically moved off site)"/>
        <s v="Do backups containing the institution's data ever leave the Institution's Data Zone either physically or via network routing?"/>
        <s v="Are data backups encrypted?"/>
        <s v="Do you have a cryptographic key management process (generation, exchange, storage, safeguards, use, vetting, and replacement), that is documented and currently implemented, for all system components? (e.g. database, system, web, etc.)"/>
        <s v="Do you have a media handling process, that is documented and currently implemented that meets established business needs and regulatory requirements, including end-of-life, repurposing, and data sanitization procedures?"/>
        <s v="Does the process described in DATA-23 adhere to DoD 5220.22-M and/or NIST SP 800-88 standards?"/>
        <s v="Is media used for long-term retention of business data and archival purposes stored in a secure, environmentally protected area?"/>
        <s v="Will you handle data in a FERPA compliant manner?"/>
        <s v="Does your staff (or third party) have access to Institutional data (e.g., financial, PHI or other sensitive information) through any means?"/>
        <s v="Does the hosting provider have a SOC 2 Type 2 report available?"/>
        <s v="Are you generally able to accomodate storing each institution's data within their geographic region?"/>
        <s v="Are the data centers staffed 24 hours a day, seven days a week (i.e., 24x7x365)?"/>
        <s v="Are your servers separated from other companies via a physical barrier, such as a cage or hardened walls?"/>
        <s v="Does a physical barrier fully enclose the physical space preventing unauthorized physical contact with any of your devices?"/>
        <s v="Are your primary and secondary data centers geographically diverse?"/>
        <s v="If outsourced or co-located, is there a contract in place to prevent data from leaving the Institution's Data Zone?"/>
        <s v="What Tier Level is your data center (per levels defined by the Uptime Institute)?"/>
        <s v="Is the service hosted in a high availability environment?"/>
        <s v="Is redundant power available for all datacenters where institution data will reside? "/>
        <s v="Are redundant power strategies tested?"/>
        <s v="Describe or provide a reference to the availability of cooling and fire suppression systems in all datacenters where institution data will reside."/>
        <s v="Do you have Internet Service Provider (ISP) Redundancy?"/>
        <s v="Does every datacenter where the Institution's data will reside have multiple telephone company or network provider entrances to the facility?"/>
        <s v="Are you requiring multi-factor authentication for administrators of your cloud environment?"/>
        <s v="Are you using your cloud providers available hardening tools or pre-hardened images?"/>
        <s v="Does your cloud vendor have access to your encryption keys?"/>
        <s v="Describe or provide a reference to your Disaster Recovery Plan (DRP)."/>
        <s v="Is an owner assigned who is responsible for the maintenance and review of the DRP?"/>
        <s v="Can the Institution review your DRP and supporting documentation?"/>
        <s v="Are any disaster recovery locations outside the Institution's geographic region?"/>
        <s v="Does your organization have a disaster recovery site or a contracted Disaster Recovery provider?"/>
        <s v="Does your organization conduct an annual test of relocating to this site for disaster recovery purposes?"/>
        <s v="Is there a defined problem/issue escalation plan in your DRP for impacted clients?"/>
        <s v="Is there a documented communication plan in your DRP for impacted clients?"/>
        <s v="Describe or provide a reference to how your disaster recovery plan is tested? (i.e. scope of DR tests, end-to-end testing, etc.)"/>
        <s v="Has the Disaster Recovery Plan been tested in the last year?"/>
        <s v="Are all components of the DRP reviewed at least annually and updated as needed to reflect change?"/>
        <s v="Are you utilizing a stateful packet inspection (SPI) firewall?"/>
        <s v="State and describe who has the authority to change firewall rules?"/>
        <s v="Do you have a documented policy for firewall change requests?"/>
        <s v="Have you implemented an Intrusion Detection System (network-based)?"/>
        <s v="Have you implemented an Intrusion Prevention System (network-based)?"/>
        <s v="Do you employ host-based intrusion detection?"/>
        <s v="Do you employ host-based intrusion prevention?"/>
        <s v="Are you employing any next-generation persistent threat (NGPT) monitoring?"/>
        <s v="Do you monitor for intrusions on a 24x7x365 basis?"/>
        <s v="Is intrusion monitoring performed internally or by a third-party service?"/>
        <s v="Are audit logs available for all changes to the network, firewall, IDS, and IPS systems?"/>
        <s v="Can you share the organization chart, mission statement, and policies for your information security unit?"/>
        <s v="Do you have a documented patch management process?"/>
        <s v="Can you accommodate encryption requirements using open standards?"/>
        <s v="Are information security principles designed into the product lifecycle?"/>
        <s v="Do you have a documented systems development life cycle (SDLC)?"/>
        <s v="Do you have a formal incident response plan?"/>
        <s v="Will you comply with applicable breach notification laws?"/>
        <s v="Will you comply with the Institution's IT policies with regards to user privacy and data protection?"/>
        <s v="Is your company subject to Institution's geographic region's laws and regulations?"/>
        <s v="Do you perform background screenings or multi-state background checks on all employees prior to their first day of work?"/>
        <s v="Do you require new employees to fill out agreements and review policies?"/>
        <s v="Do you have a documented information security policy?"/>
        <s v="Do you have an information security awareness program?"/>
        <s v="Is security awareness training mandatory for all employees?"/>
        <s v="Do you have process and procedure(s) documented, and currently followed, that require a review and update of the access-list(s) for privileged accounts?"/>
        <s v="Do you have documented, and currently implemented, internal audit processes and procedures?"/>
        <s v="Does your organization have physical security controls and policies in place?"/>
        <s v="Do you have either an internal incident response team or retain an external team?"/>
        <s v="Do you have the capability to respond to incidents on a 24x7x365 basis?"/>
        <s v="Do you carry cyber-risk insurance to protect against unforeseen service outages, data that is lost or stolen, and security incidents?"/>
        <s v="Do you have a documented and currently implemented Quality Assurance program?"/>
        <s v="Do you comply with ISO 9001?"/>
        <s v="Will your company provide quality and performance metrics in relation to the scope of services and performance expectations for the services you are offering?"/>
        <s v="Do you incorporate customer feedback into security feature requests?"/>
        <s v="Can you provide an evaluation site to the institution for testing?"/>
        <s v="Are your systems and applications regularly scanned externally for vulnerabilities?"/>
        <s v="Have your systems and applications had a third party security assessment completed in the last year?"/>
        <s v="Are your systems and applications scanned with an authenticated user account for vulnerabilities [that are remediated] prior to new releases?"/>
        <s v="Will you provide results of application and system vulnerability scans to the Institution?"/>
        <s v="Describe or provide a reference to how you monitor for and protect against common web application security vulnerabilities (e.g. SQL injection, XSS, XSRF, etc.)."/>
        <s v="Will you allow the institution to perform its own vulnerability testing and/or scanning of your systems and/or application provided that testing is performed at a mutually agreed upon time and date?"/>
        <s v="Do your workforce members receive regular training related to the HIPAA Privacy and Security Rules and the HITECH Act?"/>
        <s v="Do you monitor or receive information regarding changes in HIPAA regulations?"/>
        <s v="Has your organization designated HIPAA Privacy and Security officers as required by the Rules?"/>
        <s v="Do you comply with the requirements of the Health Information Technology for Economic and Clinical Health Act (HITECH)?"/>
        <s v="Have you conducted a risk analysis as required under the Security Rule?"/>
        <s v="Have you identified areas of risks?"/>
        <s v="Have you taken actions to mitigate the identified risks?"/>
        <s v="Does your application require user and system administrator password changes at a frequency no greater than 90 days?"/>
        <s v="Does your application require a user to set their own password after an administrator reset or on first use of the account?"/>
        <s v="Does your application lock-out an account after a number of failed login attempts? "/>
        <s v="Does your application automatically lock or log-out an account after a period of inactivity?"/>
        <s v="Are passwords visible in plain text, whether when stored or entered, including service level accounts (i.e. database accounts, etc.)?"/>
        <s v="If the application is institution-hosted, can all service level and administrative account passwords be changed by the institution?"/>
        <s v="Does your application provide the ability to define user access levels?"/>
        <s v="Does your application support varying levels of access to administrative tasks defined individually per user?"/>
        <s v="Does your application support varying levels of access to records based on user ID?"/>
        <s v="Is there a limit to the number of groups a user can be assigned?"/>
        <s v="Do accounts used for vendor supplied remote support abide by the same authentication policies and access logging as the rest of the system?"/>
        <s v="Does the application log record access including specific user, date/time of access, and originating IP or device? "/>
        <s v="Does the application log administrative activity, such user account access changes and password changes, including specific user, date/time of changes, and originating IP or device?"/>
        <s v="How long does the application keep access/change logs?"/>
        <s v="Can the application logs be archived? "/>
        <s v="Can the application logs be saved externally? "/>
        <s v="Does your data backup and retention policies and practices meet HIPAA requirements?"/>
        <s v="Do you have a disaster recovery plan and emergency mode operation plan?"/>
        <s v="Have the policies/plans mentioned above been tested?"/>
        <s v="Can you provide a HIPAA compliance attestation document?"/>
        <s v="Are you willing to enter into a Business Associate Agreement (BAA)?"/>
        <s v="Have you entered into a BAA with all subcontractors who may have access to protected health information (PHI)?"/>
        <s v="Do your systems or products store, process, or transmit cardholder (payment/credit/debt card) data?"/>
        <s v="Are you compliant with the Payment Card Industry Data Security Standard (PCI DSS)?"/>
        <s v="Do you have a current, executed within the past year, Attestation of Compliance (AoC) or Report on Compliance (RoC)?"/>
        <s v="Are you classified as a service provider?"/>
        <s v="Are you on the list of VISA approved service providers? "/>
        <s v="Are you classified as a merchant?  If so, what level (1, 2, 3, 4)?"/>
        <s v="Describe the architecture employed by the system to verify and authorize credit card transactions."/>
        <s v="What payment processors/gateways does the system support? "/>
        <s v="Can the application be installed in a PCI DSS compliant manner ?"/>
        <s v="Is the application listed as an approved PA-DSS application? "/>
        <s v="Does the system or products use a third party to collect, store, process, or transmit cardholder (payment/credit/debt card) data?"/>
        <s v="Include documentation describing the systems' abilities to comply with the PCI DSS and any features or capabilities of the system that must be added or changed in order to operate in compliance with the standards. "/>
      </sharedItems>
    </cacheField>
    <cacheField name="Additional Info" numFmtId="0">
      <sharedItems containsBlank="1" containsMixedTypes="1" containsNumber="1" containsInteger="1" minValue="0" maxValue="0" count="4">
        <n v="0"/>
        <s v="Additional Information"/>
        <e v="#N/A"/>
        <m/>
      </sharedItems>
    </cacheField>
    <cacheField name="Standard Guidance" numFmtId="0">
      <sharedItems containsBlank="1"/>
    </cacheField>
    <cacheField name="No Guidance" numFmtId="0">
      <sharedItems containsBlank="1"/>
    </cacheField>
    <cacheField name="Yes Guidance" numFmtId="0">
      <sharedItems containsBlank="1" longText="1"/>
    </cacheField>
    <cacheField name="Reason For Question" numFmtId="0">
      <sharedItems containsBlank="1" longText="1"/>
    </cacheField>
    <cacheField name="Follow-up Inquiries" numFmtId="0">
      <sharedItems containsBlank="1" longText="1"/>
    </cacheField>
    <cacheField name="High Risk" numFmtId="0">
      <sharedItems containsBlank="1" count="5">
        <m/>
        <b v="1"/>
        <b v="0"/>
        <s v="FALSE"/>
        <s v="TRUE"/>
      </sharedItems>
    </cacheField>
    <cacheField name="Required" numFmtId="1">
      <sharedItems containsString="0" containsBlank="1" containsNumber="1" containsInteger="1" minValue="0" maxValue="1"/>
    </cacheField>
    <cacheField name="Category" numFmtId="0">
      <sharedItems containsBlank="1"/>
    </cacheField>
    <cacheField name="C_Answer" numFmtId="0">
      <sharedItems containsBlank="1"/>
    </cacheField>
    <cacheField name="V_Answer" numFmtId="0">
      <sharedItems containsBlank="1" containsMixedTypes="1" containsNumber="1" containsInteger="1" minValue="0" maxValue="0"/>
    </cacheField>
    <cacheField name="Analyst override answer" numFmtId="0">
      <sharedItems containsBlank="1"/>
    </cacheField>
    <cacheField name="Compliant" numFmtId="0">
      <sharedItems containsBlank="1" containsMixedTypes="1" containsNumber="1" containsInteger="1" minValue="0" maxValue="0" count="3">
        <m/>
        <n v="0"/>
        <e v="#N/A"/>
      </sharedItems>
    </cacheField>
    <cacheField name="Default Weight" numFmtId="0">
      <sharedItems containsString="0" containsBlank="1" containsNumber="1" containsInteger="1" minValue="0" maxValue="40"/>
    </cacheField>
    <cacheField name="Analyst Adjusted Weight" numFmtId="0">
      <sharedItems containsBlank="1"/>
    </cacheField>
    <cacheField name="Weight" numFmtId="0">
      <sharedItems containsString="0" containsBlank="1" containsNumber="1" containsInteger="1" minValue="0" maxValue="40"/>
    </cacheField>
    <cacheField name="Score" numFmtId="0">
      <sharedItems containsBlank="1" containsMixedTypes="1" containsNumber="1" containsInteger="1" minValue="0" maxValue="0"/>
    </cacheField>
    <cacheField name="CIS Critical Security Controls v6.1" numFmtId="0">
      <sharedItems containsBlank="1"/>
    </cacheField>
    <cacheField name="HIPAA" numFmtId="0">
      <sharedItems containsBlank="1" count="24">
        <m/>
        <s v="Discovery"/>
        <s v="§164.308(a)(1)(ii)(B)"/>
        <s v="§164.308(a)(4), _x000a_§164.312(a)(1), §164.312(a)(2)(i), _x000a_§164.312(d)"/>
        <s v="§164.308(a)(4), _x000a_§164.312(a)(1), §164.312(a)(2)(i),_x000a_§164.312(d)"/>
        <e v="#N/A"/>
        <s v="§164.308(a)(5)(i)"/>
        <s v="§164.316(b)(2)(iii)"/>
        <s v="§164.308(a)(2)"/>
        <s v="§164.308(a)(6)(i)"/>
        <s v="§164.308(a)(6)(ii)"/>
        <s v="§164.308(a)(1)(i)"/>
        <s v="§164.308(a)(5)(ii)(D)"/>
        <s v="§164.308(a)(4), §164.312(a)(2)(ii), _x000a_§164.312(a)(2)(iii)"/>
        <s v="§164.308(a)(4),_x000a_§164.312(a)(2)(ii), §164.312(a)(2)(iii)"/>
        <s v="§164.308(a)(4), _x000a_§164.312(d)"/>
        <s v="§164.308(a)(4), _x000a_§164.312(a)(1)"/>
        <s v="§ 164.308(a)(1)(ii)(D)"/>
        <s v="§164.312(b)"/>
        <s v="§164.312(a)(2)(ii)"/>
        <s v="§164.308(a)(7)(i)"/>
        <s v="§164.308(b)(2)"/>
        <s v="§164.308(b)(1),_x000a_§164.308(b)(3), §164.314(a)(1)(i)"/>
        <s v="§164.308(a)(3)(i), §164.308(b)(1), _x000a_§164.308(b)(3), §164.314(a)(1)(i)"/>
      </sharedItems>
    </cacheField>
    <cacheField name="ISO 27002:27013" numFmtId="0">
      <sharedItems containsBlank="1" containsMixedTypes="1" containsNumber="1" containsInteger="1" minValue="6" maxValue="16" count="55">
        <m/>
        <s v="18.1.1"/>
        <s v="17.1.2"/>
        <s v="15.2.1"/>
        <s v="15.1.3"/>
        <s v="9.1.2"/>
        <s v="9.2.6"/>
        <n v="9"/>
        <n v="10"/>
        <s v="11.2.6"/>
        <n v="6"/>
        <s v="9.1.1"/>
        <s v="12.5.1"/>
        <n v="16"/>
        <s v="12.1.1"/>
        <s v="12.1.4"/>
        <s v="9.2.3, 12.1.4"/>
        <s v="9.2.3, 9.3.1, 9.4.3"/>
        <s v="9.1.1, 9.2.3, 9.3.1, 9.4.3"/>
        <s v="9.4.3"/>
        <s v="6.2.1"/>
        <s v="12.6.1"/>
        <s v="17.1.3"/>
        <s v="7.2.2, 17.1.3"/>
        <s v="7.2.2, 16.1.1, 17.1.3"/>
        <s v="17.2.1"/>
        <s v="12.1.2"/>
        <s v="8.1.4"/>
        <s v="12.3.1"/>
        <s v="8.1.2"/>
        <s v="10.1.2"/>
        <s v="8.3.1"/>
        <s v="9.2.3"/>
        <s v="8.3.1, 18.1.1"/>
        <s v="14.2.5"/>
        <s v="10.1.1"/>
        <s v="11.1.1"/>
        <s v="13.1.2"/>
        <s v="11.1.1, 11.1.2"/>
        <e v="#N/A"/>
        <s v="11.1.4"/>
        <s v="17.1.1"/>
        <s v="7.1.3"/>
        <s v="12.4.1"/>
        <s v="8.2.1; 8.2.3"/>
        <s v="8.2.3"/>
        <s v="9.4.2"/>
        <s v="14.2.1"/>
        <s v="12.7.1, 18.2.1"/>
        <s v="13.1.1"/>
        <n v="13"/>
        <s v="18.2.1"/>
        <s v="18.1.1, 7.2.2"/>
        <s v="16.1.1"/>
        <s v="16.1.2, 16.1.5, 18.1.1"/>
      </sharedItems>
    </cacheField>
    <cacheField name="NIST Cybersecurity Framework" numFmtId="0">
      <sharedItems containsBlank="1" count="41">
        <m/>
        <s v="ID.GV-3"/>
        <s v="ID.AM-6, PR.AT-3"/>
        <s v="PR.IP-9"/>
        <s v="ID.AM-6, PR-AT-3"/>
        <s v="ID.AM-5"/>
        <s v="PR.AC-3, PR.MA-2"/>
        <s v="PR.AC-4, PR.PT-3"/>
        <s v="PR.PT-3"/>
        <s v="ID.AM-2"/>
        <s v="ID.AM-1, ID.AM-2, ID.AM-4"/>
        <s v="PR.AC-4"/>
        <s v="PR.AC-1"/>
        <s v="PR.AC-1, PR.AC-4"/>
        <s v="PR.IP-1"/>
        <s v="PR.IP-1, PR.IP-2"/>
        <s v="DE.CM-8"/>
        <s v="PR.IP-3"/>
        <s v="PR.IP-3, PR.DS-7"/>
        <s v="PR.DS-6"/>
        <s v="PR.AC-2, PR.IP-5"/>
        <s v="PR.IP-4"/>
        <s v="PR.DS-1, PR.IP-4"/>
        <s v="PR.DS-3"/>
        <s v="PR.DS-3, ID.GV-3"/>
        <s v="PR.DS-1"/>
        <s v="PR.DS-1, PR.DS-2"/>
        <s v="PR.AC-2"/>
        <s v="PR.AC-5"/>
        <e v="#N/A"/>
        <s v="PR.DS-4"/>
        <s v="DE.CM-1"/>
        <s v="DE.CM-1, DE.CM-2, DE.CM-7"/>
        <s v="DE.AE-1, DE.CM-1, PR.PT-4"/>
        <s v="DE.CM-7"/>
        <s v="DE.CM-7, PR.DS-2"/>
        <s v="DE.CM-7, PR.DS-1"/>
        <s v="DE.CM-7, DE.CM-8, ID.RA-1"/>
        <s v="PR.DS-5"/>
        <s v="PR.PT-4"/>
        <s v="ID.RA-1, DE.CM-8, PR.IP-12"/>
      </sharedItems>
    </cacheField>
    <cacheField name="NIST SP 800-171r1" numFmtId="0">
      <sharedItems containsBlank="1" count="51">
        <m/>
        <s v="ID.GV-3"/>
        <s v="ID.AM-6, PR.AT-3"/>
        <s v="PR.IP-9"/>
        <s v="3.8.2"/>
        <s v="3.1.2, 3.1.3"/>
        <s v="3.1.2"/>
        <s v="3.1.2, 3.1.19, 3.8.2"/>
        <s v="3.4.9"/>
        <s v="3.1.12, 3.1.13, 3.1.14, 3.1.14, 3.1.15, 3.1.8, 3.1.20, 3.7.5, 3.8.2, 3.13.7"/>
        <s v="3.1.4"/>
        <s v="3.1.1, 3.1.5, 3.1.6, 3.7.1, 3.7.2"/>
        <s v="3.5.6"/>
        <s v="3.5.7"/>
        <s v="3.5.5, 3.5.8"/>
        <s v="3.5.1"/>
        <s v="3.4.1, 3.4.2, 3.4.3"/>
        <s v="3.13.13"/>
        <s v="3.1.18, 3.7.1, 3.13.13"/>
        <s v="3.11.1, 3.11.2, 3.11.3"/>
        <s v="3.12.2"/>
        <s v="3.2.1, 3.2.2"/>
        <s v="3.4.3, 3.4.4"/>
        <s v="3.4.3, 3.4.4, 3.4.5"/>
        <s v="3.4.4"/>
        <s v="3.14.4"/>
        <s v="3.1.3, 3.8.1"/>
        <s v="3.1.22"/>
        <s v="3.8.1"/>
        <s v="3.8.9"/>
        <s v="3.13.10"/>
        <s v="3.8.1, 3.8.9"/>
        <s v="3.8.1, 3.8.5, 3.8.9"/>
        <s v="3.7.1, 3.7.2, 3.8.3"/>
        <s v="3.7.3, 3.8.3,"/>
        <s v="3.8.1, 3.8.2"/>
        <s v="3.1.3"/>
        <e v="#N/A"/>
        <s v="3.6.1, 3.14.6, 3.14.7"/>
        <s v="3.3.1"/>
        <s v="3.1.19"/>
        <s v="3.11.1, 3.11.2, 3.11.3, 3.14.2"/>
        <s v="3.2.2"/>
        <s v="3.6.1, 3.14.1"/>
        <s v="3.6.2, 3.12.2"/>
        <s v="3.5.9"/>
        <s v="3.1.8"/>
        <s v="3.1.10, 3.1.11"/>
        <s v="3.5.10"/>
        <s v="3.3.2"/>
        <s v="3.6.3, 3.12.2"/>
      </sharedItems>
    </cacheField>
    <cacheField name="NIST SP 800-53r4" numFmtId="0">
      <sharedItems containsBlank="1" count="48">
        <m/>
        <s v="RA-2"/>
        <s v="AU-7, AU-9, IR-4"/>
        <s v="CA-5, PL-2"/>
        <s v="SA-9"/>
        <s v="PE-2, PE-3, PE-5, PE-11, PE-13, PE-14, SA-9"/>
        <s v="PS-3"/>
        <s v="PS-5"/>
        <s v="AC-4"/>
        <s v="MP-2"/>
        <s v="AC-17; NIST SP 800-46"/>
        <s v="CM-11"/>
        <s v="AC-3, CM-7; NIST SP 800-46"/>
        <s v="CA-9, SC-4"/>
        <s v="AC-5"/>
        <s v="AC-2, AC-3, AC-6, MA-2, MA-3"/>
        <s v="IA-4"/>
        <s v="IA-5(1)"/>
        <s v="IA-2, IA-5"/>
        <s v="CM-2, CM-3, CM-6, CM-8"/>
        <s v="CM-2, CM-6, CM-3, AC-19, MA-2"/>
        <s v="SI-2"/>
        <s v="AU-7, AU-9, IR-4, AC-5, CP-4, CP-10; NIST SP 800-34"/>
        <s v="AT-3, AC-5, CP-4, CP-10; NIST SP 800-34"/>
        <s v="AC-5, CP-4, CP-10; NIST SP 800-34"/>
        <s v="CM-3, CM-4, CM-5"/>
        <s v="AC-4, MP-2, MP-4"/>
        <s v="AC-22"/>
        <s v="CP-9"/>
        <s v="SC-28, SC-13, FIPS PUB 140-2"/>
        <s v="CP-9, MP-5"/>
        <s v="CP-9 MP-6, NIST SP 800-60, NIST SP 800-88, AC-2, AC-6, IA-4, PM-2, PM-10, SI-5, MA-2, MA-3, MP-6"/>
        <s v="AC-2, AC-6, IA-4, PM-2, PM-10, SI-5, MA-2"/>
        <s v="SI-12, AC-2, AC-6, IA-4, PM-2, PM-10, SI-5, MA-2"/>
        <s v="AC-2, AC-6, IA-4, PM-2, PM-10, SI-5"/>
        <e v="#N/A"/>
        <s v="PE-2, PE-3, PE-5, PE-11, PE-13, PE-14"/>
        <s v="IR-2, IR-4, IR-5"/>
        <s v="AU-2"/>
        <s v="AC-19(5)"/>
        <s v="AT-3"/>
        <s v="IR-2, IR-4, IR-5, IR-7"/>
        <s v="IR-6"/>
        <s v="AC-7"/>
        <s v="AC-11, AC-11(1), AC-12"/>
        <s v="AU-2, AU-6, AU-12"/>
        <s v="AU-3"/>
        <s v="SA-3, SA-15, SC-2, PM-2, PM-10, SI-5,PM-3"/>
      </sharedItems>
    </cacheField>
    <cacheField name="PCI DSS" numFmtId="0">
      <sharedItems containsBlank="1" containsMixedTypes="1" containsNumber="1" minValue="1" maxValue="13" count="34">
        <m/>
        <n v="13"/>
        <n v="12"/>
        <s v="PCI Scope, Discovery"/>
        <s v="PCI Scope"/>
        <s v="12.1, Scope"/>
        <s v="7.x"/>
        <s v="12.8, 4.2"/>
        <n v="2"/>
        <s v="12.x"/>
        <s v="7.x, 8.x"/>
        <s v="8.x"/>
        <s v="2.1, 8.x"/>
        <n v="11"/>
        <s v="6.4, 6.4.5, 6.4.5.1, 6.4.5.2"/>
        <s v="6.4, 12.8, 12.9"/>
        <s v="12.1, 12.8"/>
        <s v="12.2, 12.8"/>
        <s v="12.1, 12.2, 12.8"/>
        <s v="12.10, 12.8, 6.4"/>
        <s v="12.8, 9.x"/>
        <s v="9.x"/>
        <e v="#N/A"/>
        <n v="1"/>
        <s v="11.4, 12.8"/>
        <s v="1.1, 10.8, 10.6, 10.3, 10.2, 11.4"/>
        <n v="4"/>
        <s v="11.2, 11.3"/>
        <s v="11.2, 12.8"/>
        <s v="12.10, 10.10"/>
        <s v="12.8, 12.5"/>
        <n v="10.7"/>
        <n v="12.1"/>
        <n v="12.8"/>
      </sharedItems>
    </cacheField>
    <cacheField name="Trusted CI" numFmtId="166">
      <sharedItems containsBlank="1" containsMixedTypes="1" containsNumber="1" minValue="1" maxValue="13"/>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257">
  <r>
    <x v="0"/>
    <x v="0"/>
    <x v="0"/>
    <m/>
    <m/>
    <m/>
    <m/>
    <m/>
    <x v="0"/>
    <m/>
    <m/>
    <m/>
    <m/>
    <m/>
    <x v="0"/>
    <m/>
    <m/>
    <m/>
    <m/>
    <m/>
    <x v="0"/>
    <x v="0"/>
    <x v="0"/>
    <x v="0"/>
    <x v="0"/>
    <x v="0"/>
    <m/>
  </r>
  <r>
    <x v="1"/>
    <x v="1"/>
    <x v="0"/>
    <m/>
    <m/>
    <m/>
    <m/>
    <m/>
    <x v="0"/>
    <m/>
    <m/>
    <m/>
    <m/>
    <m/>
    <x v="0"/>
    <m/>
    <m/>
    <m/>
    <m/>
    <m/>
    <x v="0"/>
    <x v="0"/>
    <x v="0"/>
    <x v="0"/>
    <x v="0"/>
    <x v="0"/>
    <m/>
  </r>
  <r>
    <x v="2"/>
    <x v="2"/>
    <x v="0"/>
    <m/>
    <m/>
    <m/>
    <m/>
    <m/>
    <x v="0"/>
    <m/>
    <m/>
    <m/>
    <m/>
    <m/>
    <x v="0"/>
    <m/>
    <m/>
    <m/>
    <m/>
    <m/>
    <x v="0"/>
    <x v="0"/>
    <x v="0"/>
    <x v="0"/>
    <x v="0"/>
    <x v="0"/>
    <m/>
  </r>
  <r>
    <x v="3"/>
    <x v="3"/>
    <x v="0"/>
    <m/>
    <m/>
    <m/>
    <m/>
    <m/>
    <x v="0"/>
    <m/>
    <m/>
    <m/>
    <m/>
    <m/>
    <x v="0"/>
    <m/>
    <m/>
    <m/>
    <m/>
    <m/>
    <x v="0"/>
    <x v="0"/>
    <x v="0"/>
    <x v="0"/>
    <x v="0"/>
    <x v="0"/>
    <m/>
  </r>
  <r>
    <x v="4"/>
    <x v="4"/>
    <x v="0"/>
    <m/>
    <m/>
    <m/>
    <m/>
    <m/>
    <x v="0"/>
    <m/>
    <m/>
    <m/>
    <m/>
    <m/>
    <x v="0"/>
    <m/>
    <m/>
    <m/>
    <m/>
    <m/>
    <x v="0"/>
    <x v="0"/>
    <x v="0"/>
    <x v="0"/>
    <x v="0"/>
    <x v="0"/>
    <m/>
  </r>
  <r>
    <x v="5"/>
    <x v="5"/>
    <x v="0"/>
    <m/>
    <m/>
    <m/>
    <m/>
    <m/>
    <x v="0"/>
    <m/>
    <m/>
    <m/>
    <m/>
    <m/>
    <x v="0"/>
    <m/>
    <m/>
    <m/>
    <m/>
    <m/>
    <x v="0"/>
    <x v="0"/>
    <x v="0"/>
    <x v="0"/>
    <x v="0"/>
    <x v="0"/>
    <m/>
  </r>
  <r>
    <x v="6"/>
    <x v="6"/>
    <x v="0"/>
    <m/>
    <m/>
    <m/>
    <m/>
    <m/>
    <x v="0"/>
    <m/>
    <m/>
    <m/>
    <m/>
    <m/>
    <x v="0"/>
    <m/>
    <m/>
    <m/>
    <m/>
    <m/>
    <x v="0"/>
    <x v="0"/>
    <x v="0"/>
    <x v="0"/>
    <x v="0"/>
    <x v="0"/>
    <m/>
  </r>
  <r>
    <x v="7"/>
    <x v="7"/>
    <x v="0"/>
    <m/>
    <m/>
    <m/>
    <m/>
    <m/>
    <x v="0"/>
    <m/>
    <m/>
    <m/>
    <m/>
    <m/>
    <x v="0"/>
    <m/>
    <m/>
    <m/>
    <m/>
    <m/>
    <x v="0"/>
    <x v="0"/>
    <x v="0"/>
    <x v="0"/>
    <x v="0"/>
    <x v="0"/>
    <m/>
  </r>
  <r>
    <x v="8"/>
    <x v="8"/>
    <x v="0"/>
    <m/>
    <m/>
    <m/>
    <m/>
    <m/>
    <x v="0"/>
    <m/>
    <m/>
    <m/>
    <m/>
    <m/>
    <x v="0"/>
    <m/>
    <m/>
    <m/>
    <m/>
    <m/>
    <x v="0"/>
    <x v="0"/>
    <x v="0"/>
    <x v="0"/>
    <x v="0"/>
    <x v="0"/>
    <m/>
  </r>
  <r>
    <x v="9"/>
    <x v="9"/>
    <x v="0"/>
    <m/>
    <m/>
    <m/>
    <m/>
    <m/>
    <x v="0"/>
    <m/>
    <m/>
    <m/>
    <m/>
    <m/>
    <x v="0"/>
    <m/>
    <m/>
    <m/>
    <m/>
    <m/>
    <x v="0"/>
    <x v="0"/>
    <x v="0"/>
    <x v="0"/>
    <x v="0"/>
    <x v="0"/>
    <m/>
  </r>
  <r>
    <x v="10"/>
    <x v="10"/>
    <x v="0"/>
    <m/>
    <m/>
    <m/>
    <m/>
    <m/>
    <x v="0"/>
    <m/>
    <m/>
    <m/>
    <m/>
    <m/>
    <x v="0"/>
    <m/>
    <m/>
    <m/>
    <m/>
    <m/>
    <x v="0"/>
    <x v="0"/>
    <x v="0"/>
    <x v="0"/>
    <x v="0"/>
    <x v="0"/>
    <m/>
  </r>
  <r>
    <x v="11"/>
    <x v="11"/>
    <x v="0"/>
    <m/>
    <m/>
    <m/>
    <m/>
    <m/>
    <x v="0"/>
    <m/>
    <m/>
    <m/>
    <m/>
    <m/>
    <x v="0"/>
    <m/>
    <m/>
    <m/>
    <m/>
    <m/>
    <x v="0"/>
    <x v="0"/>
    <x v="0"/>
    <x v="0"/>
    <x v="0"/>
    <x v="0"/>
    <m/>
  </r>
  <r>
    <x v="12"/>
    <x v="12"/>
    <x v="0"/>
    <m/>
    <m/>
    <m/>
    <m/>
    <m/>
    <x v="0"/>
    <m/>
    <m/>
    <m/>
    <m/>
    <m/>
    <x v="0"/>
    <m/>
    <m/>
    <m/>
    <m/>
    <m/>
    <x v="0"/>
    <x v="0"/>
    <x v="0"/>
    <x v="0"/>
    <x v="0"/>
    <x v="0"/>
    <m/>
  </r>
  <r>
    <x v="13"/>
    <x v="13"/>
    <x v="0"/>
    <m/>
    <m/>
    <m/>
    <m/>
    <m/>
    <x v="0"/>
    <m/>
    <m/>
    <m/>
    <m/>
    <m/>
    <x v="0"/>
    <m/>
    <m/>
    <m/>
    <m/>
    <m/>
    <x v="0"/>
    <x v="0"/>
    <x v="0"/>
    <x v="0"/>
    <x v="0"/>
    <x v="0"/>
    <m/>
  </r>
  <r>
    <x v="14"/>
    <x v="14"/>
    <x v="0"/>
    <m/>
    <m/>
    <m/>
    <m/>
    <m/>
    <x v="0"/>
    <m/>
    <m/>
    <m/>
    <m/>
    <m/>
    <x v="0"/>
    <m/>
    <m/>
    <m/>
    <m/>
    <m/>
    <x v="0"/>
    <x v="0"/>
    <x v="0"/>
    <x v="0"/>
    <x v="0"/>
    <x v="0"/>
    <m/>
  </r>
  <r>
    <x v="15"/>
    <x v="15"/>
    <x v="0"/>
    <s v="Standard Guidance"/>
    <s v="Yes Guidance"/>
    <s v="No Guidance"/>
    <s v="This qualifier determines the presence of PHI in the solution and sets the HIPAA section as required appropriately."/>
    <s v="Reference the HIPAA section for follow-up review."/>
    <x v="1"/>
    <n v="1"/>
    <s v="Qualifiers"/>
    <s v="Yes"/>
    <n v="0"/>
    <s v=""/>
    <x v="1"/>
    <n v="10"/>
    <s v=""/>
    <n v="10"/>
    <n v="0"/>
    <s v="CSC 13"/>
    <x v="1"/>
    <x v="1"/>
    <x v="1"/>
    <x v="1"/>
    <x v="1"/>
    <x v="0"/>
    <s v=""/>
  </r>
  <r>
    <x v="16"/>
    <x v="16"/>
    <x v="0"/>
    <s v="The Institution views hosted solutions such as AWS, Rackspace, Azure, and other PaaS/SaaS offerings as third parties. If services such as these are used in your environment, respond &quot;Yes&quot;."/>
    <s v=" No need to answer HLTP-02 through 04"/>
    <s v="State each third party which institutional data will be shared with and/or hosted by and their level of responsibility."/>
    <s v="Vendors oftentimes use other vendors to supplement and/or host their infrastructures and it is important to know what, if any, institutional data is shared with fourth-parties. Responses to this qualifier set the response requirement for the Third Parties section."/>
    <s v="Reference the Third Parties section for follow-up review."/>
    <x v="1"/>
    <n v="1"/>
    <s v="Qualifiers"/>
    <s v="No"/>
    <n v="0"/>
    <s v=""/>
    <x v="1"/>
    <n v="10"/>
    <s v=""/>
    <n v="10"/>
    <n v="0"/>
    <s v="CSC 13"/>
    <x v="0"/>
    <x v="0"/>
    <x v="2"/>
    <x v="2"/>
    <x v="0"/>
    <x v="1"/>
    <n v="13"/>
  </r>
  <r>
    <x v="17"/>
    <x v="17"/>
    <x v="0"/>
    <s v=" "/>
    <s v="Briefly summarize your response."/>
    <s v="Provide a reference to your BCP and supporting documentation or submit it along with this fully-populated HECVAT."/>
    <s v="This qualifier determines the existence of a complete, fully-populated BCP, maintained by the vendor, and sets the Business Continuity Plan section as required appropriately."/>
    <s v="Reference the Business Continuity Plan section for follow-up review."/>
    <x v="1"/>
    <n v="1"/>
    <s v="Qualifiers"/>
    <s v="Yes"/>
    <n v="0"/>
    <s v=""/>
    <x v="1"/>
    <n v="10"/>
    <s v=""/>
    <n v="10"/>
    <n v="0"/>
    <s v="CSC 10"/>
    <x v="0"/>
    <x v="2"/>
    <x v="3"/>
    <x v="3"/>
    <x v="2"/>
    <x v="2"/>
    <n v="12"/>
  </r>
  <r>
    <x v="18"/>
    <x v="18"/>
    <x v="0"/>
    <s v=" "/>
    <s v="Briefly summarize your response."/>
    <s v="Provide a reference to your DRP and supporting documentation or submit it along with this fully-populated HECVAT."/>
    <s v="This qualifier determines the existence of a complete, fully-populated DRP, maintained by the vendor, and sets the Business Continuity Plan section as required appropriately."/>
    <s v="Reference the Disaster Recovery Plan section for follow-up review."/>
    <x v="1"/>
    <n v="1"/>
    <s v="Qualifiers"/>
    <s v="Yes"/>
    <n v="0"/>
    <s v=""/>
    <x v="1"/>
    <m/>
    <s v=""/>
    <n v="0"/>
    <n v="0"/>
    <m/>
    <x v="0"/>
    <x v="0"/>
    <x v="0"/>
    <x v="0"/>
    <x v="0"/>
    <x v="0"/>
    <s v=""/>
  </r>
  <r>
    <x v="19"/>
    <x v="19"/>
    <x v="0"/>
    <s v="Answer yes if your product handles PCI (Credit Card) information, either directly or via a third party"/>
    <m/>
    <s v="Based on your 'Yes' response, you are required to fill out the PCI DSS section."/>
    <s v="This qualifier determines the presence of PCI DSS in the solution and sets the PCI DSS section as required appropriately."/>
    <s v="Reference the PCI DSS section for follow-up review."/>
    <x v="1"/>
    <n v="1"/>
    <s v="Qualifiers"/>
    <s v="No"/>
    <n v="0"/>
    <s v=""/>
    <x v="1"/>
    <n v="10"/>
    <s v=""/>
    <n v="10"/>
    <n v="0"/>
    <s v="CSC 10"/>
    <x v="0"/>
    <x v="2"/>
    <x v="3"/>
    <x v="3"/>
    <x v="3"/>
    <x v="2"/>
    <n v="12"/>
  </r>
  <r>
    <x v="20"/>
    <x v="20"/>
    <x v="0"/>
    <s v=" "/>
    <s v="Yes Guidance"/>
    <s v="No Guidance"/>
    <s v="When consultants are given access to a system containing institutional data, the &quot;sharing&quot; of data is not in the same context as traditional data sharing (i.e. hosting, etc.) and thus, many of the HECVAT questions do not apply. When consultants have access to a system (onsite of via remote affiliate-type accounts), the Consulting section is most relevant."/>
    <s v="Reference the Consulting section for follow-up review."/>
    <x v="2"/>
    <n v="1"/>
    <s v="Qualifiers"/>
    <s v="Yes"/>
    <n v="0"/>
    <s v=""/>
    <x v="1"/>
    <n v="10"/>
    <s v=""/>
    <n v="10"/>
    <n v="0"/>
    <s v="CSC 13"/>
    <x v="0"/>
    <x v="1"/>
    <x v="1"/>
    <x v="1"/>
    <x v="1"/>
    <x v="3"/>
    <s v="PCI Scope, Discovery"/>
  </r>
  <r>
    <x v="21"/>
    <x v="21"/>
    <x v="0"/>
    <s v="If you are using an option not listed, or a combination of options, select &quot;Other&quot;"/>
    <s v=" "/>
    <s v=" "/>
    <m/>
    <m/>
    <x v="0"/>
    <n v="1"/>
    <s v="Qualifiers"/>
    <s v="Yes"/>
    <s v=""/>
    <s v=""/>
    <x v="1"/>
    <n v="10"/>
    <s v=""/>
    <n v="10"/>
    <n v="0"/>
    <s v="CSC 14"/>
    <x v="0"/>
    <x v="0"/>
    <x v="0"/>
    <x v="0"/>
    <x v="0"/>
    <x v="4"/>
    <s v="PCI Scope"/>
  </r>
  <r>
    <x v="22"/>
    <x v="22"/>
    <x v="0"/>
    <s v="Include circumstances that may involve off-shoring or multi-national agreements"/>
    <s v=" "/>
    <s v=" "/>
    <s v="Defining scale of company (support, resources, skillsets), General information about the organization that may be concerning."/>
    <s v="Follow-up responses to this one are normally unique to their response. Vague answers here usually result in some footprinting of a vendor to determine their &quot;reputation&quot;."/>
    <x v="3"/>
    <n v="1"/>
    <s v="Company"/>
    <s v="Yes"/>
    <n v="0"/>
    <s v=""/>
    <x v="1"/>
    <n v="15"/>
    <s v=""/>
    <n v="15"/>
    <n v="0"/>
    <m/>
    <x v="0"/>
    <x v="3"/>
    <x v="0"/>
    <x v="0"/>
    <x v="4"/>
    <x v="0"/>
    <s v=""/>
  </r>
  <r>
    <x v="23"/>
    <x v="23"/>
    <x v="0"/>
    <s v=" "/>
    <s v=" "/>
    <s v="Provide a detailed summary of the unplanned disruption."/>
    <s v="We want transparency from the vendor and an honest answer to this question, regardless of the response, is a good step in building trust."/>
    <s v="If a vendor says &quot;No&quot;, it is taken at face value. If you organization is capable of conducting reconnaissance, it is encouraged. If a vendor has experienced a breach, evaluate the circumstance of the incident and what the vendor has done in response to the breach."/>
    <x v="3"/>
    <n v="1"/>
    <s v="Company"/>
    <s v="Yes"/>
    <n v="0"/>
    <s v=""/>
    <x v="1"/>
    <n v="10"/>
    <s v=""/>
    <n v="10"/>
    <n v="0"/>
    <m/>
    <x v="0"/>
    <x v="3"/>
    <x v="0"/>
    <x v="0"/>
    <x v="5"/>
    <x v="0"/>
    <s v=""/>
  </r>
  <r>
    <x v="24"/>
    <x v="24"/>
    <x v="0"/>
    <s v=" "/>
    <s v="Describe any plans to create an Information Security Office for your organization."/>
    <s v="Describe your Information Security Office, including size, talents, resources, etc."/>
    <s v="Understanding the security program size (and capabilities) of a vendor has a significant impact on their ability to respond effectively to a security incident. The size of a vendor will determine their SO size, or lack thereof. Use the knowledge of this response when evaluating other vendor statements."/>
    <s v="Vague responses to this question should be investigated further. Vendors without dedicated security personnel commonly have no security or security is embedded or dual-homed within operations (administrators). Ask about separation of duties, principle of least privilege, etc. - there are many ways to get additional program state information from the vendor."/>
    <x v="3"/>
    <n v="1"/>
    <s v="Company"/>
    <s v="Yes"/>
    <n v="0"/>
    <s v=""/>
    <x v="1"/>
    <n v="15"/>
    <s v=""/>
    <n v="15"/>
    <n v="0"/>
    <m/>
    <x v="0"/>
    <x v="3"/>
    <x v="0"/>
    <x v="0"/>
    <x v="5"/>
    <x v="0"/>
    <s v=""/>
  </r>
  <r>
    <x v="25"/>
    <x v="25"/>
    <x v="0"/>
    <s v=" "/>
    <s v="Describe any plans to create a dedicated Software and System Development team."/>
    <s v="Describe the structure and size of your Software and System Development teams. (e.g. Customer Support, Implementation, Product Management, etc.)"/>
    <s v="Understanding the development team size (and capabilities) of a vendor has a significant impact on their ability to produce and maintain code, adhering to secure coding best practices. The size of a vendor will determine their use of dedicated development teams, or lack thereof. Use the knowledge of this response when evaluating other vendor statements."/>
    <s v="Follow-up inquiries for vendor team strategies will be unique to your institution and may depend on the underlying infrastructures needed to support a system for your specific use case."/>
    <x v="4"/>
    <n v="1"/>
    <s v="Company"/>
    <s v="Yes"/>
    <n v="0"/>
    <s v=""/>
    <x v="1"/>
    <n v="25"/>
    <s v=""/>
    <n v="25"/>
    <n v="0"/>
    <m/>
    <x v="0"/>
    <x v="1"/>
    <x v="0"/>
    <x v="0"/>
    <x v="4"/>
    <x v="5"/>
    <s v="12.1, Scope"/>
  </r>
  <r>
    <x v="26"/>
    <x v="26"/>
    <x v="0"/>
    <s v="Share any details that would help information security analysts assess your product."/>
    <s v=" "/>
    <s v=" "/>
    <s v="For the 20% that HECVAT may not cover, this gives the vendor a chance to support their other responses. Beware when this area is populated with sales hype or other non-relevant information. Thorough documentation, supporting evidence, and/or robust responses go a long way in building trust in this assessment process."/>
    <s v="This is a freebie to help the vendor state their &quot;case&quot;. If a vendor does not add anything here (or it is just sales stuff), we can assume it was filled out by a sales engineer and questions will be evaluated with higher scrutiny."/>
    <x v="3"/>
    <n v="1"/>
    <s v="Company"/>
    <s v="Yes"/>
    <n v="0"/>
    <s v=""/>
    <x v="1"/>
    <n v="15"/>
    <s v=""/>
    <n v="15"/>
    <n v="0"/>
    <m/>
    <x v="0"/>
    <x v="1"/>
    <x v="0"/>
    <x v="0"/>
    <x v="4"/>
    <x v="0"/>
    <s v=""/>
  </r>
  <r>
    <x v="27"/>
    <x v="27"/>
    <x v="1"/>
    <s v=" "/>
    <s v="Describe any plans to undergo a SSAE 18 audit."/>
    <s v="Provide the date of assessment and include a SOC 2 Type 2 (preferred) or SOC 3 report. If you have a SOC3 report, state how to obtain a copy. Indicate if your hosting provider was the subject of the audit."/>
    <s v="Standard documentation, relevant to institutions requiring a vendor to undergo SSAE 18 audits."/>
    <s v="Follow-up inquiries for SSAE 18 content will be institution/implementation specific."/>
    <x v="3"/>
    <n v="1"/>
    <s v="Documentation"/>
    <s v="Yes"/>
    <n v="0"/>
    <s v=""/>
    <x v="1"/>
    <n v="20"/>
    <s v=""/>
    <n v="20"/>
    <n v="0"/>
    <s v="CSC 13"/>
    <x v="0"/>
    <x v="4"/>
    <x v="4"/>
    <x v="4"/>
    <x v="0"/>
    <x v="1"/>
    <n v="13"/>
  </r>
  <r>
    <x v="28"/>
    <x v="28"/>
    <x v="1"/>
    <s v=" "/>
    <s v="Describe any plans to complete the CSA self assessment or CAIQ."/>
    <s v="Please include a copy with your response and include a URL for the published assessment."/>
    <s v="Many vendors have populated a CAIQ or at least a self-assessment. Although lacking in some areas important to Higher Ed, these documents are useful for supplemental assessment."/>
    <s v="Follow-up inquiries for CSA content will be institution/implementation specific."/>
    <x v="3"/>
    <n v="1"/>
    <s v="Documentation"/>
    <s v="Yes"/>
    <n v="0"/>
    <s v=""/>
    <x v="1"/>
    <n v="20"/>
    <s v=""/>
    <n v="20"/>
    <n v="0"/>
    <s v="CSC 13"/>
    <x v="0"/>
    <x v="4"/>
    <x v="1"/>
    <x v="0"/>
    <x v="6"/>
    <x v="1"/>
    <n v="13"/>
  </r>
  <r>
    <x v="29"/>
    <x v="29"/>
    <x v="1"/>
    <s v=" "/>
    <s v="Describe any plans to obtain CSA STAR certification."/>
    <s v="Provide date of certification, any supporting documentation, and a URL for the certification."/>
    <s v="If a vendor is STAR certified, vendor responses can theoretically be more trusted since CSA has verified their responses. Trust, but verify for yourself, as needed."/>
    <s v="If STAR certification is important to your institution you may have specific follow-up details for documentation purposes."/>
    <x v="3"/>
    <n v="1"/>
    <s v="Documentation"/>
    <s v="Yes"/>
    <n v="0"/>
    <s v=""/>
    <x v="1"/>
    <n v="20"/>
    <s v=""/>
    <n v="20"/>
    <n v="0"/>
    <m/>
    <x v="0"/>
    <x v="4"/>
    <x v="2"/>
    <x v="0"/>
    <x v="7"/>
    <x v="1"/>
    <n v="13"/>
  </r>
  <r>
    <x v="30"/>
    <x v="30"/>
    <x v="1"/>
    <s v=" "/>
    <s v="Describe any plans to conform to an industry standard security framework."/>
    <s v="Provide documentation on how your organization conforms to your chosen framework and indicate current certification levels, where appropriate."/>
    <s v="The details of the standard are not the focus here, it is the fact that a vendor builds their environment around a standard and that they continually evaluate and assess their security programs."/>
    <s v="In an ideal world, a vendor will conform to an industry framework that is adopted by an institution. When this synergy does not exist, the interpretation of the vendor's responses must be interpreted in the context of the institution's environment. Follow-up inquires for industry frameworks (and levels of adoption) will be institution/implementation specific."/>
    <x v="3"/>
    <n v="1"/>
    <s v="Documentation"/>
    <s v="Yes"/>
    <n v="0"/>
    <s v=""/>
    <x v="1"/>
    <n v="20"/>
    <s v=""/>
    <n v="20"/>
    <n v="0"/>
    <m/>
    <x v="0"/>
    <x v="3"/>
    <x v="2"/>
    <x v="0"/>
    <x v="0"/>
    <x v="0"/>
    <s v=""/>
  </r>
  <r>
    <x v="31"/>
    <x v="31"/>
    <x v="1"/>
    <s v=" "/>
    <s v="Describe any plans to provide NIST SP 800-171 or CMMC Level 3 services."/>
    <s v="Indicate level, Supplier Performance Risk System ('SPRS') Score or certification information."/>
    <s v="For institutions that collaborate with the United States government, FISMA compliance may be required."/>
    <s v="Follow-up inquiries for FISMA compliance will be institution/implementation specific."/>
    <x v="3"/>
    <n v="1"/>
    <s v="Documentation"/>
    <s v="Yes"/>
    <n v="0"/>
    <s v=""/>
    <x v="1"/>
    <n v="20"/>
    <s v=""/>
    <n v="20"/>
    <n v="0"/>
    <s v="CSC 14"/>
    <x v="0"/>
    <x v="5"/>
    <x v="2"/>
    <x v="5"/>
    <x v="8"/>
    <x v="0"/>
    <s v=""/>
  </r>
  <r>
    <x v="32"/>
    <x v="32"/>
    <x v="1"/>
    <s v=" "/>
    <s v="Provide a detailed summary of overall system and/or application architecture."/>
    <s v="Provide your diagrams (or a valid link to it) upon submission."/>
    <s v="Managing and protecting institution data is the reason organizations perform security and risk assessments. Privacy policies outline how vendors will obtain, use, share, and protect institutional data and as such, should be robust in its language. Beware of vaguely worded privacy policies."/>
    <s v="Inquire about any privacy language the vendor may have. It may not be ideal but there may be something available to assess or enough to have your legal counsel or policy/privacy professionals review."/>
    <x v="3"/>
    <n v="1"/>
    <s v="Documentation"/>
    <s v="Yes"/>
    <n v="0"/>
    <s v=""/>
    <x v="1"/>
    <n v="20"/>
    <s v=""/>
    <n v="20"/>
    <n v="0"/>
    <s v="CSC 14"/>
    <x v="0"/>
    <x v="6"/>
    <x v="2"/>
    <x v="6"/>
    <x v="0"/>
    <x v="0"/>
    <s v=""/>
  </r>
  <r>
    <x v="33"/>
    <x v="33"/>
    <x v="1"/>
    <s v=" "/>
    <s v="Describe your plans to create a data privacy policy."/>
    <s v="Provide your data privacy document (or a valid link to it) upon submission."/>
    <s v="Managing and protecting institution data is the reason organizations perform security and risk assessments. Privacy policies outline how vendors will obtain, use, share, and protect institutional data and as such, should be robust in its language. Beware of vaguely worded privacy policies."/>
    <s v="Inquire about any privacy language the vendor may have. It may not be ideal but there may be something available to assess or enough to have your legal counsel or policy/privacy professionals review."/>
    <x v="3"/>
    <m/>
    <s v="Documentation"/>
    <s v="Yes"/>
    <n v="0"/>
    <s v=""/>
    <x v="1"/>
    <n v="20"/>
    <s v=""/>
    <n v="0"/>
    <n v="0"/>
    <s v="CSC 14"/>
    <x v="0"/>
    <x v="0"/>
    <x v="2"/>
    <x v="0"/>
    <x v="0"/>
    <x v="0"/>
    <s v=""/>
  </r>
  <r>
    <x v="34"/>
    <x v="34"/>
    <x v="1"/>
    <s v=" "/>
    <s v="Briefly summarize your response."/>
    <s v="Provide a reference to your employee onboarding and offboarding policy and supporting documentation or submit it along with this fully-populated HECVAT."/>
    <s v="Managing and protecting a vendor's assets through appropriate human resource management is of the upmost importance. Knowing how roles and access controls are implemented (directed by policy) within a vendor's infrastructure during the onboarding and offboarding processes are indicative of how access control is regarded in other areas on the provider (vendor)."/>
    <s v="Unsatisfactory answers should be met with questions about access control authority, roles and responsibilities (of access grantors), administrative privileges within the vendor's infrastructure(s), etc."/>
    <x v="3"/>
    <m/>
    <s v="Documentation"/>
    <s v="Yes"/>
    <n v="0"/>
    <s v=""/>
    <x v="1"/>
    <n v="20"/>
    <s v=""/>
    <n v="0"/>
    <n v="0"/>
    <s v="CSC 13"/>
    <x v="0"/>
    <x v="1"/>
    <x v="2"/>
    <x v="0"/>
    <x v="0"/>
    <x v="0"/>
    <s v=""/>
  </r>
  <r>
    <x v="35"/>
    <x v="35"/>
    <x v="1"/>
    <s v=" "/>
    <s v="Briefly summarize your response."/>
    <s v="Summarize your current change management process."/>
    <s v="The lack of a change management function is indicative of immature program processes. Answers to this question can provide insight into how well their responses (on the HECVAT) represent their actual environment(s)."/>
    <s v="If a weak response is given to this answer, response scrutiny should be increased. Questions about configuration management, system authority, and documentation are appropriate."/>
    <x v="3"/>
    <m/>
    <s v="Documentation"/>
    <s v="Yes"/>
    <n v="0"/>
    <s v=""/>
    <x v="1"/>
    <n v="20"/>
    <s v=""/>
    <n v="0"/>
    <n v="0"/>
    <s v="CSC 13"/>
    <x v="0"/>
    <x v="7"/>
    <x v="2"/>
    <x v="4"/>
    <x v="9"/>
    <x v="0"/>
    <s v=""/>
  </r>
  <r>
    <x v="36"/>
    <x v="36"/>
    <x v="1"/>
    <s v="If your answer is 'I do not know', select 'No'. If the VPATs/ACR is for an older version of the product or has not been updated, its information does not accurately reflect accessibility of the product under consideration."/>
    <s v="Please state your plans (when and by whom) to complete a VPAT."/>
    <s v="State the date the VPAT was completed. Include this VPAT in your submission and/or link to its web location."/>
    <s v="VPATs (Voluntary Product Accessibility Template) / ACRs (Accessibility Conformance Report, a completed VPAT) are standard accessibility reporting formats from the ITIC &lt;https://www.itic.org/policy/accessibility/vpat&gt;. They can be self-assessments from a vendor, though higher confidence is given if completed by expert third parties. It is important to confirm the version of the product tested and reported on for the VPAT matches the one under consideration."/>
    <s v="Cross-reference Accessibility Conformance Reports (ACR) with any answers from ITAC-04 about product roadmaps for accessibility improvements."/>
    <x v="3"/>
    <m/>
    <s v="Documentation"/>
    <s v="Yes"/>
    <n v="0"/>
    <s v=""/>
    <x v="1"/>
    <n v="20"/>
    <s v=""/>
    <n v="0"/>
    <n v="0"/>
    <s v="CSC 13"/>
    <x v="0"/>
    <x v="8"/>
    <x v="2"/>
    <x v="7"/>
    <x v="9"/>
    <x v="0"/>
    <s v=""/>
  </r>
  <r>
    <x v="37"/>
    <x v="37"/>
    <x v="1"/>
    <s v=" "/>
    <s v="Provide plans for any documentation that would make accessible content, features and functions easily knowable by end users."/>
    <s v="Provide examples with links where possible."/>
    <s v="Has the vendor documented any additional information needed by users in order to create accessible products with the tool or platform? Are there tutorials, if needed, on how assistive technology users can best use the product (platforms tested and works best, shortcuts) etc.? In other words, are they taking care of the end users? Accessibility is more than completing checklists."/>
    <m/>
    <x v="3"/>
    <m/>
    <s v="Documentation"/>
    <s v="Yes"/>
    <n v="0"/>
    <s v=""/>
    <x v="1"/>
    <m/>
    <s v=""/>
    <n v="0"/>
    <n v="0"/>
    <s v="CSC 14"/>
    <x v="0"/>
    <x v="7"/>
    <x v="2"/>
    <x v="0"/>
    <x v="0"/>
    <x v="0"/>
    <m/>
  </r>
  <r>
    <x v="38"/>
    <x v="38"/>
    <x v="0"/>
    <s v=" "/>
    <s v="Please provide plans (when and by whom) any audit is planned, if any or rationale if not."/>
    <s v="State when the audit was conducted and by whom? Include the results in your submission and/or link to its web location."/>
    <s v="Many vendors rely on their internal product knowledge and history to complete accessibility self-assessments of their own product rather than utilizing up-to-date, validated testing. Use of an expert, external specialist provides a more robust assessment of the product."/>
    <s v="TBD"/>
    <x v="3"/>
    <n v="1"/>
    <s v="IT Accessibility"/>
    <s v="Yes"/>
    <n v="0"/>
    <s v=""/>
    <x v="1"/>
    <n v="20"/>
    <s v=""/>
    <n v="20"/>
    <n v="0"/>
    <m/>
    <x v="0"/>
    <x v="7"/>
    <x v="2"/>
    <x v="0"/>
    <x v="0"/>
    <x v="0"/>
    <s v=""/>
  </r>
  <r>
    <x v="39"/>
    <x v="39"/>
    <x v="0"/>
    <s v=" "/>
    <s v="Summarize how you ensure accessible products. Provide plans to develop documented processes to validate accessibility."/>
    <s v="Describe your processes and methodologies for validating accessibility conformance."/>
    <s v="A combination of most responses to Q-03 would be ideal and a sign of a mature accessibility program. The goal of accessibility is ultimately usability by persons with disabilities, and so successful testing among that population indicates greater access. Expert staff and automated testing are important, but automated tools can only detect ~25% of issues so must be supplemented with additional methodologies. The use of overlays or plugins to help products ‘automatically conform’ with accessibility guidelines are presently inadequate and should impact scores negatively."/>
    <s v="TBD"/>
    <x v="3"/>
    <n v="1"/>
    <s v="IT Accessibility"/>
    <s v="Yes"/>
    <n v="0"/>
    <s v=""/>
    <x v="1"/>
    <n v="20"/>
    <s v=""/>
    <n v="20"/>
    <n v="0"/>
    <s v="CSC 18"/>
    <x v="0"/>
    <x v="0"/>
    <x v="5"/>
    <x v="0"/>
    <x v="0"/>
    <x v="0"/>
    <s v=""/>
  </r>
  <r>
    <x v="40"/>
    <x v="40"/>
    <x v="0"/>
    <s v=" "/>
    <s v="Summarize your decision to not adopt a technical or legal standard of conformance for the product in question."/>
    <s v="Indicate which primary standards and comment upon any additional standards the product meets."/>
    <s v="The Web Content Accessibility Guidelines (WCAG) &lt;https://www.w3.org/WAI/standards-guidelines/wcag&gt; from the W3C are widely accepted measures of accessibility conformance. WCAG AA conformance is the most common level of accessibility adoption, with preference given to the most recently released version: 2.1 (released 2018) or 2.0 (released 2008). Additionally, some federal or local requirements may incorporate or supplement the technical standards--including Section 508 &lt;https://www.section508.gov/manage/laws-and-policies&gt; of the Rehabilitation Act (U.S), EN 301 549 &lt;https://ec.europa.eu/eip/ageing/standards/ict-and-communication/accessibility-and-design-for-all_en.html&gt; (E.U.) etc."/>
    <s v="TBD"/>
    <x v="3"/>
    <n v="1"/>
    <s v="IT Accessibility"/>
    <s v="Yes"/>
    <n v="0"/>
    <s v=""/>
    <x v="1"/>
    <n v="20"/>
    <s v=""/>
    <n v="20"/>
    <n v="0"/>
    <s v="CSC 2, CSC 3"/>
    <x v="0"/>
    <x v="9"/>
    <x v="5"/>
    <x v="0"/>
    <x v="0"/>
    <x v="0"/>
    <s v=""/>
  </r>
  <r>
    <x v="41"/>
    <x v="41"/>
    <x v="0"/>
    <s v=" "/>
    <s v="Please provide any plans to develop and share an accessibility product roadmap in the future."/>
    <s v="Comment upon how far into the future the roadmap extends. Provide evidence (including links) of having delivered upon the accessibility roadmap in the past."/>
    <s v="If products do not fully conform to accessibility standards, it is important that vendors have a roadmap specifying how they will work to achieve it. A roadmap with delivery timelines is best supported by evidence of prior delivery on such timelines. Analysts can better predict time to conformance and institutions can plan accordingly."/>
    <s v="TBD"/>
    <x v="3"/>
    <n v="1"/>
    <s v="IT Accessibility"/>
    <s v="Yes"/>
    <n v="0"/>
    <s v=""/>
    <x v="1"/>
    <n v="20"/>
    <s v=""/>
    <n v="20"/>
    <n v="0"/>
    <s v="CSC 14"/>
    <x v="0"/>
    <x v="10"/>
    <x v="6"/>
    <x v="6"/>
    <x v="10"/>
    <x v="6"/>
    <s v="7.x"/>
  </r>
  <r>
    <x v="42"/>
    <x v="42"/>
    <x v="0"/>
    <s v=" "/>
    <s v="Describe any plans to ensure appropriate and ongoing staff knowledge about accessibility."/>
    <s v="Provide any further relevant information about how expertise is maintained; include any accessibility certifications staff may hold (e.g., IAAP WAS &lt;https://www.accessibilityassociation.org/certifications&gt; or DHS Trusted Tester &lt;https://section508.gov/test/trusted-tester&gt;."/>
    <s v="Having accessibility expertise within the staff supports the proactive development of accessible products. If staff lack sufficient accessibility expertise, then accessibility improvements may only be the result of the vendor reacting to issues or reports of access barriers submitted by clients of the vendor."/>
    <s v="TBD"/>
    <x v="3"/>
    <n v="1"/>
    <s v="IT Accessibility"/>
    <s v="Yes"/>
    <n v="0"/>
    <s v=""/>
    <x v="1"/>
    <n v="20"/>
    <s v=""/>
    <n v="20"/>
    <n v="0"/>
    <s v="CSC16"/>
    <x v="0"/>
    <x v="11"/>
    <x v="7"/>
    <x v="8"/>
    <x v="11"/>
    <x v="6"/>
    <s v="7.x"/>
  </r>
  <r>
    <x v="43"/>
    <x v="43"/>
    <x v="0"/>
    <s v=" "/>
    <s v="State how users should report accessibility issues. Describe any expected related process updates."/>
    <s v="Describe the process and any recent examples of fixes as a result of the process."/>
    <s v="Tracking and addressing technical issues is a natural part of any web or software product. Critical accessibility issues can cause a product to become unusable. Vendors should have a process to intake, triage and address accessibility issue reports. Vendors that treat accessibility as ‘feature requests’ for future versions of a product or as non-tracked bug reports (i.e. bug reports lacking accessibility tags) should score lower."/>
    <s v="TBD"/>
    <x v="3"/>
    <n v="1"/>
    <s v="IT Accessibility"/>
    <s v="Yes"/>
    <n v="0"/>
    <s v=""/>
    <x v="1"/>
    <n v="20"/>
    <s v=""/>
    <n v="20"/>
    <n v="0"/>
    <s v="CSC 18"/>
    <x v="0"/>
    <x v="0"/>
    <x v="5"/>
    <x v="0"/>
    <x v="0"/>
    <x v="0"/>
    <s v=""/>
  </r>
  <r>
    <x v="44"/>
    <x v="44"/>
    <x v="0"/>
    <s v=" "/>
    <s v="Describe any plans to update processes and procedures to better incorporate accessibility."/>
    <s v="Provide further details or multiple means in Additional Information."/>
    <s v="This question is designed to understand how accessibility is included in new versions and features of products, particularly with vendors that implement Agile or similar methodologies where software is updated frequently and continuously._x000a_"/>
    <s v="TBD"/>
    <x v="3"/>
    <n v="1"/>
    <s v="IT Accessibility"/>
    <s v="No"/>
    <n v="0"/>
    <s v=""/>
    <x v="1"/>
    <n v="20"/>
    <s v=""/>
    <n v="20"/>
    <n v="0"/>
    <s v="CSC 12"/>
    <x v="0"/>
    <x v="10"/>
    <x v="8"/>
    <x v="9"/>
    <x v="12"/>
    <x v="0"/>
    <s v=""/>
  </r>
  <r>
    <x v="45"/>
    <x v="45"/>
    <x v="0"/>
    <s v=" "/>
    <s v="Indicate a plan to test the product, develop a roadmap for keyboard accessibility or any further context."/>
    <s v="State when and on which platform this was verified."/>
    <s v="One critical accessibility requirement is the full use of a product using only the keyboard--no mouse or trackpad. This requirement is easy for a non-technical or non-accessibility expert to understand and verify."/>
    <s v="TBD"/>
    <x v="3"/>
    <n v="1"/>
    <s v="IT Accessibility"/>
    <s v="Yes"/>
    <n v="0"/>
    <s v=""/>
    <x v="1"/>
    <n v="20"/>
    <s v=""/>
    <n v="20"/>
    <n v="0"/>
    <s v="CSC 2"/>
    <x v="0"/>
    <x v="12"/>
    <x v="8"/>
    <x v="0"/>
    <x v="10"/>
    <x v="0"/>
    <s v=""/>
  </r>
  <r>
    <x v="46"/>
    <x v="46"/>
    <x v="0"/>
    <s v=" "/>
    <s v=" "/>
    <s v="Describe any feature differences between standard and accessible modes along with any timelines or plans to merge products into a universally designed platform."/>
    <s v="Separate accessibility modes or interfaces are indicative of a product design creating an attempted ‘separate but equal’ environment for disabled users. In practice, separate modes or interfaces for accessibility almost never have feature parity and typically get new features less frequently and after the primary version. They therefore provide unequal experiences for disabled users compared with their non-disabled peers. Interfaces, overlays or extensions that create a separate experience or mimic such an environment should be avoided."/>
    <s v="TBD"/>
    <x v="3"/>
    <n v="1"/>
    <s v="IT Accessibility"/>
    <s v="No"/>
    <n v="0"/>
    <s v=""/>
    <x v="1"/>
    <n v="20"/>
    <s v=""/>
    <n v="20"/>
    <n v="0"/>
    <m/>
    <x v="0"/>
    <x v="13"/>
    <x v="0"/>
    <x v="0"/>
    <x v="0"/>
    <x v="7"/>
    <s v="12.8, 4.2"/>
  </r>
  <r>
    <x v="47"/>
    <x v="47"/>
    <x v="0"/>
    <s v="Ensure that all elements of HLTP-01 are clearly stated in your response."/>
    <s v="State your plans to perform security assessments of third party companies."/>
    <s v="Provide a summary of your practices that assures that the third party will be subject to the appropriate standards regarding security, service recoverability, and confidentiality."/>
    <s v="In the context of the CIA triad, this question is focused on system integrity, ensuring that system changes are only executed by authorized users. Additionally, it is expected that devices (for administrators, vendor staff, and affiliates)that are used to access the vendor's systems are properly managed and secured."/>
    <s v="Follow-up with a robust question set if the vendor cannot clearly state full-control of the integrity of their system(s). Questions about administrator access on end-user devices and other maintenance and patching type questions are appropriate."/>
    <x v="4"/>
    <n v="1"/>
    <s v="Third-Parties"/>
    <s v="Yes"/>
    <n v="0"/>
    <s v=""/>
    <x v="1"/>
    <n v="25"/>
    <s v=""/>
    <n v="25"/>
    <n v="0"/>
    <s v="CSC 2"/>
    <x v="0"/>
    <x v="12"/>
    <x v="9"/>
    <x v="0"/>
    <x v="0"/>
    <x v="0"/>
    <s v=""/>
  </r>
  <r>
    <x v="48"/>
    <x v="48"/>
    <x v="0"/>
    <s v=" "/>
    <s v=" "/>
    <s v=" "/>
    <m/>
    <m/>
    <x v="4"/>
    <n v="1"/>
    <s v="Third-Parties"/>
    <s v="Yes"/>
    <n v="0"/>
    <s v=""/>
    <x v="1"/>
    <n v="25"/>
    <s v=""/>
    <n v="25"/>
    <n v="0"/>
    <s v="CSC 2"/>
    <x v="0"/>
    <x v="14"/>
    <x v="10"/>
    <x v="0"/>
    <x v="13"/>
    <x v="8"/>
    <n v="2"/>
  </r>
  <r>
    <x v="49"/>
    <x v="49"/>
    <x v="0"/>
    <s v=" "/>
    <s v=" "/>
    <s v=" "/>
    <m/>
    <m/>
    <x v="4"/>
    <n v="1"/>
    <s v="Third-Parties"/>
    <s v="No"/>
    <n v="0"/>
    <s v=""/>
    <x v="1"/>
    <n v="25"/>
    <s v=""/>
    <n v="25"/>
    <n v="0"/>
    <s v="CSC 13"/>
    <x v="0"/>
    <x v="15"/>
    <x v="0"/>
    <x v="0"/>
    <x v="0"/>
    <x v="0"/>
    <s v=""/>
  </r>
  <r>
    <x v="50"/>
    <x v="50"/>
    <x v="0"/>
    <s v="Robust answers from the vendor improve the quality and efficiency of the security assessment process."/>
    <s v="State your plans to implement a third-party management strategy."/>
    <s v="Provide additional information that may help analysts better understand your environment and how it relates to third-party solutions."/>
    <s v="Modern technologies allow for rapid deployment of features and with them, come changes to an established code environment. The focus of this question is to verify a vendor's practice of regression testing their code and verifying that previously non-existent risks are introduced into a known, secured environment."/>
    <s v="If &quot;No&quot;, inquiry if there are plans to implement these processes. Ask the vendor to summarize their decision behind not scanning their assets for vulnerabilities. Be sure that the vendor answers for both systems AND applications. Do not let good practices in one overshadow deficiencies in the other."/>
    <x v="4"/>
    <n v="1"/>
    <s v="Third-Parties"/>
    <s v="Yes"/>
    <n v="0"/>
    <s v=""/>
    <x v="1"/>
    <n v="25"/>
    <s v=""/>
    <n v="25"/>
    <n v="0"/>
    <s v="CSC 7"/>
    <x v="0"/>
    <x v="14"/>
    <x v="0"/>
    <x v="0"/>
    <x v="0"/>
    <x v="0"/>
    <s v=""/>
  </r>
  <r>
    <x v="51"/>
    <x v="51"/>
    <x v="0"/>
    <s v="Make sure you address any national or regional regulations"/>
    <s v="State your plans to create a process and implemented procedures for managing your hardware supply chain."/>
    <s v="State what countries and/or regions this process is compliant with."/>
    <s v="Understanding a vendor's hardware supply chain can reveal infrastructure risks that may not be apparent by other means. In some cases, the use of trusted components may be favorable. In others, it may initiate the assessment of the vendor's environment in more detail and/or expand the scope of the institution's assessment."/>
    <s v="Follow-up inquiries concerning hardware supply chain will be institution/implementation specific."/>
    <x v="3"/>
    <m/>
    <m/>
    <s v="No"/>
    <n v="0"/>
    <s v=""/>
    <x v="1"/>
    <n v="20"/>
    <s v=""/>
    <n v="0"/>
    <n v="0"/>
    <s v="CSC 7"/>
    <x v="0"/>
    <x v="12"/>
    <x v="0"/>
    <x v="0"/>
    <x v="0"/>
    <x v="0"/>
    <e v="#N/A"/>
  </r>
  <r>
    <x v="52"/>
    <x v="52"/>
    <x v="0"/>
    <s v=" "/>
    <s v=" "/>
    <s v=" "/>
    <m/>
    <m/>
    <x v="3"/>
    <n v="1"/>
    <s v="Consulting"/>
    <s v="No"/>
    <n v="0"/>
    <s v=""/>
    <x v="1"/>
    <n v="20"/>
    <s v=""/>
    <n v="20"/>
    <n v="0"/>
    <s v="CSC 2"/>
    <x v="0"/>
    <x v="0"/>
    <x v="0"/>
    <x v="0"/>
    <x v="0"/>
    <x v="0"/>
    <s v=""/>
  </r>
  <r>
    <x v="53"/>
    <x v="53"/>
    <x v="0"/>
    <s v=" "/>
    <s v=" "/>
    <s v=" "/>
    <m/>
    <m/>
    <x v="4"/>
    <n v="1"/>
    <s v="Consulting"/>
    <s v="No"/>
    <n v="0"/>
    <s v=""/>
    <x v="1"/>
    <n v="25"/>
    <s v=""/>
    <n v="25"/>
    <n v="0"/>
    <s v="CSC 14"/>
    <x v="0"/>
    <x v="16"/>
    <x v="7"/>
    <x v="10"/>
    <x v="14"/>
    <x v="9"/>
    <s v="12.x"/>
  </r>
  <r>
    <x v="54"/>
    <x v="54"/>
    <x v="0"/>
    <s v=" "/>
    <s v=" "/>
    <s v=" "/>
    <m/>
    <m/>
    <x v="3"/>
    <n v="1"/>
    <s v="Consulting"/>
    <s v="Yes"/>
    <n v="0"/>
    <s v=""/>
    <x v="1"/>
    <n v="20"/>
    <s v=""/>
    <n v="20"/>
    <n v="0"/>
    <s v="CSC 5"/>
    <x v="0"/>
    <x v="7"/>
    <x v="7"/>
    <x v="11"/>
    <x v="15"/>
    <x v="10"/>
    <s v="7.x, 8.x"/>
  </r>
  <r>
    <x v="55"/>
    <x v="55"/>
    <x v="0"/>
    <s v=" "/>
    <s v=" "/>
    <s v=" "/>
    <m/>
    <m/>
    <x v="3"/>
    <n v="1"/>
    <s v="Consulting"/>
    <s v="No"/>
    <n v="0"/>
    <s v=""/>
    <x v="1"/>
    <n v="20"/>
    <s v=""/>
    <n v="20"/>
    <n v="0"/>
    <s v="CSC 14"/>
    <x v="0"/>
    <x v="11"/>
    <x v="11"/>
    <x v="6"/>
    <x v="0"/>
    <x v="0"/>
    <s v=""/>
  </r>
  <r>
    <x v="56"/>
    <x v="56"/>
    <x v="0"/>
    <s v=" "/>
    <s v=" "/>
    <s v=" "/>
    <m/>
    <m/>
    <x v="4"/>
    <n v="1"/>
    <s v="Consulting"/>
    <s v="Yes"/>
    <n v="0"/>
    <s v=""/>
    <x v="1"/>
    <n v="25"/>
    <s v=""/>
    <n v="25"/>
    <n v="0"/>
    <s v="CSC 16"/>
    <x v="0"/>
    <x v="17"/>
    <x v="12"/>
    <x v="12"/>
    <x v="16"/>
    <x v="11"/>
    <s v="8.x"/>
  </r>
  <r>
    <x v="57"/>
    <x v="57"/>
    <x v="0"/>
    <s v=" "/>
    <s v=" "/>
    <s v=" "/>
    <m/>
    <m/>
    <x v="3"/>
    <n v="1"/>
    <s v="Consulting"/>
    <s v="No"/>
    <n v="0"/>
    <s v=""/>
    <x v="1"/>
    <n v="20"/>
    <s v=""/>
    <n v="20"/>
    <n v="0"/>
    <s v="CSC 16"/>
    <x v="0"/>
    <x v="17"/>
    <x v="12"/>
    <x v="13"/>
    <x v="17"/>
    <x v="11"/>
    <s v="8.x"/>
  </r>
  <r>
    <x v="58"/>
    <x v="58"/>
    <x v="0"/>
    <s v=" "/>
    <s v=" "/>
    <s v=" "/>
    <m/>
    <m/>
    <x v="3"/>
    <n v="0"/>
    <s v="Consulting"/>
    <s v="Yes"/>
    <n v="0"/>
    <s v=""/>
    <x v="1"/>
    <n v="25"/>
    <s v=""/>
    <n v="0"/>
    <n v="0"/>
    <s v="CSC 16"/>
    <x v="0"/>
    <x v="17"/>
    <x v="12"/>
    <x v="0"/>
    <x v="0"/>
    <x v="11"/>
    <s v="8.x"/>
  </r>
  <r>
    <x v="59"/>
    <x v="59"/>
    <x v="0"/>
    <s v=" "/>
    <s v=" "/>
    <s v=" "/>
    <m/>
    <m/>
    <x v="3"/>
    <n v="1"/>
    <s v="Consulting"/>
    <s v="Yes"/>
    <n v="0"/>
    <s v=""/>
    <x v="1"/>
    <n v="20"/>
    <s v=""/>
    <n v="20"/>
    <n v="0"/>
    <s v="CSC 16"/>
    <x v="0"/>
    <x v="17"/>
    <x v="12"/>
    <x v="14"/>
    <x v="16"/>
    <x v="12"/>
    <s v="2.1, 8.x"/>
  </r>
  <r>
    <x v="60"/>
    <x v="60"/>
    <x v="0"/>
    <s v=" "/>
    <s v=" "/>
    <s v=" "/>
    <m/>
    <m/>
    <x v="3"/>
    <n v="0"/>
    <s v="Consulting"/>
    <s v="Yes"/>
    <n v="0"/>
    <s v=""/>
    <x v="1"/>
    <n v="25"/>
    <s v=""/>
    <n v="0"/>
    <n v="0"/>
    <s v="CSC 16"/>
    <x v="0"/>
    <x v="18"/>
    <x v="12"/>
    <x v="15"/>
    <x v="18"/>
    <x v="11"/>
    <s v="8.x"/>
  </r>
  <r>
    <x v="61"/>
    <x v="61"/>
    <x v="2"/>
    <s v="This includes end-users, administrators, service accounts, etc. PBAC would include various dynamic controls such as conditional access, risk-based access, location-based access, or system activity based access."/>
    <s v="Describe any limitations that prevent support for RBAC for Institutional accounts."/>
    <s v="Describe available roles."/>
    <s v="Understanding access control capabilities allows an institution to estimate the type of maintenance efforts will be involved to manage a system. Depending on the users, concerns may or not be elevated. The value of this question is largely determined by the deployment strategy and use case of the software/product/service under review. This question is specific to end-users."/>
    <s v="Ask the vendor to summarize the best practices to restrict/control the access given to the institution's end-users without the use of RBAC. Make sure to understand the administrative requirements/overhead introduced in the vendor's environment."/>
    <x v="4"/>
    <n v="1"/>
    <s v="Application/Service Security"/>
    <s v="Yes"/>
    <n v="0"/>
    <s v=""/>
    <x v="1"/>
    <n v="25"/>
    <s v=""/>
    <n v="25"/>
    <n v="0"/>
    <s v="CSC 18"/>
    <x v="0"/>
    <x v="0"/>
    <x v="5"/>
    <x v="0"/>
    <x v="0"/>
    <x v="0"/>
    <s v=""/>
  </r>
  <r>
    <x v="62"/>
    <x v="62"/>
    <x v="2"/>
    <s v="This includes system administrators and third party personnel with access to the system. PBAC would include various dynamic controls such as conditional access, risk-based access, location-based access, or system activity based access."/>
    <s v="Describe any limitations that prevent support for RBAC within your organization."/>
    <s v=" "/>
    <s v="Managing a software/product/service may rely on various professionals to administrate a system. This question is focused on how administration, and the segregation of functions, is implemented within the vendor's infrastructure."/>
    <s v="Managing a complex infrastructure requires diligence in protecting access and authority. Unsatisfactory responses may indicate the lack of maturity with a vendor and/or a flat infrastructure with few individuals with broad authority. Inquire about separation of duties and look for areas of inappropriate functional overlap."/>
    <x v="3"/>
    <n v="1"/>
    <s v="Application/Service Security"/>
    <s v="Yes"/>
    <n v="0"/>
    <s v=""/>
    <x v="1"/>
    <n v="20"/>
    <s v=""/>
    <n v="20"/>
    <n v="0"/>
    <s v="CSC 2, CSC 3"/>
    <x v="0"/>
    <x v="9"/>
    <x v="5"/>
    <x v="0"/>
    <x v="0"/>
    <x v="0"/>
    <s v=""/>
  </r>
  <r>
    <x v="63"/>
    <x v="63"/>
    <x v="2"/>
    <s v=" "/>
    <s v="Briefly summarize your response."/>
    <s v="Provide supporting documentation of your strategy."/>
    <s v="Telecommuting in the IT world is the norm and an institution should know that proper safeguards are in place when remote access is allowed. Vendor responses vary greatly so confirm the context of the response if it is not clear. Many cloud services can only be managed remotely so there is often a gray area to interpret for this response."/>
    <s v="Request additional documentation that outlines the security controls implemented to safeguard your institutional data."/>
    <x v="3"/>
    <n v="1"/>
    <s v="Application/Service Security"/>
    <s v="Yes"/>
    <n v="0"/>
    <s v=""/>
    <x v="1"/>
    <n v="20"/>
    <s v=""/>
    <n v="20"/>
    <n v="0"/>
    <s v="CSC 14"/>
    <x v="0"/>
    <x v="10"/>
    <x v="6"/>
    <x v="6"/>
    <x v="10"/>
    <x v="6"/>
    <s v="7.x"/>
  </r>
  <r>
    <x v="64"/>
    <x v="64"/>
    <x v="2"/>
    <s v=" "/>
    <s v="State plans to implement data input validation and error messaging across all components of your system."/>
    <s v="Describe how your system(s) provide data input validation and error messages."/>
    <s v="Input validation is a secure coding best practices so confirming its implementation is normally a high priority. Error messages (to the system and user) can be used to detect abnormal use and to better protect institutional data. Depending on the criticality of data and the flow of said data, an institution's risk tolerance will be unique to their environment."/>
    <s v="Inquire about any planned improvements to these capabilities. Ask about their product(s) roadmap and try to understand how they prioritize security concerns in their environment."/>
    <x v="3"/>
    <n v="1"/>
    <s v="Application/Service Security"/>
    <s v="Yes"/>
    <n v="0"/>
    <s v=""/>
    <x v="1"/>
    <n v="20"/>
    <s v=""/>
    <n v="20"/>
    <n v="0"/>
    <s v="CSC16"/>
    <x v="0"/>
    <x v="11"/>
    <x v="7"/>
    <x v="8"/>
    <x v="11"/>
    <x v="6"/>
    <s v="7.x"/>
  </r>
  <r>
    <x v="65"/>
    <x v="65"/>
    <x v="0"/>
    <s v=" "/>
    <s v="Describe compensating controls that protect your web application, if applicable."/>
    <s v="Describe the currently implemented WAF."/>
    <s v="The use case, vendor infrastructure, and types of services offered will greatly affect the need for various firewalling devices. The focus of this question is integrity, ensuring that the systems hosting institutional data are limited in need-only communications. The use of a WAF is important in systems in which a vendor has limited access to the to code infrastructure."/>
    <s v="If a vendors states that they outsource their code development and do not run a WAF, there is elevated reason for concern. Verify how code is tested, monitored, and controlled in production environments."/>
    <x v="4"/>
    <n v="1"/>
    <s v="Application/Service Security"/>
    <s v="Yes"/>
    <n v="0"/>
    <s v=""/>
    <x v="1"/>
    <n v="25"/>
    <s v=""/>
    <n v="25"/>
    <n v="0"/>
    <s v="CSC 16"/>
    <x v="0"/>
    <x v="19"/>
    <x v="13"/>
    <x v="0"/>
    <x v="0"/>
    <x v="0"/>
    <s v=""/>
  </r>
  <r>
    <x v="66"/>
    <x v="66"/>
    <x v="0"/>
    <s v="Include any in-house developed or contract development"/>
    <s v="Briefly summarize your response."/>
    <s v="Provide supporting documentation of your processes."/>
    <s v="Understanding system requirements and/or dependencies (e.g., libraries, repositories, frameworks, toolkits, modules, etc.) can reveal infrastructure risks that may not be apparent by other means. In some cases, the use of trusted components may be favorable. In others, it may initiate the assessment of the vendor's environment in more detail and/or expand the scope of the institution's assessment."/>
    <s v="Follow-up inquiries concerning software supply chain will be institution/implementation specific."/>
    <x v="3"/>
    <n v="1"/>
    <s v="Application/Service Security"/>
    <s v="Yes"/>
    <n v="0"/>
    <s v=""/>
    <x v="1"/>
    <n v="20"/>
    <s v=""/>
    <n v="20"/>
    <n v="0"/>
    <s v="CSC 16"/>
    <x v="0"/>
    <x v="7"/>
    <x v="13"/>
    <x v="0"/>
    <x v="0"/>
    <x v="11"/>
    <s v="8.x"/>
  </r>
  <r>
    <x v="67"/>
    <x v="67"/>
    <x v="0"/>
    <s v="If the web application only works with a subset of modern supported browsers, please indicate that here"/>
    <s v="State your plan to migrate to supported operating systems, libraries, and software."/>
    <s v="Please provide a list of all required dependancies."/>
    <m/>
    <m/>
    <x v="4"/>
    <n v="1"/>
    <s v="Application/Service Security"/>
    <s v="No"/>
    <n v="0"/>
    <s v=""/>
    <x v="1"/>
    <n v="25"/>
    <s v=""/>
    <n v="25"/>
    <n v="0"/>
    <s v="CSC 16"/>
    <x v="0"/>
    <x v="19"/>
    <x v="13"/>
    <x v="0"/>
    <x v="0"/>
    <x v="0"/>
    <s v=""/>
  </r>
  <r>
    <x v="68"/>
    <x v="68"/>
    <x v="0"/>
    <s v=" "/>
    <s v=" "/>
    <s v=" "/>
    <m/>
    <m/>
    <x v="3"/>
    <n v="1"/>
    <s v="Application/Service Security"/>
    <s v="Yes"/>
    <n v="0"/>
    <s v=""/>
    <x v="1"/>
    <n v="15"/>
    <s v=""/>
    <n v="15"/>
    <n v="0"/>
    <m/>
    <x v="0"/>
    <x v="0"/>
    <x v="0"/>
    <x v="0"/>
    <x v="0"/>
    <x v="0"/>
    <s v=""/>
  </r>
  <r>
    <x v="69"/>
    <x v="69"/>
    <x v="0"/>
    <s v=" "/>
    <s v=" "/>
    <s v=" "/>
    <m/>
    <m/>
    <x v="4"/>
    <n v="1"/>
    <s v="Application/Service Security"/>
    <s v="No"/>
    <n v="0"/>
    <s v=""/>
    <x v="1"/>
    <n v="25"/>
    <s v=""/>
    <n v="25"/>
    <n v="0"/>
    <s v="CSC 2"/>
    <x v="0"/>
    <x v="12"/>
    <x v="9"/>
    <x v="0"/>
    <x v="0"/>
    <x v="0"/>
    <s v=""/>
  </r>
  <r>
    <x v="70"/>
    <x v="70"/>
    <x v="0"/>
    <s v=" "/>
    <s v=" "/>
    <s v="Describe or provide a reference to the facilities available in the system to provide separation of duties between security administration and system administration functions."/>
    <m/>
    <m/>
    <x v="4"/>
    <n v="1"/>
    <s v="Application/Service Security"/>
    <s v="Yes"/>
    <n v="0"/>
    <s v=""/>
    <x v="1"/>
    <n v="40"/>
    <s v=""/>
    <n v="40"/>
    <n v="0"/>
    <s v="CSC 2"/>
    <x v="0"/>
    <x v="14"/>
    <x v="10"/>
    <x v="0"/>
    <x v="13"/>
    <x v="8"/>
    <n v="2"/>
  </r>
  <r>
    <x v="71"/>
    <x v="71"/>
    <x v="0"/>
    <s v=" "/>
    <s v=" "/>
    <s v="Describe or provide a reference that details how administrator access is handled (e.g. provisioning, principle of least privilege, deprovisioning, etc.)"/>
    <m/>
    <m/>
    <x v="3"/>
    <n v="1"/>
    <s v="Application/Service Security"/>
    <s v="No"/>
    <n v="0"/>
    <s v=""/>
    <x v="1"/>
    <n v="10"/>
    <s v=""/>
    <n v="10"/>
    <n v="0"/>
    <s v="CSC 13"/>
    <x v="0"/>
    <x v="15"/>
    <x v="0"/>
    <x v="0"/>
    <x v="0"/>
    <x v="0"/>
    <s v=""/>
  </r>
  <r>
    <x v="72"/>
    <x v="72"/>
    <x v="0"/>
    <m/>
    <m/>
    <m/>
    <m/>
    <m/>
    <x v="3"/>
    <n v="1"/>
    <s v="Policies, Procedures, and Processes"/>
    <s v="Yes"/>
    <n v="0"/>
    <s v=""/>
    <x v="1"/>
    <n v="20"/>
    <s v=""/>
    <n v="20"/>
    <n v="0"/>
    <s v="CSC 3"/>
    <x v="0"/>
    <x v="0"/>
    <x v="14"/>
    <x v="16"/>
    <x v="19"/>
    <x v="0"/>
    <e v="#N/A"/>
  </r>
  <r>
    <x v="73"/>
    <x v="73"/>
    <x v="0"/>
    <m/>
    <m/>
    <m/>
    <m/>
    <m/>
    <x v="3"/>
    <n v="1"/>
    <s v="Policies, Procedures, and Processes"/>
    <s v="Yes"/>
    <n v="0"/>
    <s v=""/>
    <x v="1"/>
    <n v="20"/>
    <s v=""/>
    <n v="20"/>
    <n v="0"/>
    <s v="CSC 3"/>
    <x v="0"/>
    <x v="20"/>
    <x v="0"/>
    <x v="17"/>
    <x v="0"/>
    <x v="0"/>
    <e v="#N/A"/>
  </r>
  <r>
    <x v="74"/>
    <x v="74"/>
    <x v="0"/>
    <m/>
    <m/>
    <m/>
    <m/>
    <m/>
    <x v="4"/>
    <n v="1"/>
    <s v="Policies, Procedures, and Processes"/>
    <s v="Yes"/>
    <n v="0"/>
    <e v="#N/A"/>
    <x v="2"/>
    <n v="25"/>
    <s v=""/>
    <n v="25"/>
    <e v="#N/A"/>
    <s v="CSC 3"/>
    <x v="0"/>
    <x v="14"/>
    <x v="15"/>
    <x v="18"/>
    <x v="20"/>
    <x v="0"/>
    <e v="#N/A"/>
  </r>
  <r>
    <x v="75"/>
    <x v="75"/>
    <x v="0"/>
    <m/>
    <m/>
    <m/>
    <m/>
    <m/>
    <x v="4"/>
    <n v="1"/>
    <s v="Policies, Procedures, and Processes"/>
    <s v="Yes"/>
    <n v="0"/>
    <s v=""/>
    <x v="1"/>
    <n v="25"/>
    <s v=""/>
    <n v="25"/>
    <n v="0"/>
    <s v="CSC 4"/>
    <x v="0"/>
    <x v="21"/>
    <x v="16"/>
    <x v="19"/>
    <x v="21"/>
    <x v="13"/>
    <e v="#N/A"/>
  </r>
  <r>
    <x v="76"/>
    <x v="76"/>
    <x v="0"/>
    <s v=" "/>
    <s v=" "/>
    <s v=" "/>
    <m/>
    <m/>
    <x v="4"/>
    <n v="1"/>
    <s v="Authentication, Authorization, and Accounting"/>
    <s v="Yes"/>
    <s v=""/>
    <s v=""/>
    <x v="1"/>
    <n v="25"/>
    <s v=""/>
    <n v="25"/>
    <n v="0"/>
    <s v="CSC 10"/>
    <x v="0"/>
    <x v="2"/>
    <x v="3"/>
    <x v="20"/>
    <x v="22"/>
    <x v="0"/>
    <s v=""/>
  </r>
  <r>
    <x v="77"/>
    <x v="77"/>
    <x v="0"/>
    <s v=" "/>
    <s v=" "/>
    <s v=" "/>
    <m/>
    <m/>
    <x v="4"/>
    <n v="1"/>
    <s v="Authentication, Authorization, and Accounting"/>
    <s v="Yes"/>
    <s v=""/>
    <s v=""/>
    <x v="1"/>
    <n v="25"/>
    <s v=""/>
    <n v="25"/>
    <n v="0"/>
    <s v="CSC 10"/>
    <x v="0"/>
    <x v="22"/>
    <x v="3"/>
    <x v="20"/>
    <x v="22"/>
    <x v="0"/>
    <s v=""/>
  </r>
  <r>
    <x v="78"/>
    <x v="78"/>
    <x v="0"/>
    <s v=" "/>
    <s v=" "/>
    <s v=" "/>
    <m/>
    <m/>
    <x v="3"/>
    <n v="0"/>
    <s v="Authentication, Authorization, and Accounting"/>
    <s v="Yes"/>
    <n v="0"/>
    <s v=""/>
    <x v="1"/>
    <n v="20"/>
    <s v=""/>
    <n v="0"/>
    <n v="0"/>
    <s v="CSC 10"/>
    <x v="0"/>
    <x v="23"/>
    <x v="3"/>
    <x v="21"/>
    <x v="23"/>
    <x v="9"/>
    <s v="12.x"/>
  </r>
  <r>
    <x v="79"/>
    <x v="79"/>
    <x v="0"/>
    <s v=" "/>
    <s v=" "/>
    <s v=" "/>
    <m/>
    <m/>
    <x v="3"/>
    <n v="0"/>
    <s v="Authentication, Authorization, and Accounting"/>
    <s v="No"/>
    <n v="0"/>
    <s v=""/>
    <x v="1"/>
    <n v="40"/>
    <s v=""/>
    <n v="0"/>
    <n v="0"/>
    <s v="CSC 10"/>
    <x v="0"/>
    <x v="24"/>
    <x v="3"/>
    <x v="0"/>
    <x v="24"/>
    <x v="9"/>
    <s v="12.x"/>
  </r>
  <r>
    <x v="80"/>
    <x v="80"/>
    <x v="0"/>
    <s v=" "/>
    <s v=" "/>
    <s v=" "/>
    <m/>
    <m/>
    <x v="3"/>
    <n v="0"/>
    <s v="Authentication, Authorization, and Accounting"/>
    <s v="No"/>
    <n v="0"/>
    <s v=""/>
    <x v="1"/>
    <n v="40"/>
    <s v=""/>
    <n v="0"/>
    <n v="0"/>
    <s v="CSC 10"/>
    <x v="0"/>
    <x v="25"/>
    <x v="3"/>
    <x v="0"/>
    <x v="24"/>
    <x v="2"/>
    <n v="12"/>
  </r>
  <r>
    <x v="81"/>
    <x v="81"/>
    <x v="0"/>
    <s v=" "/>
    <s v=" "/>
    <s v=" "/>
    <m/>
    <m/>
    <x v="3"/>
    <n v="0"/>
    <s v="Authentication, Authorization, and Accounting"/>
    <s v="Yes"/>
    <n v="0"/>
    <s v=""/>
    <x v="1"/>
    <n v="25"/>
    <s v=""/>
    <n v="0"/>
    <n v="0"/>
    <s v="CSC 10"/>
    <x v="0"/>
    <x v="22"/>
    <x v="3"/>
    <x v="0"/>
    <x v="24"/>
    <x v="2"/>
    <n v="12"/>
  </r>
  <r>
    <x v="82"/>
    <x v="82"/>
    <x v="0"/>
    <s v=" "/>
    <s v=" "/>
    <s v=" "/>
    <m/>
    <m/>
    <x v="3"/>
    <n v="0"/>
    <s v="Authentication, Authorization, and Accounting"/>
    <s v="Yes"/>
    <n v="0"/>
    <s v=""/>
    <x v="1"/>
    <n v="40"/>
    <s v=""/>
    <n v="0"/>
    <n v="0"/>
    <s v="CSC 10"/>
    <x v="0"/>
    <x v="0"/>
    <x v="3"/>
    <x v="0"/>
    <x v="24"/>
    <x v="2"/>
    <n v="12"/>
  </r>
  <r>
    <x v="83"/>
    <x v="83"/>
    <x v="0"/>
    <s v=" "/>
    <s v=" "/>
    <s v=" "/>
    <m/>
    <m/>
    <x v="3"/>
    <n v="1"/>
    <s v="Authentication, Authorization, and Accounting"/>
    <s v="Yes"/>
    <n v="0"/>
    <s v=""/>
    <x v="1"/>
    <n v="20"/>
    <s v=""/>
    <n v="20"/>
    <n v="0"/>
    <s v="CSC 10"/>
    <x v="0"/>
    <x v="26"/>
    <x v="17"/>
    <x v="22"/>
    <x v="25"/>
    <x v="14"/>
    <s v="6.4, 6.4.5, 6.4.5.1, 6.4.5.2"/>
  </r>
  <r>
    <x v="84"/>
    <x v="84"/>
    <x v="0"/>
    <s v=" "/>
    <s v=" "/>
    <s v=" "/>
    <m/>
    <m/>
    <x v="3"/>
    <n v="0"/>
    <s v="Authentication, Authorization, and Accounting"/>
    <s v="No"/>
    <n v="0"/>
    <s v=""/>
    <x v="1"/>
    <n v="15"/>
    <s v=""/>
    <n v="0"/>
    <n v="0"/>
    <s v="CSC 10"/>
    <x v="0"/>
    <x v="26"/>
    <x v="18"/>
    <x v="23"/>
    <x v="25"/>
    <x v="14"/>
    <s v="6.4, 6.4.5, 6.4.5.1, 6.4.5.2"/>
  </r>
  <r>
    <x v="85"/>
    <x v="85"/>
    <x v="0"/>
    <s v=" "/>
    <s v=" "/>
    <s v=" "/>
    <m/>
    <m/>
    <x v="3"/>
    <n v="1"/>
    <s v="Authentication, Authorization, and Accounting"/>
    <s v="Yes"/>
    <n v="0"/>
    <s v=""/>
    <x v="1"/>
    <n v="15"/>
    <s v=""/>
    <n v="15"/>
    <n v="0"/>
    <s v="CSC 10"/>
    <x v="0"/>
    <x v="26"/>
    <x v="0"/>
    <x v="0"/>
    <x v="25"/>
    <x v="15"/>
    <s v="6.4, 12.8, 12.9"/>
  </r>
  <r>
    <x v="86"/>
    <x v="86"/>
    <x v="0"/>
    <s v=" "/>
    <s v=" "/>
    <s v=" "/>
    <m/>
    <m/>
    <x v="3"/>
    <n v="0"/>
    <s v="Authentication, Authorization, and Accounting"/>
    <s v="No"/>
    <n v="0"/>
    <s v=""/>
    <x v="1"/>
    <n v="20"/>
    <s v=""/>
    <n v="0"/>
    <n v="0"/>
    <s v="CSC 10"/>
    <x v="0"/>
    <x v="0"/>
    <x v="0"/>
    <x v="0"/>
    <x v="25"/>
    <x v="2"/>
    <n v="12"/>
  </r>
  <r>
    <x v="87"/>
    <x v="87"/>
    <x v="0"/>
    <s v=" "/>
    <s v=" "/>
    <s v=" "/>
    <m/>
    <m/>
    <x v="3"/>
    <n v="0"/>
    <s v="Authentication, Authorization, and Accounting"/>
    <s v="No"/>
    <n v="0"/>
    <s v=""/>
    <x v="1"/>
    <n v="15"/>
    <s v=""/>
    <n v="0"/>
    <n v="0"/>
    <s v="CSC 2"/>
    <x v="0"/>
    <x v="0"/>
    <x v="0"/>
    <x v="0"/>
    <x v="25"/>
    <x v="16"/>
    <s v="12.1, 12.8"/>
  </r>
  <r>
    <x v="88"/>
    <x v="88"/>
    <x v="0"/>
    <s v=" "/>
    <s v=" "/>
    <s v=" "/>
    <m/>
    <m/>
    <x v="3"/>
    <n v="1"/>
    <s v="Authentication, Authorization, and Accounting"/>
    <s v="Yes"/>
    <n v="0"/>
    <s v=""/>
    <x v="1"/>
    <n v="15"/>
    <s v=""/>
    <n v="15"/>
    <n v="0"/>
    <s v="CSC 2"/>
    <x v="0"/>
    <x v="0"/>
    <x v="0"/>
    <x v="0"/>
    <x v="25"/>
    <x v="0"/>
    <s v=""/>
  </r>
  <r>
    <x v="89"/>
    <x v="89"/>
    <x v="0"/>
    <s v=" "/>
    <s v=" "/>
    <s v=" "/>
    <m/>
    <m/>
    <x v="4"/>
    <n v="1"/>
    <s v="Authentication, Authorization, and Accounting"/>
    <s v="No"/>
    <n v="0"/>
    <s v=""/>
    <x v="1"/>
    <n v="25"/>
    <s v=""/>
    <n v="25"/>
    <n v="0"/>
    <s v="CSC 10"/>
    <x v="0"/>
    <x v="0"/>
    <x v="0"/>
    <x v="0"/>
    <x v="25"/>
    <x v="0"/>
    <s v=""/>
  </r>
  <r>
    <x v="90"/>
    <x v="90"/>
    <x v="0"/>
    <s v=" "/>
    <s v=" "/>
    <s v=" "/>
    <m/>
    <m/>
    <x v="4"/>
    <n v="1"/>
    <s v="Authentication, Authorization, and Accounting"/>
    <s v="Yes"/>
    <n v="0"/>
    <s v=""/>
    <x v="1"/>
    <n v="25"/>
    <s v=""/>
    <n v="25"/>
    <n v="0"/>
    <s v="CSC 2"/>
    <x v="0"/>
    <x v="14"/>
    <x v="19"/>
    <x v="24"/>
    <x v="25"/>
    <x v="2"/>
    <n v="12"/>
  </r>
  <r>
    <x v="91"/>
    <x v="91"/>
    <x v="0"/>
    <s v=" "/>
    <s v=" "/>
    <s v=" "/>
    <s v=" "/>
    <m/>
    <x v="3"/>
    <n v="1"/>
    <s v="Authentication, Authorization, and Accounting"/>
    <s v="Yes"/>
    <n v="0"/>
    <s v=""/>
    <x v="1"/>
    <n v="20"/>
    <s v=""/>
    <n v="20"/>
    <n v="0"/>
    <s v="CSC 10"/>
    <x v="0"/>
    <x v="0"/>
    <x v="0"/>
    <x v="25"/>
    <x v="25"/>
    <x v="0"/>
    <s v=""/>
  </r>
  <r>
    <x v="92"/>
    <x v="92"/>
    <x v="0"/>
    <s v=" "/>
    <s v="Describe any plans to enable audit logs for these data elements."/>
    <s v=" "/>
    <m/>
    <m/>
    <x v="4"/>
    <n v="1"/>
    <s v="Authentication, Authorization, and Accounting"/>
    <s v="Yes"/>
    <n v="0"/>
    <s v=""/>
    <x v="1"/>
    <n v="25"/>
    <s v=""/>
    <n v="25"/>
    <n v="0"/>
    <s v="CSC 2"/>
    <x v="0"/>
    <x v="0"/>
    <x v="0"/>
    <x v="0"/>
    <x v="25"/>
    <x v="0"/>
    <s v=""/>
  </r>
  <r>
    <x v="93"/>
    <x v="93"/>
    <x v="0"/>
    <m/>
    <m/>
    <m/>
    <m/>
    <m/>
    <x v="0"/>
    <n v="1"/>
    <s v="Authentication, Authorization, and Accounting"/>
    <s v="Qualitative"/>
    <m/>
    <m/>
    <x v="1"/>
    <n v="25"/>
    <s v=""/>
    <n v="25"/>
    <n v="0"/>
    <m/>
    <x v="0"/>
    <x v="0"/>
    <x v="0"/>
    <x v="0"/>
    <x v="0"/>
    <x v="0"/>
    <m/>
  </r>
  <r>
    <x v="94"/>
    <x v="94"/>
    <x v="0"/>
    <m/>
    <m/>
    <m/>
    <m/>
    <m/>
    <x v="0"/>
    <n v="1"/>
    <s v="Authentication, Authorization, and Accounting"/>
    <s v="Qualitative"/>
    <m/>
    <m/>
    <x v="1"/>
    <n v="25"/>
    <s v=""/>
    <n v="25"/>
    <n v="0"/>
    <m/>
    <x v="0"/>
    <x v="0"/>
    <x v="0"/>
    <x v="0"/>
    <x v="0"/>
    <x v="0"/>
    <m/>
  </r>
  <r>
    <x v="95"/>
    <x v="95"/>
    <x v="0"/>
    <s v=" "/>
    <s v=" "/>
    <s v=" "/>
    <m/>
    <m/>
    <x v="3"/>
    <n v="1"/>
    <s v="Business Continuity Plan"/>
    <s v="Yes"/>
    <n v="0"/>
    <s v=""/>
    <x v="1"/>
    <n v="20"/>
    <s v=""/>
    <n v="20"/>
    <n v="0"/>
    <s v="CSC 13"/>
    <x v="2"/>
    <x v="21"/>
    <x v="0"/>
    <x v="0"/>
    <x v="25"/>
    <x v="17"/>
    <s v="12.2, 12.8"/>
  </r>
  <r>
    <x v="96"/>
    <x v="96"/>
    <x v="0"/>
    <s v=" "/>
    <s v=" "/>
    <s v=" "/>
    <m/>
    <m/>
    <x v="3"/>
    <n v="1"/>
    <s v="Business Continuity Plan"/>
    <s v="Yes"/>
    <n v="0"/>
    <s v=""/>
    <x v="1"/>
    <n v="20"/>
    <s v=""/>
    <n v="20"/>
    <n v="0"/>
    <s v="CSC 10"/>
    <x v="0"/>
    <x v="0"/>
    <x v="0"/>
    <x v="0"/>
    <x v="25"/>
    <x v="18"/>
    <s v="12.1, 12.2, 12.8"/>
  </r>
  <r>
    <x v="97"/>
    <x v="97"/>
    <x v="0"/>
    <s v=" "/>
    <s v=" "/>
    <s v=" "/>
    <m/>
    <m/>
    <x v="4"/>
    <n v="1"/>
    <s v="Business Continuity Plan"/>
    <s v="Yes"/>
    <n v="0"/>
    <s v=""/>
    <x v="1"/>
    <n v="25"/>
    <s v=""/>
    <n v="25"/>
    <n v="0"/>
    <s v="CSC 10"/>
    <x v="0"/>
    <x v="26"/>
    <x v="17"/>
    <x v="0"/>
    <x v="25"/>
    <x v="19"/>
    <s v="12.10, 12.8, 6.4"/>
  </r>
  <r>
    <x v="98"/>
    <x v="98"/>
    <x v="0"/>
    <s v=" "/>
    <s v=" "/>
    <s v=" "/>
    <m/>
    <m/>
    <x v="4"/>
    <n v="1"/>
    <s v="Business Continuity Plan"/>
    <s v="Yes"/>
    <n v="0"/>
    <s v=""/>
    <x v="1"/>
    <n v="25"/>
    <s v=""/>
    <n v="25"/>
    <n v="0"/>
    <s v="CSC 12"/>
    <x v="0"/>
    <x v="0"/>
    <x v="20"/>
    <x v="26"/>
    <x v="26"/>
    <x v="1"/>
    <n v="13"/>
  </r>
  <r>
    <x v="99"/>
    <x v="99"/>
    <x v="0"/>
    <s v=" "/>
    <s v=" "/>
    <s v=" "/>
    <m/>
    <m/>
    <x v="3"/>
    <n v="1"/>
    <s v="Business Continuity Plan"/>
    <s v="Yes"/>
    <n v="0"/>
    <s v=""/>
    <x v="1"/>
    <n v="20"/>
    <s v=""/>
    <n v="20"/>
    <n v="0"/>
    <s v="CSC 12"/>
    <x v="0"/>
    <x v="0"/>
    <x v="20"/>
    <x v="27"/>
    <x v="27"/>
    <x v="20"/>
    <s v="12.8, 9.x"/>
  </r>
  <r>
    <x v="100"/>
    <x v="100"/>
    <x v="0"/>
    <s v=" "/>
    <s v=" "/>
    <s v=" "/>
    <m/>
    <m/>
    <x v="3"/>
    <n v="1"/>
    <s v="Business Continuity Plan"/>
    <s v="Yes"/>
    <n v="0"/>
    <s v=""/>
    <x v="1"/>
    <n v="20"/>
    <s v=""/>
    <n v="20"/>
    <n v="0"/>
    <s v="CSC 10"/>
    <x v="0"/>
    <x v="2"/>
    <x v="3"/>
    <x v="20"/>
    <x v="22"/>
    <x v="0"/>
    <s v=""/>
  </r>
  <r>
    <x v="101"/>
    <x v="101"/>
    <x v="0"/>
    <s v=" "/>
    <s v=" "/>
    <s v=" "/>
    <m/>
    <m/>
    <x v="3"/>
    <n v="1"/>
    <s v="Business Continuity Plan"/>
    <s v="Yes"/>
    <n v="0"/>
    <s v=""/>
    <x v="1"/>
    <n v="20"/>
    <s v=""/>
    <n v="20"/>
    <n v="0"/>
    <s v="CSC 10"/>
    <x v="0"/>
    <x v="22"/>
    <x v="3"/>
    <x v="20"/>
    <x v="22"/>
    <x v="0"/>
    <s v=""/>
  </r>
  <r>
    <x v="102"/>
    <x v="102"/>
    <x v="0"/>
    <s v=" "/>
    <s v=" "/>
    <s v=" "/>
    <m/>
    <m/>
    <x v="3"/>
    <n v="1"/>
    <s v="Business Continuity Plan"/>
    <s v="Yes"/>
    <n v="0"/>
    <s v=""/>
    <x v="1"/>
    <n v="20"/>
    <s v=""/>
    <n v="20"/>
    <n v="0"/>
    <s v="CSC 10"/>
    <x v="0"/>
    <x v="23"/>
    <x v="3"/>
    <x v="21"/>
    <x v="23"/>
    <x v="9"/>
    <s v="12.x"/>
  </r>
  <r>
    <x v="103"/>
    <x v="103"/>
    <x v="0"/>
    <s v=" "/>
    <s v=" "/>
    <s v=" "/>
    <m/>
    <m/>
    <x v="3"/>
    <n v="0"/>
    <s v="Business Continuity Plan"/>
    <s v="Yes"/>
    <n v="0"/>
    <s v=""/>
    <x v="1"/>
    <n v="15"/>
    <s v=""/>
    <n v="0"/>
    <n v="0"/>
    <s v="CSC 10"/>
    <x v="0"/>
    <x v="24"/>
    <x v="3"/>
    <x v="0"/>
    <x v="24"/>
    <x v="9"/>
    <s v="12.x"/>
  </r>
  <r>
    <x v="104"/>
    <x v="104"/>
    <x v="0"/>
    <s v=" "/>
    <s v=" "/>
    <s v="Describe or provide references explaining how tertiary services are redundant (i.e. DNS, ISP, etc.)."/>
    <m/>
    <m/>
    <x v="4"/>
    <n v="1"/>
    <s v="Business Continuity Plan"/>
    <s v="Yes"/>
    <n v="0"/>
    <s v=""/>
    <x v="1"/>
    <n v="25"/>
    <s v=""/>
    <n v="25"/>
    <n v="0"/>
    <s v="CSC 10"/>
    <x v="0"/>
    <x v="25"/>
    <x v="3"/>
    <x v="0"/>
    <x v="24"/>
    <x v="2"/>
    <n v="12"/>
  </r>
  <r>
    <x v="105"/>
    <x v="105"/>
    <x v="0"/>
    <s v=" "/>
    <s v=" "/>
    <s v="Indicate all procedures that are implemented in your CMP. a.) An impact analysis of the upgrade is performed. b.) The change is appropriately authorized. c.) Changes are made first in a test environment. d.) The ability to implement the upgrades/changes in the production environment is limited to appropriate IT personnel."/>
    <m/>
    <m/>
    <x v="3"/>
    <n v="1"/>
    <s v="Change Management"/>
    <s v="Yes"/>
    <n v="0"/>
    <s v=""/>
    <x v="1"/>
    <n v="20"/>
    <s v=""/>
    <n v="20"/>
    <n v="0"/>
    <s v="CSC 13"/>
    <x v="0"/>
    <x v="27"/>
    <x v="0"/>
    <x v="0"/>
    <x v="0"/>
    <x v="1"/>
    <n v="13"/>
  </r>
  <r>
    <x v="106"/>
    <x v="106"/>
    <x v="0"/>
    <s v=" "/>
    <s v=" "/>
    <s v=" "/>
    <m/>
    <m/>
    <x v="3"/>
    <n v="1"/>
    <s v="Change Management"/>
    <s v="Yes"/>
    <n v="0"/>
    <s v=""/>
    <x v="1"/>
    <n v="20"/>
    <s v=""/>
    <n v="20"/>
    <n v="0"/>
    <m/>
    <x v="0"/>
    <x v="28"/>
    <x v="0"/>
    <x v="0"/>
    <x v="0"/>
    <x v="1"/>
    <n v="13"/>
  </r>
  <r>
    <x v="107"/>
    <x v="107"/>
    <x v="0"/>
    <s v=" "/>
    <s v="Describe plans to establish a notification mechanism for major environmental changes."/>
    <s v="State how and when the institution will be notified of major changes to your environment."/>
    <s v="Notification expectations should be set earlier in the contract/assessment process. Timelines, correspondence medium, and playbook details are all aspects to keep in mind when assessing this response."/>
    <s v="If the vendor's response does not cover the details outlined in the reasoning, follow-up and get specific responses for each, as needed."/>
    <x v="4"/>
    <n v="1"/>
    <s v="Change Management"/>
    <s v="Yes"/>
    <n v="0"/>
    <s v=""/>
    <x v="1"/>
    <n v="25"/>
    <s v=""/>
    <n v="25"/>
    <n v="0"/>
    <s v="CSC 13"/>
    <x v="0"/>
    <x v="29"/>
    <x v="0"/>
    <x v="28"/>
    <x v="0"/>
    <x v="1"/>
    <n v="13"/>
  </r>
  <r>
    <x v="108"/>
    <x v="108"/>
    <x v="0"/>
    <s v=" "/>
    <s v=" "/>
    <s v=" "/>
    <m/>
    <m/>
    <x v="3"/>
    <n v="1"/>
    <s v="Change Management"/>
    <s v="Yes"/>
    <n v="0"/>
    <s v=""/>
    <x v="1"/>
    <n v="10"/>
    <s v=""/>
    <n v="10"/>
    <n v="0"/>
    <s v="CSC 13"/>
    <x v="0"/>
    <x v="29"/>
    <x v="0"/>
    <x v="4"/>
    <x v="0"/>
    <x v="1"/>
    <n v="13"/>
  </r>
  <r>
    <x v="109"/>
    <x v="109"/>
    <x v="0"/>
    <s v="List the current version you support and what percentage of customers are utilizing that version"/>
    <s v=" "/>
    <s v="Describe or provide a reference to your solution support strategy in relation to maintaining software currency. (i.e. how many concurrent versions are you willing to run and support?)"/>
    <m/>
    <m/>
    <x v="3"/>
    <n v="1"/>
    <s v="Change Management"/>
    <s v="Yes"/>
    <n v="0"/>
    <s v=""/>
    <x v="1"/>
    <n v="15"/>
    <s v=""/>
    <n v="15"/>
    <n v="0"/>
    <s v="CAC 13"/>
    <x v="0"/>
    <x v="29"/>
    <x v="0"/>
    <x v="28"/>
    <x v="0"/>
    <x v="1"/>
    <n v="13"/>
  </r>
  <r>
    <x v="110"/>
    <x v="110"/>
    <x v="0"/>
    <s v=" "/>
    <s v=" "/>
    <s v=" "/>
    <m/>
    <m/>
    <x v="4"/>
    <n v="1"/>
    <s v="Change Management"/>
    <s v="Yes"/>
    <n v="0"/>
    <s v=""/>
    <x v="1"/>
    <n v="25"/>
    <s v=""/>
    <n v="25"/>
    <n v="0"/>
    <s v="CSC 10"/>
    <x v="0"/>
    <x v="28"/>
    <x v="21"/>
    <x v="29"/>
    <x v="28"/>
    <x v="21"/>
    <s v="9.x"/>
  </r>
  <r>
    <x v="111"/>
    <x v="111"/>
    <x v="0"/>
    <s v=" "/>
    <s v=" "/>
    <s v=" "/>
    <m/>
    <m/>
    <x v="3"/>
    <n v="1"/>
    <s v="Change Management"/>
    <s v="Yes"/>
    <n v="0"/>
    <s v=""/>
    <x v="1"/>
    <n v="15"/>
    <s v=""/>
    <n v="15"/>
    <n v="0"/>
    <s v="CSC 10"/>
    <x v="0"/>
    <x v="28"/>
    <x v="21"/>
    <x v="29"/>
    <x v="28"/>
    <x v="1"/>
    <n v="13"/>
  </r>
  <r>
    <x v="112"/>
    <x v="112"/>
    <x v="0"/>
    <s v=" "/>
    <s v=" "/>
    <s v=" "/>
    <m/>
    <m/>
    <x v="3"/>
    <n v="1"/>
    <s v="Change Management"/>
    <s v="Yes"/>
    <n v="0"/>
    <s v=""/>
    <x v="1"/>
    <n v="15"/>
    <s v=""/>
    <n v="15"/>
    <n v="0"/>
    <s v="CSC 10"/>
    <x v="0"/>
    <x v="28"/>
    <x v="21"/>
    <x v="29"/>
    <x v="28"/>
    <x v="0"/>
    <s v=""/>
  </r>
  <r>
    <x v="113"/>
    <x v="113"/>
    <x v="0"/>
    <s v=" "/>
    <s v=" "/>
    <s v=" "/>
    <m/>
    <m/>
    <x v="3"/>
    <n v="1"/>
    <s v="Change Management"/>
    <s v="Yes"/>
    <n v="0"/>
    <s v=""/>
    <x v="1"/>
    <n v="15"/>
    <s v=""/>
    <n v="15"/>
    <n v="0"/>
    <s v="CSC 10"/>
    <x v="0"/>
    <x v="28"/>
    <x v="22"/>
    <x v="29"/>
    <x v="28"/>
    <x v="0"/>
    <s v=""/>
  </r>
  <r>
    <x v="114"/>
    <x v="114"/>
    <x v="0"/>
    <s v=" "/>
    <s v=" "/>
    <s v=" "/>
    <m/>
    <m/>
    <x v="3"/>
    <n v="1"/>
    <s v="Change Management"/>
    <s v="Yes"/>
    <n v="0"/>
    <s v=""/>
    <x v="1"/>
    <n v="20"/>
    <s v=""/>
    <n v="20"/>
    <n v="0"/>
    <s v="CSC 10"/>
    <x v="0"/>
    <x v="30"/>
    <x v="0"/>
    <x v="30"/>
    <x v="29"/>
    <x v="0"/>
    <s v=""/>
  </r>
  <r>
    <x v="115"/>
    <x v="115"/>
    <x v="0"/>
    <s v=" "/>
    <s v="State your plans to implement policy and procedure(s) guiding risk mitigation practices before critical patches can be applied."/>
    <s v="Summarize the policy and procedure(s) guiding risk mitigation practices before critical patches can be applied."/>
    <s v="New vulnerabilities are published every day and vendors have a responsibility to maintain their software(s). The fundamental nature of operation will expose some risks to the system but it is crucial that a vendor recognize their responsibilities and have a plan to implement them, when this time arrives."/>
    <s v="Follow-up inquiries for the vendors patching practices will be institution/implementation specific."/>
    <x v="3"/>
    <n v="1"/>
    <s v="Change Management"/>
    <s v="Yes"/>
    <n v="0"/>
    <s v=""/>
    <x v="1"/>
    <n v="20"/>
    <s v=""/>
    <n v="20"/>
    <n v="0"/>
    <s v="CSC 10"/>
    <x v="0"/>
    <x v="28"/>
    <x v="21"/>
    <x v="31"/>
    <x v="28"/>
    <x v="21"/>
    <s v="9.x"/>
  </r>
  <r>
    <x v="116"/>
    <x v="116"/>
    <x v="0"/>
    <s v=" "/>
    <s v=" "/>
    <s v=" "/>
    <m/>
    <m/>
    <x v="3"/>
    <n v="1"/>
    <s v="Change Management"/>
    <s v="Yes"/>
    <n v="0"/>
    <s v=""/>
    <x v="1"/>
    <n v="15"/>
    <s v=""/>
    <n v="15"/>
    <n v="0"/>
    <s v="CSC 10"/>
    <x v="0"/>
    <x v="28"/>
    <x v="21"/>
    <x v="32"/>
    <x v="30"/>
    <x v="21"/>
    <s v="9.x"/>
  </r>
  <r>
    <x v="117"/>
    <x v="117"/>
    <x v="0"/>
    <s v=" "/>
    <s v=" "/>
    <s v=" "/>
    <m/>
    <m/>
    <x v="3"/>
    <n v="1"/>
    <s v="Change Management"/>
    <s v="Yes"/>
    <n v="0"/>
    <s v=""/>
    <x v="1"/>
    <n v="15"/>
    <s v=""/>
    <n v="15"/>
    <n v="0"/>
    <s v="CSC 13"/>
    <x v="0"/>
    <x v="28"/>
    <x v="0"/>
    <x v="29"/>
    <x v="30"/>
    <x v="1"/>
    <n v="13"/>
  </r>
  <r>
    <x v="118"/>
    <x v="117"/>
    <x v="0"/>
    <s v=" "/>
    <s v=" "/>
    <s v=" "/>
    <m/>
    <m/>
    <x v="4"/>
    <n v="1"/>
    <s v="Change Management"/>
    <s v="Yes"/>
    <n v="0"/>
    <s v=""/>
    <x v="1"/>
    <n v="25"/>
    <s v=""/>
    <n v="25"/>
    <n v="0"/>
    <s v="CSC 13"/>
    <x v="0"/>
    <x v="31"/>
    <x v="23"/>
    <x v="33"/>
    <x v="31"/>
    <x v="21"/>
    <s v="9.x"/>
  </r>
  <r>
    <x v="119"/>
    <x v="118"/>
    <x v="0"/>
    <m/>
    <m/>
    <m/>
    <m/>
    <m/>
    <x v="4"/>
    <n v="1"/>
    <s v="Change Management"/>
    <s v="Yes"/>
    <n v="0"/>
    <s v=""/>
    <x v="1"/>
    <n v="25"/>
    <s v=""/>
    <n v="25"/>
    <n v="0"/>
    <s v="CSC 16"/>
    <x v="3"/>
    <x v="0"/>
    <x v="1"/>
    <x v="6"/>
    <x v="0"/>
    <x v="11"/>
    <s v="8.x"/>
  </r>
  <r>
    <x v="120"/>
    <x v="119"/>
    <x v="0"/>
    <s v=" "/>
    <s v="Describe your intent to implement a systems management and configuration strategy."/>
    <s v="Summarize your systems management and configuration strategy."/>
    <s v="In the context of the CIA triad, this question is focused on system integrity, ensuring that system changes are only executed by authorized users. Additionally, it is expected that devices (for administrators, vendor staff, and affiliates)that are used to access the vendor's systems are properly managed and secured."/>
    <s v="Follow-up with a robust question set if the vendor cannot clearly state full-control of the integrity of their system(s). Questions about administrator access on end-user devices and other maintenance and patching type questions are appropriate."/>
    <x v="3"/>
    <n v="1"/>
    <s v="Systems Management &amp; Configuration"/>
    <s v="Yes"/>
    <n v="0"/>
    <s v=""/>
    <x v="1"/>
    <n v="15"/>
    <s v=""/>
    <n v="15"/>
    <n v="0"/>
    <s v="CSC 16"/>
    <x v="4"/>
    <x v="32"/>
    <x v="1"/>
    <x v="6"/>
    <x v="0"/>
    <x v="11"/>
    <e v="#N/A"/>
  </r>
  <r>
    <x v="121"/>
    <x v="120"/>
    <x v="0"/>
    <s v=" "/>
    <s v="Describe your plan to separate institution data from other customers."/>
    <s v="Describe or provide a reference to how institution data is separated from that of other customers."/>
    <s v="A vendor's response to this question can reveal a system's infrastructure quickly. Off-point responses are common here so general follow-up is often needed. Understanding how a vendor segments its customers data (or doesn't) affects various other controls, including network settings, use of encryption, access controls, etc.). A vendor's response here will influence potential follow-up inquiries for other HECVAT questions."/>
    <m/>
    <x v="3"/>
    <n v="1"/>
    <s v="Data"/>
    <s v="No"/>
    <n v="0"/>
    <s v=""/>
    <x v="1"/>
    <n v="15"/>
    <s v=""/>
    <n v="15"/>
    <n v="0"/>
    <s v="CSC 13"/>
    <x v="0"/>
    <x v="33"/>
    <x v="23"/>
    <x v="34"/>
    <x v="32"/>
    <x v="0"/>
    <s v=""/>
  </r>
  <r>
    <x v="122"/>
    <x v="121"/>
    <x v="0"/>
    <s v=" "/>
    <s v=" "/>
    <s v=" "/>
    <m/>
    <m/>
    <x v="4"/>
    <n v="1"/>
    <s v="Data"/>
    <s v="Yes"/>
    <n v="0"/>
    <s v=""/>
    <x v="1"/>
    <n v="25"/>
    <s v=""/>
    <n v="25"/>
    <n v="0"/>
    <s v="CSC 13"/>
    <x v="0"/>
    <x v="33"/>
    <x v="24"/>
    <x v="34"/>
    <x v="33"/>
    <x v="0"/>
    <s v=""/>
  </r>
  <r>
    <x v="123"/>
    <x v="122"/>
    <x v="0"/>
    <s v=" "/>
    <s v="Describe why sensitive data in not encrypted in transport."/>
    <s v="Summarize your transport encryption strategy"/>
    <s v="The need for encryption in transport is unique to your institution's implementation of a system. In particular, the data flow between the system and the end-users of the software/product/service."/>
    <s v="Follow-up inquiries for data encryption between the system and end-users will be institution/implementation specific."/>
    <x v="4"/>
    <n v="1"/>
    <s v="Data"/>
    <s v="Yes"/>
    <n v="0"/>
    <s v=""/>
    <x v="1"/>
    <n v="40"/>
    <s v=""/>
    <n v="40"/>
    <n v="0"/>
    <s v="CSC 13"/>
    <x v="0"/>
    <x v="33"/>
    <x v="23"/>
    <x v="35"/>
    <x v="34"/>
    <x v="20"/>
    <s v="12.8, 9.x"/>
  </r>
  <r>
    <x v="124"/>
    <x v="123"/>
    <x v="0"/>
    <s v=" "/>
    <s v="Describe why sensitive data in not encrypted in storage."/>
    <s v="Summarize your data encryption strategy and state what encryption options are available."/>
    <s v="The need for encryption at-rest is unique to your institution's implementation of a system. In particular, system components, architectures, and data flows, all factor into the need for this control."/>
    <s v="Follow-up inquiries for data encryption at-rest will be institution/implementation specific."/>
    <x v="4"/>
    <n v="1"/>
    <s v="Data"/>
    <s v="Yes"/>
    <n v="0"/>
    <s v=""/>
    <x v="1"/>
    <n v="25"/>
    <s v=""/>
    <n v="25"/>
    <n v="0"/>
    <s v="CSC 13"/>
    <x v="0"/>
    <x v="1"/>
    <x v="1"/>
    <x v="0"/>
    <x v="0"/>
    <x v="0"/>
    <s v=""/>
  </r>
  <r>
    <x v="125"/>
    <x v="124"/>
    <x v="0"/>
    <s v=" "/>
    <s v="State which modules are non-conforming and what functions they are used for"/>
    <m/>
    <m/>
    <m/>
    <x v="4"/>
    <n v="1"/>
    <s v="Data"/>
    <s v="Yes"/>
    <n v="0"/>
    <s v=""/>
    <x v="1"/>
    <n v="25"/>
    <s v=""/>
    <n v="25"/>
    <n v="0"/>
    <s v="CSC 13, CSC 14"/>
    <x v="0"/>
    <x v="34"/>
    <x v="11"/>
    <x v="0"/>
    <x v="0"/>
    <x v="0"/>
    <s v=""/>
  </r>
  <r>
    <x v="126"/>
    <x v="125"/>
    <x v="0"/>
    <s v=" "/>
    <s v=" "/>
    <s v=" "/>
    <m/>
    <m/>
    <x v="3"/>
    <n v="1"/>
    <s v="Data"/>
    <s v="Yes"/>
    <n v="0"/>
    <s v=""/>
    <x v="1"/>
    <n v="20"/>
    <s v=""/>
    <n v="20"/>
    <n v="0"/>
    <s v="CSC 13"/>
    <x v="0"/>
    <x v="35"/>
    <x v="25"/>
    <x v="0"/>
    <x v="0"/>
    <x v="0"/>
    <s v=""/>
  </r>
  <r>
    <x v="127"/>
    <x v="126"/>
    <x v="0"/>
    <s v=" "/>
    <s v=" "/>
    <s v=" "/>
    <m/>
    <m/>
    <x v="4"/>
    <n v="1"/>
    <s v="Data"/>
    <s v="Yes"/>
    <n v="0"/>
    <s v=""/>
    <x v="1"/>
    <n v="25"/>
    <s v=""/>
    <n v="25"/>
    <n v="0"/>
    <s v="CSC 13"/>
    <x v="0"/>
    <x v="35"/>
    <x v="26"/>
    <x v="0"/>
    <x v="0"/>
    <x v="0"/>
    <s v=""/>
  </r>
  <r>
    <x v="128"/>
    <x v="127"/>
    <x v="0"/>
    <s v=" "/>
    <s v="State plans to implement capabilities for the Institution to extract a full or partial backup of data."/>
    <s v="Provide a general summary of how full and partial backups of data can be extracted."/>
    <s v="When cancelling a software/product/service, an institution will commonly want all institutional data that was provided to a vendor. The vendor's response should verify if the institution can extract data or if it is a manual extraction by vendor staff."/>
    <s v="A vendor's response should be clear and concise. Be wary of vague responses to this questions and inquire about export specifics, as needed."/>
    <x v="3"/>
    <n v="1"/>
    <s v="Data"/>
    <s v="Yes"/>
    <n v="0"/>
    <s v=""/>
    <x v="1"/>
    <n v="20"/>
    <s v=""/>
    <n v="20"/>
    <n v="0"/>
    <s v="CSC 14"/>
    <x v="0"/>
    <x v="36"/>
    <x v="20"/>
    <x v="0"/>
    <x v="0"/>
    <x v="20"/>
    <s v="12.8, 9.x"/>
  </r>
  <r>
    <x v="129"/>
    <x v="128"/>
    <x v="0"/>
    <s v=" "/>
    <s v=" "/>
    <s v=" "/>
    <m/>
    <m/>
    <x v="3"/>
    <n v="1"/>
    <s v="Data"/>
    <s v="Yes"/>
    <n v="0"/>
    <s v=""/>
    <x v="1"/>
    <n v="15"/>
    <s v=""/>
    <n v="15"/>
    <n v="0"/>
    <s v="CSC 13"/>
    <x v="0"/>
    <x v="36"/>
    <x v="0"/>
    <x v="0"/>
    <x v="0"/>
    <x v="0"/>
    <s v=""/>
  </r>
  <r>
    <x v="130"/>
    <x v="129"/>
    <x v="0"/>
    <s v=" "/>
    <s v=" "/>
    <s v=" "/>
    <m/>
    <m/>
    <x v="4"/>
    <n v="1"/>
    <s v="Data"/>
    <s v="Yes"/>
    <n v="0"/>
    <s v=""/>
    <x v="1"/>
    <n v="25"/>
    <s v=""/>
    <n v="25"/>
    <n v="0"/>
    <s v="CSC 3"/>
    <x v="0"/>
    <x v="25"/>
    <x v="0"/>
    <x v="0"/>
    <x v="0"/>
    <x v="0"/>
    <s v=""/>
  </r>
  <r>
    <x v="131"/>
    <x v="130"/>
    <x v="0"/>
    <s v=" "/>
    <s v=" "/>
    <s v=" "/>
    <m/>
    <m/>
    <x v="3"/>
    <n v="1"/>
    <s v="Data"/>
    <s v="Yes"/>
    <n v="0"/>
    <s v=""/>
    <x v="1"/>
    <n v="0"/>
    <s v=""/>
    <n v="0"/>
    <n v="0"/>
    <s v="CSC 3, CSC 14"/>
    <x v="0"/>
    <x v="0"/>
    <x v="0"/>
    <x v="0"/>
    <x v="8"/>
    <x v="1"/>
    <n v="13"/>
  </r>
  <r>
    <x v="132"/>
    <x v="131"/>
    <x v="0"/>
    <s v="Ensure that response addresses involatile storage and lists retention periods"/>
    <s v="State how Institution's data is protected from system failures and ransomware."/>
    <s v="If your strategy uses different processes for services and data, ensure that all strategies are clearly stated and supported."/>
    <s v="Restricting system updates to a standard maintenance timeframe is important for ensuring that changes to production systems do not impact operations. It’s also important for troubleshooting any problems that may occur as a result of the changes. Availability is the focus of this question."/>
    <s v="An institution's use case will drive the requirements for backup strategy. Ensure that the institution's use case and risk tolerance can be met by vendor systems."/>
    <x v="3"/>
    <n v="0"/>
    <s v="Data"/>
    <s v="Yes"/>
    <n v="0"/>
    <s v=""/>
    <x v="1"/>
    <n v="15"/>
    <s v=""/>
    <n v="0"/>
    <n v="0"/>
    <s v="CSC 3, CSC 14"/>
    <x v="0"/>
    <x v="37"/>
    <x v="27"/>
    <x v="0"/>
    <x v="0"/>
    <x v="21"/>
    <s v="9.x"/>
  </r>
  <r>
    <x v="133"/>
    <x v="132"/>
    <x v="0"/>
    <s v=" "/>
    <s v=" "/>
    <s v=" "/>
    <m/>
    <m/>
    <x v="3"/>
    <n v="1"/>
    <s v="Data"/>
    <s v="Yes"/>
    <n v="0"/>
    <s v=""/>
    <x v="1"/>
    <n v="20"/>
    <s v=""/>
    <n v="20"/>
    <n v="0"/>
    <s v="CSC 14"/>
    <x v="0"/>
    <x v="38"/>
    <x v="27"/>
    <x v="35"/>
    <x v="0"/>
    <x v="21"/>
    <s v="9.x"/>
  </r>
  <r>
    <x v="134"/>
    <x v="133"/>
    <x v="0"/>
    <s v=" "/>
    <s v=" "/>
    <s v=" "/>
    <m/>
    <m/>
    <x v="3"/>
    <n v="1"/>
    <s v="Data"/>
    <s v="Yes"/>
    <n v="0"/>
    <s v=""/>
    <x v="1"/>
    <n v="20"/>
    <s v=""/>
    <n v="20"/>
    <n v="0"/>
    <s v="CSC 9"/>
    <x v="0"/>
    <x v="0"/>
    <x v="28"/>
    <x v="36"/>
    <x v="0"/>
    <x v="0"/>
    <s v=""/>
  </r>
  <r>
    <x v="135"/>
    <x v="134"/>
    <x v="0"/>
    <s v=" "/>
    <s v=" "/>
    <s v=" "/>
    <m/>
    <m/>
    <x v="3"/>
    <m/>
    <m/>
    <s v="Yes"/>
    <n v="0"/>
    <s v=""/>
    <x v="1"/>
    <n v="20"/>
    <s v=""/>
    <n v="0"/>
    <n v="0"/>
    <s v="CSC 12"/>
    <x v="0"/>
    <x v="1"/>
    <x v="0"/>
    <x v="0"/>
    <x v="0"/>
    <x v="1"/>
    <n v="13"/>
  </r>
  <r>
    <x v="136"/>
    <x v="135"/>
    <x v="0"/>
    <s v=" "/>
    <s v=" "/>
    <s v=" "/>
    <m/>
    <m/>
    <x v="4"/>
    <n v="1"/>
    <s v="Data"/>
    <s v="No"/>
    <n v="0"/>
    <s v=""/>
    <x v="1"/>
    <n v="25"/>
    <s v=""/>
    <n v="25"/>
    <n v="0"/>
    <s v="CSC 12"/>
    <x v="0"/>
    <x v="1"/>
    <x v="0"/>
    <x v="0"/>
    <x v="0"/>
    <x v="1"/>
    <n v="13"/>
  </r>
  <r>
    <x v="137"/>
    <x v="136"/>
    <x v="0"/>
    <s v=" "/>
    <s v=" "/>
    <s v=" "/>
    <m/>
    <m/>
    <x v="3"/>
    <n v="1"/>
    <s v="Data"/>
    <s v="Yes"/>
    <n v="0"/>
    <s v=""/>
    <x v="1"/>
    <n v="15"/>
    <s v=""/>
    <n v="15"/>
    <n v="0"/>
    <e v="#N/A"/>
    <x v="5"/>
    <x v="39"/>
    <x v="29"/>
    <x v="37"/>
    <x v="35"/>
    <x v="22"/>
    <e v="#N/A"/>
  </r>
  <r>
    <x v="138"/>
    <x v="137"/>
    <x v="0"/>
    <s v=" "/>
    <s v=" "/>
    <s v=" "/>
    <m/>
    <m/>
    <x v="3"/>
    <n v="1"/>
    <s v="Data"/>
    <s v="Yes"/>
    <n v="0"/>
    <s v=""/>
    <x v="1"/>
    <n v="10"/>
    <s v=""/>
    <n v="10"/>
    <n v="0"/>
    <s v="CSC 10"/>
    <x v="0"/>
    <x v="40"/>
    <x v="0"/>
    <x v="0"/>
    <x v="0"/>
    <x v="1"/>
    <n v="13"/>
  </r>
  <r>
    <x v="139"/>
    <x v="138"/>
    <x v="0"/>
    <m/>
    <s v="Provide a detailed summary of media handling processes that do exist."/>
    <s v="Provide documented details of this process (link or attached)."/>
    <s v="Managing media (and the data within) throughout its lifecycle is crucial to the protection of institutional data. The focus of this question is confidentiality, ensuring that media that may store institutional data is protected by well-established policy and procedure."/>
    <s v="Vague responses to this question should be investigated further. Ask for additional documentation and verify that procedure (and possibly training) exists to ensure proper media handling activity."/>
    <x v="3"/>
    <n v="1"/>
    <s v="Data"/>
    <s v="Yes"/>
    <n v="0"/>
    <s v=""/>
    <x v="1"/>
    <n v="20"/>
    <s v=""/>
    <n v="20"/>
    <n v="0"/>
    <s v="CSC 12"/>
    <x v="0"/>
    <x v="1"/>
    <x v="0"/>
    <x v="0"/>
    <x v="0"/>
    <x v="1"/>
    <n v="13"/>
  </r>
  <r>
    <x v="140"/>
    <x v="139"/>
    <x v="0"/>
    <m/>
    <m/>
    <m/>
    <m/>
    <m/>
    <x v="3"/>
    <m/>
    <m/>
    <s v="No"/>
    <n v="0"/>
    <s v=""/>
    <x v="1"/>
    <n v="20"/>
    <s v=""/>
    <n v="0"/>
    <n v="0"/>
    <m/>
    <x v="0"/>
    <x v="41"/>
    <x v="0"/>
    <x v="0"/>
    <x v="0"/>
    <x v="0"/>
    <s v=""/>
  </r>
  <r>
    <x v="141"/>
    <x v="140"/>
    <x v="0"/>
    <m/>
    <m/>
    <m/>
    <m/>
    <m/>
    <x v="4"/>
    <n v="1"/>
    <s v="Data"/>
    <s v="Yes"/>
    <n v="0"/>
    <s v=""/>
    <x v="1"/>
    <n v="25"/>
    <s v=""/>
    <n v="25"/>
    <n v="0"/>
    <s v="CSC 10"/>
    <x v="0"/>
    <x v="41"/>
    <x v="30"/>
    <x v="0"/>
    <x v="0"/>
    <x v="0"/>
    <s v=""/>
  </r>
  <r>
    <x v="142"/>
    <x v="141"/>
    <x v="0"/>
    <m/>
    <m/>
    <m/>
    <m/>
    <m/>
    <x v="3"/>
    <n v="1"/>
    <s v="Data"/>
    <s v="Yes"/>
    <n v="0"/>
    <s v=""/>
    <x v="1"/>
    <n v="15"/>
    <s v=""/>
    <n v="15"/>
    <n v="0"/>
    <m/>
    <x v="0"/>
    <x v="25"/>
    <x v="30"/>
    <x v="0"/>
    <x v="0"/>
    <x v="0"/>
    <s v=""/>
  </r>
  <r>
    <x v="143"/>
    <x v="142"/>
    <x v="0"/>
    <m/>
    <m/>
    <s v="Summarize what access staff (or third parties) have to institutional data."/>
    <s v="Confidentiality is the focus of this question. Based on the capabilities of vendor administrators, the institution may require additional safeguards to protect the confidentiality of data stored by/shared with a vendor (e.g., additional layer of encryption, etc.)."/>
    <s v="If Institutional data is visible by the vendor's system administrators, follow-up with the vendor to understand the scope of visibility, process/procedure that administrators follow, and use cases when administrators are allowed to access (view) Institutional data."/>
    <x v="3"/>
    <n v="1"/>
    <s v="Data"/>
    <s v="Yes"/>
    <n v="0"/>
    <s v=""/>
    <x v="1"/>
    <n v="20"/>
    <s v=""/>
    <n v="20"/>
    <n v="0"/>
    <m/>
    <x v="0"/>
    <x v="22"/>
    <x v="30"/>
    <x v="0"/>
    <x v="0"/>
    <x v="0"/>
    <s v=""/>
  </r>
  <r>
    <x v="144"/>
    <x v="63"/>
    <x v="0"/>
    <m/>
    <m/>
    <m/>
    <m/>
    <m/>
    <x v="3"/>
    <n v="1"/>
    <s v="Data"/>
    <s v="Yes"/>
    <n v="0"/>
    <s v=""/>
    <x v="1"/>
    <n v="20"/>
    <s v=""/>
    <n v="20"/>
    <n v="0"/>
    <m/>
    <x v="0"/>
    <x v="25"/>
    <x v="0"/>
    <x v="0"/>
    <x v="36"/>
    <x v="0"/>
    <s v=""/>
  </r>
  <r>
    <x v="145"/>
    <x v="143"/>
    <x v="0"/>
    <m/>
    <m/>
    <m/>
    <m/>
    <m/>
    <x v="3"/>
    <n v="0"/>
    <s v="Datacenter"/>
    <s v="Yes"/>
    <n v="0"/>
    <s v=""/>
    <x v="1"/>
    <n v="20"/>
    <s v=""/>
    <n v="0"/>
    <n v="0"/>
    <s v="CSC 10"/>
    <x v="0"/>
    <x v="2"/>
    <x v="3"/>
    <x v="20"/>
    <x v="24"/>
    <x v="1"/>
    <n v="13"/>
  </r>
  <r>
    <x v="146"/>
    <x v="144"/>
    <x v="0"/>
    <s v="Please indicate which geographic regions you can provide storage in the Additional Info column."/>
    <s v="Under what circumstances would institutional data leave a designated region or regions?"/>
    <m/>
    <s v="An institution's location will dictate what laws and regulations apply to them. As vendor's may not know where all of their customers may reside, it is imperative that vendors are able to accomodate geographic requirements for their customers. Although unfair to expect support for all geographic regions in common infrastructure/platform/software-as-a-service, it is expected that vendor's be absolutely clear about the regions they leverage and/or support."/>
    <s v="If a vendor is unable to accomodate storing/processing institutional data within specific regions, ask them why they are unable to? Try to determine if its an infrastructure issue (scalability), a cost-reduction strategy (size/maturity), or some other issue."/>
    <x v="3"/>
    <n v="1"/>
    <s v="Datacenter"/>
    <s v="Yes"/>
    <n v="0"/>
    <s v=""/>
    <x v="1"/>
    <n v="20"/>
    <s v=""/>
    <n v="20"/>
    <n v="0"/>
    <s v="CSC 10"/>
    <x v="0"/>
    <x v="2"/>
    <x v="3"/>
    <x v="20"/>
    <x v="24"/>
    <x v="1"/>
    <n v="13"/>
  </r>
  <r>
    <x v="147"/>
    <x v="145"/>
    <x v="0"/>
    <m/>
    <m/>
    <m/>
    <m/>
    <m/>
    <x v="3"/>
    <n v="0"/>
    <s v="Datacenter"/>
    <s v="No"/>
    <n v="0"/>
    <s v=""/>
    <x v="1"/>
    <n v="20"/>
    <s v=""/>
    <n v="0"/>
    <n v="0"/>
    <s v="CSC 10"/>
    <x v="0"/>
    <x v="22"/>
    <x v="3"/>
    <x v="20"/>
    <x v="24"/>
    <x v="0"/>
    <s v=""/>
  </r>
  <r>
    <x v="148"/>
    <x v="146"/>
    <x v="0"/>
    <m/>
    <m/>
    <m/>
    <m/>
    <m/>
    <x v="3"/>
    <n v="0"/>
    <s v="Datacenter"/>
    <s v="Yes"/>
    <n v="0"/>
    <s v=""/>
    <x v="1"/>
    <n v="20"/>
    <s v=""/>
    <n v="0"/>
    <n v="0"/>
    <s v="CSC 10"/>
    <x v="0"/>
    <x v="22"/>
    <x v="3"/>
    <x v="20"/>
    <x v="24"/>
    <x v="0"/>
    <s v=""/>
  </r>
  <r>
    <x v="149"/>
    <x v="147"/>
    <x v="0"/>
    <m/>
    <m/>
    <m/>
    <m/>
    <m/>
    <x v="3"/>
    <n v="0"/>
    <s v="Datacenter"/>
    <s v="Yes"/>
    <n v="0"/>
    <s v=""/>
    <x v="1"/>
    <n v="25"/>
    <s v=""/>
    <n v="0"/>
    <n v="0"/>
    <s v="CSC 10"/>
    <x v="0"/>
    <x v="42"/>
    <x v="3"/>
    <x v="0"/>
    <x v="24"/>
    <x v="1"/>
    <n v="13"/>
  </r>
  <r>
    <x v="150"/>
    <x v="148"/>
    <x v="0"/>
    <m/>
    <m/>
    <m/>
    <m/>
    <m/>
    <x v="3"/>
    <n v="1"/>
    <s v="Datacenter"/>
    <s v="Yes"/>
    <n v="0"/>
    <s v=""/>
    <x v="1"/>
    <n v="20"/>
    <s v=""/>
    <n v="20"/>
    <n v="0"/>
    <s v="CSC 9"/>
    <x v="0"/>
    <x v="26"/>
    <x v="28"/>
    <x v="0"/>
    <x v="0"/>
    <x v="23"/>
    <n v="1"/>
  </r>
  <r>
    <x v="151"/>
    <x v="149"/>
    <x v="0"/>
    <m/>
    <m/>
    <m/>
    <m/>
    <m/>
    <x v="3"/>
    <n v="1"/>
    <s v="Datacenter"/>
    <s v="Yes"/>
    <n v="0"/>
    <s v=""/>
    <x v="1"/>
    <n v="20"/>
    <s v=""/>
    <n v="20"/>
    <n v="0"/>
    <s v="CSC 19"/>
    <x v="0"/>
    <x v="37"/>
    <x v="31"/>
    <x v="38"/>
    <x v="37"/>
    <x v="13"/>
    <n v="11"/>
  </r>
  <r>
    <x v="152"/>
    <x v="150"/>
    <x v="0"/>
    <m/>
    <m/>
    <m/>
    <m/>
    <m/>
    <x v="3"/>
    <n v="0"/>
    <s v="Datacenter"/>
    <s v="Yes"/>
    <n v="0"/>
    <s v=""/>
    <x v="1"/>
    <n v="20"/>
    <s v=""/>
    <n v="0"/>
    <n v="0"/>
    <s v="CSC 19"/>
    <x v="0"/>
    <x v="37"/>
    <x v="31"/>
    <x v="38"/>
    <x v="37"/>
    <x v="13"/>
    <n v="11"/>
  </r>
  <r>
    <x v="153"/>
    <x v="151"/>
    <x v="0"/>
    <m/>
    <m/>
    <m/>
    <m/>
    <m/>
    <x v="3"/>
    <n v="1"/>
    <s v="Datacenter"/>
    <s v="Yes"/>
    <n v="0"/>
    <s v=""/>
    <x v="1"/>
    <n v="20"/>
    <s v=""/>
    <n v="20"/>
    <n v="0"/>
    <s v="CSC 19"/>
    <x v="0"/>
    <x v="37"/>
    <x v="31"/>
    <x v="38"/>
    <x v="37"/>
    <x v="13"/>
    <n v="11"/>
  </r>
  <r>
    <x v="154"/>
    <x v="152"/>
    <x v="0"/>
    <m/>
    <m/>
    <m/>
    <m/>
    <m/>
    <x v="3"/>
    <n v="0"/>
    <s v="Datacenter"/>
    <s v="Yes"/>
    <n v="0"/>
    <s v=""/>
    <x v="1"/>
    <n v="20"/>
    <s v=""/>
    <n v="0"/>
    <n v="0"/>
    <s v="CSC 19"/>
    <x v="0"/>
    <x v="37"/>
    <x v="31"/>
    <x v="38"/>
    <x v="37"/>
    <x v="13"/>
    <n v="11"/>
  </r>
  <r>
    <x v="155"/>
    <x v="153"/>
    <x v="0"/>
    <m/>
    <m/>
    <m/>
    <m/>
    <m/>
    <x v="3"/>
    <n v="0"/>
    <s v="Datacenter"/>
    <s v="Yes"/>
    <n v="0"/>
    <s v=""/>
    <x v="1"/>
    <n v="25"/>
    <s v=""/>
    <n v="0"/>
    <n v="0"/>
    <s v="CSC 19"/>
    <x v="0"/>
    <x v="43"/>
    <x v="0"/>
    <x v="38"/>
    <x v="37"/>
    <x v="2"/>
    <n v="12"/>
  </r>
  <r>
    <x v="156"/>
    <x v="154"/>
    <x v="0"/>
    <m/>
    <m/>
    <m/>
    <m/>
    <m/>
    <x v="3"/>
    <n v="0"/>
    <s v="Datacenter"/>
    <s v="Yes"/>
    <n v="0"/>
    <s v=""/>
    <x v="1"/>
    <n v="20"/>
    <s v=""/>
    <n v="0"/>
    <n v="0"/>
    <s v="CSC 19"/>
    <x v="0"/>
    <x v="43"/>
    <x v="32"/>
    <x v="38"/>
    <x v="37"/>
    <x v="13"/>
    <n v="11"/>
  </r>
  <r>
    <x v="157"/>
    <x v="155"/>
    <x v="0"/>
    <m/>
    <m/>
    <m/>
    <s v="State how many Internet Service Providers (ISPs) provide connectivity to each datacenter where the institution's data will reside. "/>
    <m/>
    <x v="3"/>
    <n v="0"/>
    <s v="Datacenter"/>
    <s v="Yes"/>
    <n v="0"/>
    <s v=""/>
    <x v="1"/>
    <n v="20"/>
    <s v=""/>
    <n v="0"/>
    <n v="0"/>
    <s v="CSC 6, CSC 19"/>
    <x v="0"/>
    <x v="43"/>
    <x v="32"/>
    <x v="38"/>
    <x v="37"/>
    <x v="24"/>
    <s v="11.4, 12.8"/>
  </r>
  <r>
    <x v="158"/>
    <x v="156"/>
    <x v="0"/>
    <s v=" "/>
    <s v=" "/>
    <s v=" "/>
    <s v=" "/>
    <s v=" "/>
    <x v="3"/>
    <n v="0"/>
    <s v="Datacenter"/>
    <s v="Yes"/>
    <n v="0"/>
    <s v=""/>
    <x v="1"/>
    <n v="20"/>
    <s v=""/>
    <n v="0"/>
    <n v="0"/>
    <s v="CSC 6"/>
    <x v="0"/>
    <x v="43"/>
    <x v="33"/>
    <x v="39"/>
    <x v="38"/>
    <x v="25"/>
    <s v="1.1, 10.8, 10.6, 10.3, 10.2, 11.4"/>
  </r>
  <r>
    <x v="159"/>
    <x v="157"/>
    <x v="0"/>
    <s v=" "/>
    <s v=" "/>
    <s v=" "/>
    <s v=" "/>
    <s v=" "/>
    <x v="3"/>
    <n v="0"/>
    <s v="Datacenter"/>
    <s v="Yes"/>
    <n v="0"/>
    <s v=""/>
    <x v="1"/>
    <n v="20"/>
    <s v=""/>
    <n v="0"/>
    <n v="0"/>
    <m/>
    <x v="0"/>
    <x v="0"/>
    <x v="0"/>
    <x v="0"/>
    <x v="0"/>
    <x v="0"/>
    <m/>
  </r>
  <r>
    <x v="160"/>
    <x v="158"/>
    <x v="0"/>
    <s v=" "/>
    <s v=" "/>
    <s v=" "/>
    <s v=" "/>
    <s v=" "/>
    <x v="3"/>
    <n v="0"/>
    <s v="Datacenter"/>
    <s v="Yes"/>
    <n v="0"/>
    <s v=""/>
    <x v="1"/>
    <n v="20"/>
    <s v=""/>
    <n v="0"/>
    <n v="0"/>
    <m/>
    <x v="0"/>
    <x v="0"/>
    <x v="0"/>
    <x v="0"/>
    <x v="0"/>
    <x v="0"/>
    <m/>
  </r>
  <r>
    <x v="161"/>
    <x v="159"/>
    <x v="0"/>
    <m/>
    <m/>
    <m/>
    <m/>
    <m/>
    <x v="3"/>
    <n v="0"/>
    <s v="Datacenter"/>
    <s v="No"/>
    <n v="0"/>
    <s v=""/>
    <x v="1"/>
    <n v="20"/>
    <s v=""/>
    <n v="0"/>
    <n v="0"/>
    <m/>
    <x v="0"/>
    <x v="0"/>
    <x v="0"/>
    <x v="0"/>
    <x v="0"/>
    <x v="0"/>
    <m/>
  </r>
  <r>
    <x v="162"/>
    <x v="160"/>
    <x v="0"/>
    <m/>
    <m/>
    <m/>
    <m/>
    <m/>
    <x v="3"/>
    <n v="1"/>
    <s v="Disaster Recovery Plan"/>
    <s v="Yes"/>
    <n v="0"/>
    <s v=""/>
    <x v="1"/>
    <n v="20"/>
    <s v=""/>
    <n v="20"/>
    <n v="0"/>
    <s v="CSC 18"/>
    <x v="0"/>
    <x v="0"/>
    <x v="0"/>
    <x v="0"/>
    <x v="0"/>
    <x v="0"/>
    <s v=""/>
  </r>
  <r>
    <x v="163"/>
    <x v="161"/>
    <x v="0"/>
    <m/>
    <m/>
    <m/>
    <m/>
    <m/>
    <x v="3"/>
    <n v="1"/>
    <s v="Disaster Recovery Plan"/>
    <s v="Yes"/>
    <n v="0"/>
    <s v=""/>
    <x v="1"/>
    <n v="15"/>
    <s v=""/>
    <n v="15"/>
    <n v="0"/>
    <s v="CSC 3"/>
    <x v="0"/>
    <x v="0"/>
    <x v="34"/>
    <x v="0"/>
    <x v="0"/>
    <x v="0"/>
    <s v=""/>
  </r>
  <r>
    <x v="164"/>
    <x v="162"/>
    <x v="0"/>
    <m/>
    <m/>
    <m/>
    <m/>
    <m/>
    <x v="4"/>
    <n v="1"/>
    <s v="Disaster Recovery Plan"/>
    <s v="No"/>
    <n v="0"/>
    <s v=""/>
    <x v="1"/>
    <n v="25"/>
    <s v=""/>
    <n v="25"/>
    <n v="0"/>
    <s v="CSC 18"/>
    <x v="0"/>
    <x v="0"/>
    <x v="34"/>
    <x v="0"/>
    <x v="0"/>
    <x v="0"/>
    <s v=""/>
  </r>
  <r>
    <x v="165"/>
    <x v="163"/>
    <x v="0"/>
    <m/>
    <m/>
    <m/>
    <m/>
    <m/>
    <x v="3"/>
    <n v="1"/>
    <s v="Disaster Recovery Plan"/>
    <s v="Yes"/>
    <n v="0"/>
    <s v=""/>
    <x v="1"/>
    <n v="20"/>
    <s v=""/>
    <n v="20"/>
    <n v="0"/>
    <s v="CSC 13, CSC 18"/>
    <x v="0"/>
    <x v="44"/>
    <x v="35"/>
    <x v="0"/>
    <x v="0"/>
    <x v="0"/>
    <s v=""/>
  </r>
  <r>
    <x v="166"/>
    <x v="164"/>
    <x v="0"/>
    <m/>
    <m/>
    <m/>
    <m/>
    <m/>
    <x v="3"/>
    <n v="1"/>
    <s v="Disaster Recovery Plan"/>
    <s v="Yes"/>
    <n v="0"/>
    <s v=""/>
    <x v="1"/>
    <n v="20"/>
    <s v=""/>
    <n v="20"/>
    <n v="0"/>
    <s v="CSC 13"/>
    <x v="0"/>
    <x v="45"/>
    <x v="35"/>
    <x v="40"/>
    <x v="39"/>
    <x v="26"/>
    <n v="4"/>
  </r>
  <r>
    <x v="167"/>
    <x v="165"/>
    <x v="0"/>
    <m/>
    <m/>
    <m/>
    <m/>
    <m/>
    <x v="3"/>
    <n v="0"/>
    <s v="Disaster Recovery Plan"/>
    <s v="Yes"/>
    <n v="0"/>
    <s v=""/>
    <x v="1"/>
    <n v="20"/>
    <s v=""/>
    <n v="0"/>
    <n v="0"/>
    <s v="CSC 14"/>
    <x v="0"/>
    <x v="45"/>
    <x v="36"/>
    <x v="0"/>
    <x v="0"/>
    <x v="0"/>
    <s v=""/>
  </r>
  <r>
    <x v="168"/>
    <x v="166"/>
    <x v="0"/>
    <m/>
    <m/>
    <m/>
    <m/>
    <m/>
    <x v="3"/>
    <n v="1"/>
    <s v="Disaster Recovery Plan"/>
    <s v="Yes"/>
    <n v="0"/>
    <s v=""/>
    <x v="1"/>
    <n v="20"/>
    <s v=""/>
    <n v="20"/>
    <n v="0"/>
    <s v="CSC 16"/>
    <x v="0"/>
    <x v="46"/>
    <x v="0"/>
    <x v="0"/>
    <x v="0"/>
    <x v="0"/>
    <s v=""/>
  </r>
  <r>
    <x v="169"/>
    <x v="167"/>
    <x v="0"/>
    <m/>
    <m/>
    <m/>
    <m/>
    <m/>
    <x v="3"/>
    <n v="1"/>
    <s v="Disaster Recovery Plan"/>
    <s v="Yes"/>
    <n v="0"/>
    <s v=""/>
    <x v="1"/>
    <n v="20"/>
    <s v=""/>
    <n v="20"/>
    <n v="0"/>
    <s v="CSC 16"/>
    <x v="0"/>
    <x v="0"/>
    <x v="0"/>
    <x v="0"/>
    <x v="0"/>
    <x v="0"/>
    <s v=""/>
  </r>
  <r>
    <x v="170"/>
    <x v="168"/>
    <x v="0"/>
    <m/>
    <m/>
    <m/>
    <m/>
    <m/>
    <x v="3"/>
    <n v="1"/>
    <s v="Disaster Recovery Plan"/>
    <s v="Yes"/>
    <n v="0"/>
    <s v=""/>
    <x v="1"/>
    <n v="20"/>
    <s v=""/>
    <n v="20"/>
    <n v="0"/>
    <s v="CSC 18"/>
    <x v="0"/>
    <x v="47"/>
    <x v="34"/>
    <x v="0"/>
    <x v="0"/>
    <x v="0"/>
    <s v=""/>
  </r>
  <r>
    <x v="171"/>
    <x v="169"/>
    <x v="0"/>
    <m/>
    <m/>
    <s v="Please provide a summary of the results in Additional Information (including actual recovery time)."/>
    <m/>
    <m/>
    <x v="4"/>
    <n v="1"/>
    <s v="Disaster Recovery Plan"/>
    <s v="Yes"/>
    <n v="0"/>
    <s v=""/>
    <x v="1"/>
    <n v="25"/>
    <s v=""/>
    <n v="25"/>
    <n v="0"/>
    <s v="CSC 18"/>
    <x v="0"/>
    <x v="48"/>
    <x v="37"/>
    <x v="0"/>
    <x v="0"/>
    <x v="0"/>
    <s v=""/>
  </r>
  <r>
    <x v="172"/>
    <x v="170"/>
    <x v="0"/>
    <m/>
    <m/>
    <m/>
    <m/>
    <m/>
    <x v="3"/>
    <n v="0"/>
    <s v="Disaster Recovery Plan"/>
    <s v="Yes"/>
    <n v="0"/>
    <s v=""/>
    <x v="1"/>
    <n v="25"/>
    <s v=""/>
    <n v="0"/>
    <n v="0"/>
    <s v="CSC 18"/>
    <x v="0"/>
    <x v="48"/>
    <x v="37"/>
    <x v="0"/>
    <x v="0"/>
    <x v="0"/>
    <s v=""/>
  </r>
  <r>
    <x v="173"/>
    <x v="171"/>
    <x v="0"/>
    <m/>
    <m/>
    <m/>
    <m/>
    <m/>
    <x v="4"/>
    <n v="1"/>
    <s v="Firewalls, IDS, IPS, and Networking"/>
    <s v="Yes"/>
    <n v="0"/>
    <s v=""/>
    <x v="1"/>
    <n v="25"/>
    <m/>
    <n v="25"/>
    <n v="0"/>
    <s v="CSC 9"/>
    <x v="0"/>
    <x v="49"/>
    <x v="38"/>
    <x v="0"/>
    <x v="0"/>
    <x v="23"/>
    <m/>
  </r>
  <r>
    <x v="174"/>
    <x v="172"/>
    <x v="0"/>
    <m/>
    <m/>
    <m/>
    <m/>
    <m/>
    <x v="3"/>
    <n v="1"/>
    <s v="Firewalls, IDS, IPS, and Networking"/>
    <s v="Yes"/>
    <n v="0"/>
    <s v=""/>
    <x v="1"/>
    <n v="20"/>
    <m/>
    <n v="20"/>
    <n v="0"/>
    <s v="CSC 9"/>
    <x v="0"/>
    <x v="50"/>
    <x v="28"/>
    <x v="0"/>
    <x v="0"/>
    <x v="23"/>
    <m/>
  </r>
  <r>
    <x v="175"/>
    <x v="173"/>
    <x v="0"/>
    <m/>
    <m/>
    <m/>
    <m/>
    <m/>
    <x v="4"/>
    <n v="1"/>
    <s v="Firewalls, IDS, IPS, and Networking"/>
    <s v="Yes"/>
    <n v="0"/>
    <s v=""/>
    <x v="1"/>
    <n v="25"/>
    <m/>
    <n v="25"/>
    <n v="0"/>
    <s v="CSC 9"/>
    <x v="0"/>
    <x v="26"/>
    <x v="28"/>
    <x v="0"/>
    <x v="0"/>
    <x v="23"/>
    <m/>
  </r>
  <r>
    <x v="176"/>
    <x v="174"/>
    <x v="0"/>
    <m/>
    <m/>
    <m/>
    <m/>
    <m/>
    <x v="4"/>
    <n v="1"/>
    <s v="Firewalls, IDS, IPS, and Networking"/>
    <s v="Yes"/>
    <n v="0"/>
    <s v=""/>
    <x v="1"/>
    <n v="25"/>
    <m/>
    <n v="25"/>
    <n v="0"/>
    <s v="CSC 19"/>
    <x v="0"/>
    <x v="37"/>
    <x v="31"/>
    <x v="38"/>
    <x v="37"/>
    <x v="13"/>
    <m/>
  </r>
  <r>
    <x v="177"/>
    <x v="175"/>
    <x v="0"/>
    <m/>
    <m/>
    <m/>
    <m/>
    <m/>
    <x v="3"/>
    <n v="1"/>
    <s v="Firewalls, IDS, IPS, and Networking"/>
    <s v="Yes"/>
    <n v="0"/>
    <s v=""/>
    <x v="1"/>
    <n v="20"/>
    <m/>
    <n v="20"/>
    <n v="0"/>
    <s v="CSC 19"/>
    <x v="0"/>
    <x v="37"/>
    <x v="31"/>
    <x v="38"/>
    <x v="37"/>
    <x v="13"/>
    <m/>
  </r>
  <r>
    <x v="178"/>
    <x v="176"/>
    <x v="0"/>
    <m/>
    <m/>
    <m/>
    <m/>
    <m/>
    <x v="4"/>
    <n v="1"/>
    <s v="Firewalls, IDS, IPS, and Networking"/>
    <s v="Yes"/>
    <n v="0"/>
    <s v=""/>
    <x v="1"/>
    <n v="25"/>
    <m/>
    <n v="25"/>
    <n v="0"/>
    <s v="CSC 19"/>
    <x v="0"/>
    <x v="37"/>
    <x v="31"/>
    <x v="38"/>
    <x v="37"/>
    <x v="13"/>
    <m/>
  </r>
  <r>
    <x v="179"/>
    <x v="177"/>
    <x v="0"/>
    <m/>
    <m/>
    <m/>
    <m/>
    <m/>
    <x v="3"/>
    <n v="1"/>
    <s v="Firewalls, IDS, IPS, and Networking"/>
    <s v="Yes"/>
    <n v="0"/>
    <s v=""/>
    <x v="1"/>
    <n v="20"/>
    <m/>
    <n v="20"/>
    <n v="0"/>
    <s v="CSC 19"/>
    <x v="0"/>
    <x v="37"/>
    <x v="31"/>
    <x v="38"/>
    <x v="37"/>
    <x v="13"/>
    <m/>
  </r>
  <r>
    <x v="180"/>
    <x v="178"/>
    <x v="0"/>
    <m/>
    <m/>
    <m/>
    <m/>
    <m/>
    <x v="3"/>
    <n v="1"/>
    <s v="Firewalls, IDS, IPS, and Networking"/>
    <s v="Yes"/>
    <n v="0"/>
    <s v=""/>
    <x v="1"/>
    <n v="20"/>
    <m/>
    <n v="20"/>
    <n v="0"/>
    <s v="CSC 19"/>
    <x v="0"/>
    <x v="43"/>
    <x v="0"/>
    <x v="38"/>
    <x v="37"/>
    <x v="2"/>
    <m/>
  </r>
  <r>
    <x v="181"/>
    <x v="179"/>
    <x v="0"/>
    <m/>
    <m/>
    <m/>
    <m/>
    <m/>
    <x v="3"/>
    <n v="1"/>
    <s v="Firewalls, IDS, IPS, and Networking"/>
    <s v="Yes"/>
    <n v="0"/>
    <s v=""/>
    <x v="1"/>
    <n v="15"/>
    <m/>
    <n v="15"/>
    <n v="0"/>
    <s v="CSC 19"/>
    <x v="0"/>
    <x v="43"/>
    <x v="32"/>
    <x v="38"/>
    <x v="37"/>
    <x v="13"/>
    <m/>
  </r>
  <r>
    <x v="182"/>
    <x v="180"/>
    <x v="0"/>
    <m/>
    <m/>
    <m/>
    <m/>
    <m/>
    <x v="3"/>
    <n v="1"/>
    <s v="Firewalls, IDS, IPS, and Networking"/>
    <s v="Yes"/>
    <n v="0"/>
    <s v=""/>
    <x v="1"/>
    <n v="20"/>
    <m/>
    <n v="20"/>
    <n v="0"/>
    <s v="CSC 6, CSC 19"/>
    <x v="0"/>
    <x v="43"/>
    <x v="32"/>
    <x v="38"/>
    <x v="37"/>
    <x v="24"/>
    <m/>
  </r>
  <r>
    <x v="183"/>
    <x v="181"/>
    <x v="0"/>
    <m/>
    <m/>
    <m/>
    <m/>
    <m/>
    <x v="4"/>
    <n v="1"/>
    <s v="Firewalls, IDS, IPS, and Networking"/>
    <s v="Yes"/>
    <n v="0"/>
    <s v=""/>
    <x v="1"/>
    <n v="25"/>
    <m/>
    <n v="25"/>
    <n v="0"/>
    <s v="CSC 6"/>
    <x v="0"/>
    <x v="43"/>
    <x v="33"/>
    <x v="39"/>
    <x v="38"/>
    <x v="25"/>
    <m/>
  </r>
  <r>
    <x v="184"/>
    <x v="182"/>
    <x v="0"/>
    <m/>
    <s v="Provide a brief summary for this response."/>
    <s v="Provide a links to these documents in Additional Information or attach them with your submission."/>
    <s v="Understanding the security program size (and capabilities) of a vendor has a significant impact on their ability to respond effectively to a security incident. Vendor's will share organizational charts and additional documentation of their security program, if needed. The point of this question is to verify vendor security program maturity or confirm other findings and/or assessments."/>
    <s v="Vague responses to this question should be investigated further. Vendors unwilling to share additional supporting documentation decrease the trust established with other responses."/>
    <x v="3"/>
    <n v="1"/>
    <s v="Policies, Procedures, and Processes"/>
    <s v="Yes"/>
    <n v="0"/>
    <s v=""/>
    <x v="1"/>
    <n v="20"/>
    <s v=""/>
    <n v="20"/>
    <n v="0"/>
    <m/>
    <x v="0"/>
    <x v="0"/>
    <x v="0"/>
    <x v="0"/>
    <x v="0"/>
    <x v="0"/>
    <s v=""/>
  </r>
  <r>
    <x v="185"/>
    <x v="183"/>
    <x v="0"/>
    <m/>
    <m/>
    <m/>
    <m/>
    <m/>
    <x v="4"/>
    <n v="1"/>
    <s v="Policies, Procedures, and Processes"/>
    <s v="Yes"/>
    <n v="0"/>
    <s v=""/>
    <x v="1"/>
    <n v="25"/>
    <s v=""/>
    <n v="25"/>
    <n v="0"/>
    <s v="CSC 17"/>
    <x v="0"/>
    <x v="0"/>
    <x v="0"/>
    <x v="0"/>
    <x v="0"/>
    <x v="0"/>
    <s v=""/>
  </r>
  <r>
    <x v="186"/>
    <x v="184"/>
    <x v="0"/>
    <m/>
    <m/>
    <m/>
    <m/>
    <m/>
    <x v="3"/>
    <n v="1"/>
    <s v="Policies, Procedures, and Processes"/>
    <s v="Yes"/>
    <n v="0"/>
    <s v=""/>
    <x v="1"/>
    <n v="20"/>
    <s v=""/>
    <n v="20"/>
    <n v="0"/>
    <s v="CSC 12"/>
    <x v="0"/>
    <x v="49"/>
    <x v="39"/>
    <x v="36"/>
    <x v="8"/>
    <x v="0"/>
    <s v=""/>
  </r>
  <r>
    <x v="187"/>
    <x v="185"/>
    <x v="0"/>
    <m/>
    <s v="State why security principles are not designed into the product lifecycle."/>
    <s v="Summarize the information security principles designed into the product lifecycle."/>
    <s v="The adherence to secure coding best practices better positions a vendor to maintain the CIA triad. Use the knowledge of this response when evaluating other vendor statements, particularly those focused on development and the protection of communications."/>
    <s v="If information security principles are not designed into the product lifecycle, point the vendor to OWASP's Secure Coding Practices - Quick Reference Guide at https://www.owasp.org/index.php/OWASP_Secure_Coding_Practices_-_Quick_Reference_Guide"/>
    <x v="3"/>
    <n v="1"/>
    <s v="Policies, Procedures, and Processes"/>
    <s v="Yes"/>
    <n v="0"/>
    <s v=""/>
    <x v="1"/>
    <n v="15"/>
    <s v=""/>
    <n v="15"/>
    <n v="0"/>
    <s v="CSC 4"/>
    <x v="0"/>
    <x v="21"/>
    <x v="16"/>
    <x v="19"/>
    <x v="21"/>
    <x v="13"/>
    <n v="11"/>
  </r>
  <r>
    <x v="188"/>
    <x v="186"/>
    <x v="0"/>
    <m/>
    <m/>
    <m/>
    <m/>
    <m/>
    <x v="3"/>
    <n v="1"/>
    <s v="Policies, Procedures, and Processes"/>
    <s v="Yes"/>
    <n v="0"/>
    <s v=""/>
    <x v="1"/>
    <n v="20"/>
    <s v=""/>
    <n v="20"/>
    <n v="0"/>
    <s v="CSC 4"/>
    <x v="0"/>
    <x v="0"/>
    <x v="16"/>
    <x v="19"/>
    <x v="21"/>
    <x v="13"/>
    <n v="11"/>
  </r>
  <r>
    <x v="189"/>
    <x v="187"/>
    <x v="0"/>
    <m/>
    <s v="State plans to formalize an incident response plan."/>
    <s v="Summarize or provide a link to your formal incident response plan."/>
    <s v="The ability for the vendor to respond effectively (and quickly) to a security incident is of the utmost importance. The size of a vendor's security office will determine their capabilities during a security incident but the incident response plan will oftentimes determine their effectiveness. Use the knowledge of this response when evaluating other vendor statements, particularly when discussing degraded operation states."/>
    <s v="If the vendor does not have an incident response plan, direct them to the NIST Computer Security Incident Handling Guide at https://csrc.nist.gov/publications/detail/sp/800-61/rev-2/final"/>
    <x v="3"/>
    <n v="1"/>
    <s v="Policies, Procedures, and Processes"/>
    <s v="Yes"/>
    <n v="0"/>
    <s v=""/>
    <x v="1"/>
    <n v="15"/>
    <s v=""/>
    <n v="15"/>
    <n v="0"/>
    <s v="CSC 4"/>
    <x v="0"/>
    <x v="0"/>
    <x v="16"/>
    <x v="19"/>
    <x v="21"/>
    <x v="13"/>
    <n v="11"/>
  </r>
  <r>
    <x v="190"/>
    <x v="188"/>
    <x v="0"/>
    <m/>
    <m/>
    <m/>
    <m/>
    <m/>
    <x v="3"/>
    <n v="1"/>
    <s v="Policies, Procedures, and Processes"/>
    <s v="Yes"/>
    <n v="0"/>
    <s v=""/>
    <x v="1"/>
    <n v="15"/>
    <s v=""/>
    <n v="15"/>
    <n v="0"/>
    <s v="CSC 4"/>
    <x v="0"/>
    <x v="0"/>
    <x v="16"/>
    <x v="0"/>
    <x v="21"/>
    <x v="13"/>
    <n v="11"/>
  </r>
  <r>
    <x v="191"/>
    <x v="189"/>
    <x v="0"/>
    <m/>
    <m/>
    <m/>
    <m/>
    <m/>
    <x v="4"/>
    <n v="1"/>
    <s v="Policies, Procedures, and Processes"/>
    <s v="Yes"/>
    <n v="0"/>
    <s v=""/>
    <x v="1"/>
    <n v="25"/>
    <s v=""/>
    <n v="25"/>
    <n v="0"/>
    <s v="CSC 4"/>
    <x v="0"/>
    <x v="0"/>
    <x v="16"/>
    <x v="19"/>
    <x v="21"/>
    <x v="13"/>
    <n v="11"/>
  </r>
  <r>
    <x v="192"/>
    <x v="190"/>
    <x v="0"/>
    <m/>
    <m/>
    <m/>
    <m/>
    <m/>
    <x v="4"/>
    <n v="1"/>
    <s v="Policies, Procedures, and Processes"/>
    <s v="Yes"/>
    <n v="0"/>
    <s v=""/>
    <x v="1"/>
    <n v="25"/>
    <s v=""/>
    <n v="25"/>
    <n v="0"/>
    <s v="CSC 4"/>
    <x v="0"/>
    <x v="0"/>
    <x v="16"/>
    <x v="0"/>
    <x v="21"/>
    <x v="13"/>
    <n v="11"/>
  </r>
  <r>
    <x v="193"/>
    <x v="191"/>
    <x v="0"/>
    <m/>
    <m/>
    <m/>
    <m/>
    <m/>
    <x v="3"/>
    <n v="1"/>
    <s v="Policies, Procedures, and Processes"/>
    <s v="Yes"/>
    <n v="0"/>
    <s v=""/>
    <x v="1"/>
    <n v="20"/>
    <s v=""/>
    <n v="20"/>
    <n v="0"/>
    <s v="CSC 7, CSC 18"/>
    <x v="0"/>
    <x v="21"/>
    <x v="40"/>
    <x v="41"/>
    <x v="21"/>
    <x v="27"/>
    <s v="11.2, 11.3"/>
  </r>
  <r>
    <x v="194"/>
    <x v="192"/>
    <x v="0"/>
    <m/>
    <m/>
    <m/>
    <m/>
    <m/>
    <x v="3"/>
    <n v="1"/>
    <s v="Policies, Procedures, and Processes"/>
    <s v="Yes"/>
    <n v="0"/>
    <s v=""/>
    <x v="1"/>
    <n v="20"/>
    <s v=""/>
    <n v="20"/>
    <n v="0"/>
    <s v="CSC 20"/>
    <x v="0"/>
    <x v="51"/>
    <x v="16"/>
    <x v="19"/>
    <x v="21"/>
    <x v="28"/>
    <s v="11.2, 12.8"/>
  </r>
  <r>
    <x v="195"/>
    <x v="193"/>
    <x v="0"/>
    <m/>
    <s v="State plans to implement information security policy at your company."/>
    <s v="Provide a reference to your information security policy or submit documentation with this fully-populated HECVAT-Lite."/>
    <s v="The ability for the vendor to respond effectively (and quickly) to a security incident is of the utmost importance. The size of a vendor's security office will determine their capabilities during a security incident but the incident response plan will oftentimes determine their effectiveness. Use the knowledge of this response when evaluating other vendor statements, particularly when discussing degraded operation states."/>
    <s v="If the vendor does not have an incident response plan, point them to the NIST Computer Security Incident Handling Guide at https://csrc.nist.gov/publications/detail/sp/800-61/rev-2/final"/>
    <x v="3"/>
    <n v="1"/>
    <s v="Policies, Procedures, and Processes"/>
    <s v="Yes"/>
    <n v="0"/>
    <s v=""/>
    <x v="1"/>
    <n v="20"/>
    <s v=""/>
    <n v="20"/>
    <n v="0"/>
    <s v="CSC 17"/>
    <x v="6"/>
    <x v="52"/>
    <x v="1"/>
    <x v="42"/>
    <x v="40"/>
    <x v="0"/>
    <s v=""/>
  </r>
  <r>
    <x v="196"/>
    <x v="194"/>
    <x v="0"/>
    <m/>
    <m/>
    <m/>
    <m/>
    <m/>
    <x v="3"/>
    <n v="1"/>
    <s v="Policies, Procedures, and Processes"/>
    <s v="Yes"/>
    <n v="0"/>
    <s v=""/>
    <x v="1"/>
    <n v="15"/>
    <s v=""/>
    <n v="15"/>
    <n v="0"/>
    <s v="CSC 13"/>
    <x v="7"/>
    <x v="1"/>
    <x v="1"/>
    <x v="0"/>
    <x v="0"/>
    <x v="0"/>
    <s v=""/>
  </r>
  <r>
    <x v="197"/>
    <x v="195"/>
    <x v="0"/>
    <m/>
    <m/>
    <m/>
    <m/>
    <m/>
    <x v="3"/>
    <n v="1"/>
    <s v="Policies, Procedures, and Processes"/>
    <s v="Yes"/>
    <n v="0"/>
    <s v=""/>
    <x v="1"/>
    <n v="15"/>
    <s v=""/>
    <n v="15"/>
    <n v="0"/>
    <s v="CSC 17"/>
    <x v="8"/>
    <x v="1"/>
    <x v="1"/>
    <x v="0"/>
    <x v="0"/>
    <x v="0"/>
    <s v=""/>
  </r>
  <r>
    <x v="198"/>
    <x v="196"/>
    <x v="0"/>
    <m/>
    <m/>
    <m/>
    <m/>
    <m/>
    <x v="3"/>
    <n v="1"/>
    <s v="Policies, Procedures, and Processes"/>
    <s v="Yes"/>
    <n v="0"/>
    <s v=""/>
    <x v="1"/>
    <n v="15"/>
    <s v=""/>
    <n v="15"/>
    <n v="0"/>
    <s v="CSC 13"/>
    <x v="0"/>
    <x v="1"/>
    <x v="1"/>
    <x v="0"/>
    <x v="0"/>
    <x v="0"/>
    <s v=""/>
  </r>
  <r>
    <x v="199"/>
    <x v="197"/>
    <x v="0"/>
    <m/>
    <m/>
    <m/>
    <m/>
    <m/>
    <x v="3"/>
    <n v="1"/>
    <s v="Policies, Procedures, and Processes"/>
    <s v="Yes"/>
    <n v="0"/>
    <s v=""/>
    <x v="1"/>
    <n v="15"/>
    <s v=""/>
    <n v="15"/>
    <n v="0"/>
    <s v="CSC 19"/>
    <x v="9"/>
    <x v="53"/>
    <x v="1"/>
    <x v="43"/>
    <x v="41"/>
    <x v="29"/>
    <s v="12.10, 10.10"/>
  </r>
  <r>
    <x v="200"/>
    <x v="198"/>
    <x v="0"/>
    <m/>
    <m/>
    <m/>
    <m/>
    <m/>
    <x v="3"/>
    <n v="1"/>
    <s v="Policies, Procedures, and Processes"/>
    <s v="Yes"/>
    <n v="0"/>
    <s v=""/>
    <x v="1"/>
    <n v="15"/>
    <s v=""/>
    <n v="15"/>
    <n v="0"/>
    <s v="CSC 19"/>
    <x v="9"/>
    <x v="53"/>
    <x v="1"/>
    <x v="43"/>
    <x v="41"/>
    <x v="29"/>
    <s v="12.10, 10.10"/>
  </r>
  <r>
    <x v="201"/>
    <x v="187"/>
    <x v="0"/>
    <s v=" "/>
    <s v="State plans to formalize an incident response plan."/>
    <s v="Summarize or provide a link to your formal incident response plan."/>
    <s v="The ability for the vendor to respond effectively (and quickly) to a security incident is of the utmost importance. The size of a vendor's security office will determine their capabilities during a security incident but the incident response plan will oftentimes determine their effectiveness. Use the knowledge of this response when evaluating other vendor statements, particularly when discussing degraded operation states."/>
    <s v="If the vendor does not have an incident response plan, direct them to the NIST Computer Security Incident Handling Guide at https://csrc.nist.gov/publications/detail/sp/800-61/rev-2/final"/>
    <x v="3"/>
    <n v="1"/>
    <s v="Incident Handling"/>
    <s v="Yes"/>
    <n v="0"/>
    <s v=""/>
    <x v="1"/>
    <n v="15"/>
    <s v=""/>
    <n v="15"/>
    <n v="0"/>
    <s v="CSC 19"/>
    <x v="10"/>
    <x v="54"/>
    <x v="1"/>
    <x v="44"/>
    <x v="42"/>
    <x v="1"/>
    <n v="13"/>
  </r>
  <r>
    <x v="202"/>
    <x v="199"/>
    <x v="0"/>
    <s v=" "/>
    <s v="Describe your timeline for implementing such a process for response and reporting."/>
    <s v="Summarize your incident response and reporting processes."/>
    <s v="The ability for the vendor to investigate security incidents is of the utmost importance. Reviewing alerts but then taking no action is not security, only compliance. Incident reports and indications of compromise must be reviewed by qualified staff and they must have the capability to investigate further, as needed."/>
    <s v="If the vendor does not have an incident response plan, direct them to the NIST Computer Security Incident Handling Guide at https://csrc.nist.gov/publications/detail/sp/800-61/rev-2/final"/>
    <x v="3"/>
    <n v="1"/>
    <s v="Incident Handling"/>
    <s v="Yes"/>
    <n v="0"/>
    <s v=""/>
    <x v="1"/>
    <n v="15"/>
    <s v=""/>
    <n v="15"/>
    <n v="0"/>
    <s v="CSC 19"/>
    <x v="10"/>
    <x v="54"/>
    <x v="1"/>
    <x v="44"/>
    <x v="42"/>
    <x v="1"/>
    <n v="13"/>
  </r>
  <r>
    <x v="203"/>
    <x v="200"/>
    <x v="0"/>
    <s v=" "/>
    <s v="State plans for acquiring internal resources or an external team."/>
    <s v="Summarize your internal approach or reference your third party contractor."/>
    <s v="The incident team structure (internal vs. external), size, and capabilities of a vendor has a significant impact on their ability to respond to and protect an institution's data. Use the knowledge of this response when evaluating other vendor statements."/>
    <s v="If the vendor does not have an incident response team, direct them to the NIST Computer Security Incident Handling Guide at https://csrc.nist.gov/publications/detail/sp/800-61/rev-2/final"/>
    <x v="3"/>
    <n v="1"/>
    <s v="Incident Handling"/>
    <s v="Yes"/>
    <n v="0"/>
    <s v=""/>
    <x v="1"/>
    <n v="15"/>
    <s v=""/>
    <n v="15"/>
    <n v="0"/>
    <s v="CSC 13"/>
    <x v="11"/>
    <x v="0"/>
    <x v="1"/>
    <x v="0"/>
    <x v="0"/>
    <x v="2"/>
    <n v="12"/>
  </r>
  <r>
    <x v="204"/>
    <x v="201"/>
    <x v="3"/>
    <s v=" "/>
    <s v="State plans to implement this capability in the future"/>
    <s v="Describe the implemented procedure for 24/7/365 coverage."/>
    <s v="The capacity for the vendor to respond effectively (and quickly) to a security incident is of the utmost importance. The size and talent of a vendor's incident response team will determine their capabilities during a security incident. Use the knowledge of this response when evaluating other vendor statements, particularly when discussing degraded operation states."/>
    <s v="If the vendor does not have an incident response plan, point them to the NIST Computer Security Incident Handling Guide at https://csrc.nist.gov/publications/detail/sp/800-61/rev-2/final"/>
    <x v="0"/>
    <m/>
    <s v="Incident Handling"/>
    <s v="Yes"/>
    <n v="0"/>
    <m/>
    <x v="0"/>
    <m/>
    <m/>
    <m/>
    <m/>
    <m/>
    <x v="0"/>
    <x v="0"/>
    <x v="0"/>
    <x v="0"/>
    <x v="0"/>
    <x v="0"/>
    <m/>
  </r>
  <r>
    <x v="205"/>
    <x v="202"/>
    <x v="0"/>
    <m/>
    <s v="State plans to acquire insurance or your compensating controls."/>
    <s v="Summarize your cyber insurance strategy."/>
    <s v="Vendor responses to this questions need to be evaluated in the context of use case, data criticality, institutional risk tolerance, and value of the software/product/service to the institution's mission."/>
    <s v="Follow-up inquiries for cyber-risk insurance will be institution/implementation specific."/>
    <x v="3"/>
    <n v="1"/>
    <s v="Quality Assurance"/>
    <s v="Yes"/>
    <n v="0"/>
    <s v=""/>
    <x v="1"/>
    <n v="10"/>
    <s v=""/>
    <n v="10"/>
    <n v="0"/>
    <s v="CSC 16"/>
    <x v="12"/>
    <x v="19"/>
    <x v="1"/>
    <x v="12"/>
    <x v="16"/>
    <x v="0"/>
    <s v=""/>
  </r>
  <r>
    <x v="206"/>
    <x v="203"/>
    <x v="0"/>
    <m/>
    <m/>
    <m/>
    <m/>
    <m/>
    <x v="3"/>
    <n v="1"/>
    <s v="Quality Assurance"/>
    <s v="Yes"/>
    <n v="0"/>
    <s v=""/>
    <x v="1"/>
    <n v="15"/>
    <s v=""/>
    <n v="15"/>
    <n v="0"/>
    <s v="CSC 16"/>
    <x v="12"/>
    <x v="19"/>
    <x v="1"/>
    <x v="45"/>
    <x v="17"/>
    <x v="0"/>
    <s v=""/>
  </r>
  <r>
    <x v="207"/>
    <x v="204"/>
    <x v="0"/>
    <m/>
    <m/>
    <m/>
    <m/>
    <m/>
    <x v="3"/>
    <n v="1"/>
    <s v="Quality Assurance"/>
    <s v="Yes"/>
    <n v="0"/>
    <s v=""/>
    <x v="1"/>
    <n v="20"/>
    <s v=""/>
    <n v="20"/>
    <n v="0"/>
    <s v="CSC 16"/>
    <x v="13"/>
    <x v="19"/>
    <x v="1"/>
    <x v="46"/>
    <x v="43"/>
    <x v="0"/>
    <s v=""/>
  </r>
  <r>
    <x v="208"/>
    <x v="205"/>
    <x v="0"/>
    <m/>
    <m/>
    <s v="Provide a list of higher ed references or a route for campuses to request references"/>
    <m/>
    <m/>
    <x v="4"/>
    <n v="1"/>
    <s v="Quality Assurance"/>
    <s v="Yes"/>
    <n v="0"/>
    <s v=""/>
    <x v="1"/>
    <n v="25"/>
    <s v=""/>
    <n v="25"/>
    <n v="0"/>
    <s v="CSC 16"/>
    <x v="14"/>
    <x v="19"/>
    <x v="1"/>
    <x v="47"/>
    <x v="44"/>
    <x v="11"/>
    <s v="8.x"/>
  </r>
  <r>
    <x v="209"/>
    <x v="206"/>
    <x v="0"/>
    <m/>
    <m/>
    <m/>
    <m/>
    <m/>
    <x v="3"/>
    <n v="1"/>
    <s v="Quality Assurance"/>
    <s v="Yes"/>
    <n v="0"/>
    <s v=""/>
    <x v="1"/>
    <n v="20"/>
    <s v=""/>
    <n v="20"/>
    <n v="0"/>
    <s v="CSC 16"/>
    <x v="15"/>
    <x v="19"/>
    <x v="1"/>
    <x v="48"/>
    <x v="17"/>
    <x v="11"/>
    <s v="8.x"/>
  </r>
  <r>
    <x v="210"/>
    <x v="207"/>
    <x v="0"/>
    <m/>
    <m/>
    <m/>
    <m/>
    <m/>
    <x v="3"/>
    <n v="1"/>
    <s v="Vulnerability Scanning"/>
    <s v="Yes"/>
    <n v="0"/>
    <s v=""/>
    <x v="1"/>
    <n v="15"/>
    <s v=""/>
    <n v="15"/>
    <n v="0"/>
    <s v="CSC 16"/>
    <x v="16"/>
    <x v="32"/>
    <x v="1"/>
    <x v="0"/>
    <x v="0"/>
    <x v="0"/>
    <s v=""/>
  </r>
  <r>
    <x v="211"/>
    <x v="208"/>
    <x v="0"/>
    <s v=" "/>
    <s v="State plans to have your systems and applications assessed by a third party."/>
    <s v="Provide the results with this document (link or attached), if possible. State the date of the last completed third party security assessment."/>
    <s v="External verification of system and application security controls are mportant when managing a system. Trust, but verify, is the focus of this question. HECVAT responses are taken at face-value, and verified within reason, in most cases. When a vendor can attest to, and provide externally-provided evidence supporting that attestation, it goes a long way in building trust that the vendor will appropriately protect institutional data."/>
    <s v="Ask if there has ever been a vulnerability scan. A short lapse in external assessment validity can be understood (if there is a planned assessment) but a significant time lapse or none whatsoever is cause for elevated levels of concern."/>
    <x v="3"/>
    <n v="0"/>
    <s v="Vulnerability Scanning"/>
    <s v="Yes"/>
    <n v="0"/>
    <s v=""/>
    <x v="1"/>
    <n v="20"/>
    <s v=""/>
    <n v="0"/>
    <n v="0"/>
    <s v="CSC 6, CSC 16"/>
    <x v="16"/>
    <x v="0"/>
    <x v="1"/>
    <x v="39"/>
    <x v="45"/>
    <x v="11"/>
    <s v="8.x"/>
  </r>
  <r>
    <x v="212"/>
    <x v="209"/>
    <x v="0"/>
    <s v=" "/>
    <s v="Describe plans to implement application vulnerability scanning [and remediation] prior to release."/>
    <s v="Provide a brief description."/>
    <s v="Modern technologies allow for rapid deployment of features and with them, come changes to an established code environment. The focus of this question is to verify a vendor's practice of regression testing their code and verifying that previously non-existent risks are introduced into a known, secured environment."/>
    <s v="Ask if there are plans to implement these processes. Ask the vendor to summarize their decision behind not scanning their applications for vulnerabilities prior to release."/>
    <x v="4"/>
    <n v="1"/>
    <s v="Vulnerability Scanning"/>
    <s v="Yes"/>
    <n v="0"/>
    <s v=""/>
    <x v="1"/>
    <n v="25"/>
    <s v=""/>
    <n v="25"/>
    <n v="0"/>
    <s v="CSC 6"/>
    <x v="17"/>
    <x v="43"/>
    <x v="1"/>
    <x v="49"/>
    <x v="46"/>
    <x v="13"/>
    <n v="11"/>
  </r>
  <r>
    <x v="213"/>
    <x v="210"/>
    <x v="0"/>
    <m/>
    <m/>
    <m/>
    <m/>
    <m/>
    <x v="4"/>
    <n v="1"/>
    <s v="Vulnerability Scanning"/>
    <s v="Yes"/>
    <n v="0"/>
    <s v=""/>
    <x v="1"/>
    <n v="25"/>
    <s v=""/>
    <n v="25"/>
    <n v="0"/>
    <s v="CSC 6"/>
    <x v="18"/>
    <x v="43"/>
    <x v="1"/>
    <x v="0"/>
    <x v="0"/>
    <x v="13"/>
    <n v="11"/>
  </r>
  <r>
    <x v="214"/>
    <x v="211"/>
    <x v="0"/>
    <m/>
    <m/>
    <m/>
    <m/>
    <m/>
    <x v="3"/>
    <n v="1"/>
    <s v="Vulnerability Scanning"/>
    <s v="Yes"/>
    <n v="0"/>
    <s v=""/>
    <x v="1"/>
    <n v="20"/>
    <s v=""/>
    <n v="20"/>
    <n v="0"/>
    <s v="CSC 10"/>
    <x v="19"/>
    <x v="1"/>
    <x v="1"/>
    <x v="0"/>
    <x v="0"/>
    <x v="13"/>
    <n v="11"/>
  </r>
  <r>
    <x v="215"/>
    <x v="212"/>
    <x v="0"/>
    <m/>
    <m/>
    <m/>
    <m/>
    <m/>
    <x v="4"/>
    <n v="1"/>
    <s v="Vulnerability Scanning"/>
    <s v="Yes"/>
    <n v="0"/>
    <s v=""/>
    <x v="1"/>
    <n v="25"/>
    <s v=""/>
    <n v="25"/>
    <n v="0"/>
    <s v="CSC 10"/>
    <x v="20"/>
    <x v="41"/>
    <x v="1"/>
    <x v="20"/>
    <x v="0"/>
    <x v="2"/>
    <n v="12"/>
  </r>
  <r>
    <x v="216"/>
    <x v="213"/>
    <x v="0"/>
    <m/>
    <m/>
    <m/>
    <m/>
    <m/>
    <x v="4"/>
    <n v="1"/>
    <s v="HIPAA"/>
    <s v="Yes"/>
    <n v="0"/>
    <s v=""/>
    <x v="1"/>
    <n v="25"/>
    <s v=""/>
    <n v="25"/>
    <n v="0"/>
    <s v="CSC 10"/>
    <x v="20"/>
    <x v="22"/>
    <x v="1"/>
    <x v="50"/>
    <x v="0"/>
    <x v="2"/>
    <n v="12"/>
  </r>
  <r>
    <x v="217"/>
    <x v="214"/>
    <x v="0"/>
    <m/>
    <m/>
    <m/>
    <m/>
    <m/>
    <x v="3"/>
    <n v="1"/>
    <s v="HIPAA"/>
    <s v="Yes"/>
    <n v="0"/>
    <s v=""/>
    <x v="1"/>
    <n v="20"/>
    <s v=""/>
    <n v="20"/>
    <n v="0"/>
    <s v="CSC 10"/>
    <x v="21"/>
    <x v="1"/>
    <x v="1"/>
    <x v="0"/>
    <x v="0"/>
    <x v="13"/>
    <n v="11"/>
  </r>
  <r>
    <x v="218"/>
    <x v="215"/>
    <x v="0"/>
    <m/>
    <m/>
    <m/>
    <m/>
    <m/>
    <x v="3"/>
    <n v="1"/>
    <s v="HIPAA"/>
    <s v="Yes"/>
    <n v="0"/>
    <s v=""/>
    <x v="1"/>
    <n v="20"/>
    <s v=""/>
    <n v="20"/>
    <n v="0"/>
    <s v="CSC 10"/>
    <x v="22"/>
    <x v="1"/>
    <x v="1"/>
    <x v="0"/>
    <x v="0"/>
    <x v="0"/>
    <s v=""/>
  </r>
  <r>
    <x v="219"/>
    <x v="216"/>
    <x v="0"/>
    <m/>
    <m/>
    <m/>
    <m/>
    <m/>
    <x v="3"/>
    <n v="1"/>
    <s v="HIPAA"/>
    <s v="Yes"/>
    <n v="0"/>
    <s v=""/>
    <x v="1"/>
    <n v="20"/>
    <s v=""/>
    <n v="20"/>
    <n v="0"/>
    <s v="CSC 10"/>
    <x v="23"/>
    <x v="1"/>
    <x v="1"/>
    <x v="0"/>
    <x v="0"/>
    <x v="1"/>
    <n v="13"/>
  </r>
  <r>
    <x v="220"/>
    <x v="217"/>
    <x v="0"/>
    <m/>
    <m/>
    <m/>
    <m/>
    <m/>
    <x v="3"/>
    <n v="1"/>
    <s v="HIPAA"/>
    <s v="Yes"/>
    <n v="0"/>
    <s v=""/>
    <x v="1"/>
    <n v="20"/>
    <s v=""/>
    <n v="20"/>
    <n v="0"/>
    <s v="CSC 10"/>
    <x v="0"/>
    <x v="1"/>
    <x v="1"/>
    <x v="0"/>
    <x v="0"/>
    <x v="1"/>
    <n v="13"/>
  </r>
  <r>
    <x v="221"/>
    <x v="218"/>
    <x v="0"/>
    <m/>
    <m/>
    <m/>
    <m/>
    <m/>
    <x v="4"/>
    <n v="1"/>
    <s v="HIPAA"/>
    <s v="Yes"/>
    <n v="0"/>
    <s v=""/>
    <x v="1"/>
    <n v="25"/>
    <s v=""/>
    <n v="25"/>
    <n v="0"/>
    <m/>
    <x v="0"/>
    <x v="0"/>
    <x v="1"/>
    <x v="0"/>
    <x v="0"/>
    <x v="1"/>
    <n v="13"/>
  </r>
  <r>
    <x v="222"/>
    <x v="219"/>
    <x v="0"/>
    <m/>
    <m/>
    <m/>
    <m/>
    <m/>
    <x v="3"/>
    <n v="1"/>
    <s v="HIPAA"/>
    <s v="Yes"/>
    <n v="0"/>
    <s v=""/>
    <x v="1"/>
    <n v="20"/>
    <s v=""/>
    <n v="20"/>
    <n v="0"/>
    <m/>
    <x v="0"/>
    <x v="0"/>
    <x v="1"/>
    <x v="0"/>
    <x v="0"/>
    <x v="1"/>
    <n v="13"/>
  </r>
  <r>
    <x v="223"/>
    <x v="220"/>
    <x v="0"/>
    <m/>
    <m/>
    <m/>
    <m/>
    <m/>
    <x v="3"/>
    <n v="1"/>
    <s v="HIPAA"/>
    <s v="Yes"/>
    <n v="0"/>
    <s v=""/>
    <x v="1"/>
    <n v="20"/>
    <s v=""/>
    <n v="20"/>
    <n v="0"/>
    <m/>
    <x v="0"/>
    <x v="0"/>
    <x v="1"/>
    <x v="0"/>
    <x v="0"/>
    <x v="1"/>
    <n v="13"/>
  </r>
  <r>
    <x v="224"/>
    <x v="221"/>
    <x v="0"/>
    <m/>
    <m/>
    <m/>
    <m/>
    <m/>
    <x v="3"/>
    <n v="1"/>
    <s v="HIPAA"/>
    <s v="Yes"/>
    <n v="0"/>
    <s v=""/>
    <x v="1"/>
    <n v="20"/>
    <s v=""/>
    <n v="20"/>
    <n v="0"/>
    <s v="CSC 1, CSC 2"/>
    <x v="0"/>
    <x v="0"/>
    <x v="1"/>
    <x v="0"/>
    <x v="0"/>
    <x v="4"/>
    <s v="PCI Scope"/>
  </r>
  <r>
    <x v="225"/>
    <x v="222"/>
    <x v="0"/>
    <m/>
    <m/>
    <m/>
    <m/>
    <m/>
    <x v="3"/>
    <n v="1"/>
    <s v="HIPAA"/>
    <s v="Yes"/>
    <n v="0"/>
    <s v=""/>
    <x v="1"/>
    <n v="20"/>
    <s v=""/>
    <n v="20"/>
    <n v="0"/>
    <s v="CSC 18"/>
    <x v="0"/>
    <x v="0"/>
    <x v="1"/>
    <x v="0"/>
    <x v="0"/>
    <x v="1"/>
    <n v="13"/>
  </r>
  <r>
    <x v="226"/>
    <x v="223"/>
    <x v="0"/>
    <m/>
    <m/>
    <m/>
    <m/>
    <m/>
    <x v="3"/>
    <n v="1"/>
    <s v="HIPAA"/>
    <s v="No"/>
    <n v="0"/>
    <s v=""/>
    <x v="1"/>
    <n v="20"/>
    <s v=""/>
    <n v="20"/>
    <n v="0"/>
    <s v="CSC 10"/>
    <x v="0"/>
    <x v="0"/>
    <x v="1"/>
    <x v="0"/>
    <x v="0"/>
    <x v="1"/>
    <n v="13"/>
  </r>
  <r>
    <x v="227"/>
    <x v="224"/>
    <x v="0"/>
    <m/>
    <m/>
    <m/>
    <m/>
    <m/>
    <x v="3"/>
    <n v="1"/>
    <s v="HIPAA"/>
    <s v="Yes"/>
    <n v="0"/>
    <s v=""/>
    <x v="1"/>
    <n v="20"/>
    <s v=""/>
    <n v="20"/>
    <n v="0"/>
    <m/>
    <x v="0"/>
    <x v="0"/>
    <x v="1"/>
    <x v="0"/>
    <x v="0"/>
    <x v="1"/>
    <n v="13"/>
  </r>
  <r>
    <x v="228"/>
    <x v="225"/>
    <x v="0"/>
    <m/>
    <m/>
    <m/>
    <m/>
    <m/>
    <x v="3"/>
    <n v="1"/>
    <s v="HIPAA"/>
    <s v="Yes"/>
    <n v="0"/>
    <s v=""/>
    <x v="1"/>
    <n v="20"/>
    <s v=""/>
    <n v="20"/>
    <n v="0"/>
    <s v="CSC 12, CSC 13"/>
    <x v="0"/>
    <x v="0"/>
    <x v="1"/>
    <x v="0"/>
    <x v="0"/>
    <x v="1"/>
    <n v="13"/>
  </r>
  <r>
    <x v="229"/>
    <x v="226"/>
    <x v="0"/>
    <m/>
    <m/>
    <m/>
    <m/>
    <m/>
    <x v="3"/>
    <n v="1"/>
    <s v="HIPAA"/>
    <s v="Yes"/>
    <n v="0"/>
    <s v=""/>
    <x v="1"/>
    <n v="20"/>
    <s v=""/>
    <n v="20"/>
    <n v="0"/>
    <s v="CSC 10"/>
    <x v="0"/>
    <x v="0"/>
    <x v="1"/>
    <x v="0"/>
    <x v="0"/>
    <x v="1"/>
    <n v="13"/>
  </r>
  <r>
    <x v="230"/>
    <x v="227"/>
    <x v="0"/>
    <m/>
    <m/>
    <m/>
    <m/>
    <m/>
    <x v="3"/>
    <n v="1"/>
    <s v="HIPAA"/>
    <s v="Yes"/>
    <n v="0"/>
    <s v=""/>
    <x v="1"/>
    <n v="20"/>
    <s v=""/>
    <n v="20"/>
    <n v="0"/>
    <m/>
    <x v="0"/>
    <x v="0"/>
    <x v="0"/>
    <x v="0"/>
    <x v="0"/>
    <x v="1"/>
    <n v="13"/>
  </r>
  <r>
    <x v="231"/>
    <x v="228"/>
    <x v="0"/>
    <m/>
    <m/>
    <m/>
    <m/>
    <m/>
    <x v="3"/>
    <n v="1"/>
    <s v="HIPAA"/>
    <s v="No"/>
    <n v="0"/>
    <s v=""/>
    <x v="1"/>
    <n v="20"/>
    <s v=""/>
    <n v="20"/>
    <n v="0"/>
    <m/>
    <x v="0"/>
    <x v="0"/>
    <x v="0"/>
    <x v="0"/>
    <x v="0"/>
    <x v="1"/>
    <n v="13"/>
  </r>
  <r>
    <x v="232"/>
    <x v="229"/>
    <x v="0"/>
    <m/>
    <m/>
    <m/>
    <m/>
    <m/>
    <x v="3"/>
    <n v="1"/>
    <s v="HIPAA"/>
    <s v="Yes"/>
    <n v="0"/>
    <s v=""/>
    <x v="1"/>
    <n v="20"/>
    <s v=""/>
    <n v="20"/>
    <n v="0"/>
    <m/>
    <x v="0"/>
    <x v="3"/>
    <x v="0"/>
    <x v="0"/>
    <x v="0"/>
    <x v="1"/>
    <n v="13"/>
  </r>
  <r>
    <x v="233"/>
    <x v="230"/>
    <x v="0"/>
    <m/>
    <m/>
    <m/>
    <m/>
    <m/>
    <x v="3"/>
    <n v="1"/>
    <s v="HIPAA"/>
    <s v="Yes"/>
    <n v="0"/>
    <s v=""/>
    <x v="1"/>
    <n v="20"/>
    <s v=""/>
    <n v="20"/>
    <n v="0"/>
    <m/>
    <x v="0"/>
    <x v="0"/>
    <x v="0"/>
    <x v="0"/>
    <x v="0"/>
    <x v="0"/>
    <s v=""/>
  </r>
  <r>
    <x v="234"/>
    <x v="231"/>
    <x v="0"/>
    <m/>
    <m/>
    <m/>
    <m/>
    <m/>
    <x v="3"/>
    <n v="1"/>
    <s v="HIPAA"/>
    <s v="Yes"/>
    <n v="0"/>
    <s v=""/>
    <x v="1"/>
    <n v="20"/>
    <s v=""/>
    <n v="20"/>
    <n v="0"/>
    <m/>
    <x v="0"/>
    <x v="3"/>
    <x v="0"/>
    <x v="0"/>
    <x v="0"/>
    <x v="30"/>
    <s v="12.8, 12.5"/>
  </r>
  <r>
    <x v="235"/>
    <x v="232"/>
    <x v="0"/>
    <m/>
    <m/>
    <m/>
    <m/>
    <m/>
    <x v="3"/>
    <n v="1"/>
    <s v="HIPAA"/>
    <s v="Yes"/>
    <n v="0"/>
    <s v=""/>
    <x v="1"/>
    <n v="20"/>
    <s v=""/>
    <n v="20"/>
    <n v="0"/>
    <m/>
    <x v="0"/>
    <x v="47"/>
    <x v="0"/>
    <x v="0"/>
    <x v="47"/>
    <x v="1"/>
    <n v="13"/>
  </r>
  <r>
    <x v="236"/>
    <x v="233"/>
    <x v="0"/>
    <m/>
    <m/>
    <m/>
    <m/>
    <m/>
    <x v="3"/>
    <n v="1"/>
    <s v="HIPAA"/>
    <s v="Yes"/>
    <n v="0"/>
    <s v=""/>
    <x v="1"/>
    <n v="20"/>
    <s v=""/>
    <n v="20"/>
    <n v="0"/>
    <m/>
    <x v="0"/>
    <x v="3"/>
    <x v="0"/>
    <x v="0"/>
    <x v="0"/>
    <x v="1"/>
    <n v="13"/>
  </r>
  <r>
    <x v="237"/>
    <x v="234"/>
    <x v="0"/>
    <m/>
    <m/>
    <m/>
    <m/>
    <m/>
    <x v="3"/>
    <n v="1"/>
    <s v="HIPAA"/>
    <s v="Yes"/>
    <n v="0"/>
    <s v=""/>
    <x v="1"/>
    <n v="20"/>
    <s v=""/>
    <n v="20"/>
    <n v="0"/>
    <s v="CSC 6"/>
    <x v="18"/>
    <x v="43"/>
    <x v="1"/>
    <x v="0"/>
    <x v="0"/>
    <x v="31"/>
    <n v="10.7"/>
  </r>
  <r>
    <x v="238"/>
    <x v="235"/>
    <x v="0"/>
    <m/>
    <m/>
    <m/>
    <m/>
    <m/>
    <x v="3"/>
    <n v="1"/>
    <s v="HIPAA"/>
    <s v="Yes"/>
    <n v="0"/>
    <s v=""/>
    <x v="1"/>
    <n v="20"/>
    <s v=""/>
    <n v="20"/>
    <n v="0"/>
    <s v="CSC 6"/>
    <x v="18"/>
    <x v="43"/>
    <x v="1"/>
    <x v="0"/>
    <x v="0"/>
    <x v="31"/>
    <n v="10.7"/>
  </r>
  <r>
    <x v="239"/>
    <x v="236"/>
    <x v="0"/>
    <m/>
    <m/>
    <m/>
    <m/>
    <m/>
    <x v="3"/>
    <n v="1"/>
    <s v="HIPAA"/>
    <s v="Yes"/>
    <n v="0"/>
    <s v=""/>
    <x v="1"/>
    <n v="15"/>
    <s v=""/>
    <n v="15"/>
    <n v="0"/>
    <s v="CSC 10"/>
    <x v="19"/>
    <x v="1"/>
    <x v="1"/>
    <x v="0"/>
    <x v="0"/>
    <x v="31"/>
    <n v="10.7"/>
  </r>
  <r>
    <x v="240"/>
    <x v="237"/>
    <x v="0"/>
    <m/>
    <m/>
    <m/>
    <m/>
    <m/>
    <x v="3"/>
    <n v="1"/>
    <s v="HIPAA"/>
    <s v="Yes"/>
    <n v="0"/>
    <s v=""/>
    <x v="1"/>
    <n v="20"/>
    <s v=""/>
    <n v="20"/>
    <n v="0"/>
    <s v="CSC 10"/>
    <x v="20"/>
    <x v="41"/>
    <x v="1"/>
    <x v="20"/>
    <x v="0"/>
    <x v="32"/>
    <n v="12.1"/>
  </r>
  <r>
    <x v="241"/>
    <x v="238"/>
    <x v="0"/>
    <m/>
    <m/>
    <m/>
    <m/>
    <m/>
    <x v="4"/>
    <n v="1"/>
    <s v="HIPAA"/>
    <s v="Yes"/>
    <n v="0"/>
    <s v=""/>
    <x v="1"/>
    <n v="25"/>
    <s v=""/>
    <n v="25"/>
    <n v="0"/>
    <s v="CSC 10"/>
    <x v="20"/>
    <x v="22"/>
    <x v="1"/>
    <x v="50"/>
    <x v="0"/>
    <x v="32"/>
    <n v="12.1"/>
  </r>
  <r>
    <x v="242"/>
    <x v="239"/>
    <x v="0"/>
    <m/>
    <m/>
    <m/>
    <m/>
    <m/>
    <x v="3"/>
    <n v="1"/>
    <s v="HIPAA"/>
    <s v="Yes"/>
    <n v="0"/>
    <s v=""/>
    <x v="1"/>
    <n v="20"/>
    <s v=""/>
    <n v="20"/>
    <n v="0"/>
    <s v="CSC 10"/>
    <x v="21"/>
    <x v="1"/>
    <x v="1"/>
    <x v="0"/>
    <x v="0"/>
    <x v="31"/>
    <n v="10.7"/>
  </r>
  <r>
    <x v="243"/>
    <x v="240"/>
    <x v="0"/>
    <m/>
    <m/>
    <m/>
    <m/>
    <m/>
    <x v="3"/>
    <n v="1"/>
    <s v="HIPAA"/>
    <s v="Yes"/>
    <n v="0"/>
    <s v=""/>
    <x v="1"/>
    <n v="20"/>
    <s v=""/>
    <n v="20"/>
    <n v="0"/>
    <s v="CSC 10"/>
    <x v="22"/>
    <x v="1"/>
    <x v="1"/>
    <x v="0"/>
    <x v="0"/>
    <x v="0"/>
    <s v=""/>
  </r>
  <r>
    <x v="244"/>
    <x v="241"/>
    <x v="0"/>
    <m/>
    <m/>
    <m/>
    <m/>
    <m/>
    <x v="4"/>
    <n v="1"/>
    <s v="HIPAA"/>
    <s v="Yes"/>
    <n v="0"/>
    <s v=""/>
    <x v="1"/>
    <n v="25"/>
    <s v=""/>
    <n v="25"/>
    <n v="0"/>
    <s v="CSC 10"/>
    <x v="23"/>
    <x v="1"/>
    <x v="1"/>
    <x v="0"/>
    <x v="0"/>
    <x v="33"/>
    <n v="12.8"/>
  </r>
  <r>
    <x v="245"/>
    <x v="242"/>
    <x v="0"/>
    <m/>
    <m/>
    <m/>
    <m/>
    <m/>
    <x v="3"/>
    <n v="1"/>
    <s v="PCI DSS"/>
    <s v="Yes"/>
    <n v="0"/>
    <s v=""/>
    <x v="1"/>
    <n v="20"/>
    <s v=""/>
    <n v="20"/>
    <n v="0"/>
    <s v="CSC 10"/>
    <x v="0"/>
    <x v="1"/>
    <x v="1"/>
    <x v="0"/>
    <x v="0"/>
    <x v="33"/>
    <n v="12.8"/>
  </r>
  <r>
    <x v="246"/>
    <x v="243"/>
    <x v="0"/>
    <m/>
    <m/>
    <m/>
    <m/>
    <m/>
    <x v="3"/>
    <n v="1"/>
    <s v="PCI DSS"/>
    <s v="Yes"/>
    <n v="0"/>
    <s v=""/>
    <x v="1"/>
    <n v="20"/>
    <s v=""/>
    <n v="20"/>
    <n v="0"/>
    <s v="CSC 10"/>
    <x v="0"/>
    <x v="1"/>
    <x v="1"/>
    <x v="0"/>
    <x v="0"/>
    <x v="33"/>
    <n v="12.8"/>
  </r>
  <r>
    <x v="247"/>
    <x v="244"/>
    <x v="0"/>
    <m/>
    <m/>
    <m/>
    <m/>
    <m/>
    <x v="4"/>
    <n v="1"/>
    <s v="PCI DSS"/>
    <s v="Yes"/>
    <n v="0"/>
    <s v=""/>
    <x v="1"/>
    <n v="25"/>
    <s v=""/>
    <n v="25"/>
    <n v="0"/>
    <s v="CSC 10"/>
    <x v="0"/>
    <x v="1"/>
    <x v="1"/>
    <x v="0"/>
    <x v="0"/>
    <x v="33"/>
    <n v="12.8"/>
  </r>
  <r>
    <x v="248"/>
    <x v="245"/>
    <x v="0"/>
    <m/>
    <m/>
    <m/>
    <m/>
    <m/>
    <x v="3"/>
    <n v="1"/>
    <s v="PCI DSS"/>
    <s v="Yes"/>
    <n v="0"/>
    <s v=""/>
    <x v="1"/>
    <n v="20"/>
    <s v=""/>
    <n v="20"/>
    <n v="0"/>
    <m/>
    <x v="0"/>
    <x v="0"/>
    <x v="1"/>
    <x v="0"/>
    <x v="0"/>
    <x v="33"/>
    <n v="12.8"/>
  </r>
  <r>
    <x v="249"/>
    <x v="246"/>
    <x v="0"/>
    <m/>
    <m/>
    <m/>
    <m/>
    <m/>
    <x v="3"/>
    <n v="1"/>
    <s v="PCI DSS"/>
    <s v="Yes"/>
    <n v="0"/>
    <s v=""/>
    <x v="1"/>
    <n v="20"/>
    <s v=""/>
    <n v="20"/>
    <n v="0"/>
    <m/>
    <x v="0"/>
    <x v="0"/>
    <x v="1"/>
    <x v="0"/>
    <x v="0"/>
    <x v="33"/>
    <n v="12.8"/>
  </r>
  <r>
    <x v="250"/>
    <x v="247"/>
    <x v="0"/>
    <m/>
    <m/>
    <m/>
    <m/>
    <m/>
    <x v="3"/>
    <n v="1"/>
    <s v="PCI DSS"/>
    <s v="Yes"/>
    <n v="0"/>
    <s v=""/>
    <x v="1"/>
    <n v="20"/>
    <s v=""/>
    <n v="20"/>
    <n v="0"/>
    <m/>
    <x v="0"/>
    <x v="0"/>
    <x v="1"/>
    <x v="0"/>
    <x v="0"/>
    <x v="33"/>
    <n v="12.8"/>
  </r>
  <r>
    <x v="251"/>
    <x v="248"/>
    <x v="0"/>
    <m/>
    <m/>
    <m/>
    <m/>
    <m/>
    <x v="3"/>
    <n v="1"/>
    <s v="PCI DSS"/>
    <s v="Yes"/>
    <n v="0"/>
    <s v=""/>
    <x v="1"/>
    <n v="10"/>
    <s v=""/>
    <n v="10"/>
    <n v="0"/>
    <s v="CSC 1, CSC 2"/>
    <x v="0"/>
    <x v="0"/>
    <x v="1"/>
    <x v="0"/>
    <x v="0"/>
    <x v="4"/>
    <s v="PCI Scope"/>
  </r>
  <r>
    <x v="252"/>
    <x v="249"/>
    <x v="0"/>
    <m/>
    <m/>
    <m/>
    <m/>
    <m/>
    <x v="3"/>
    <n v="1"/>
    <s v="PCI DSS"/>
    <s v="Yes"/>
    <n v="0"/>
    <s v=""/>
    <x v="1"/>
    <n v="10"/>
    <s v=""/>
    <n v="10"/>
    <n v="0"/>
    <s v="CSC 18"/>
    <x v="0"/>
    <x v="0"/>
    <x v="1"/>
    <x v="0"/>
    <x v="0"/>
    <x v="33"/>
    <n v="12.8"/>
  </r>
  <r>
    <x v="253"/>
    <x v="250"/>
    <x v="0"/>
    <m/>
    <m/>
    <m/>
    <m/>
    <m/>
    <x v="3"/>
    <n v="1"/>
    <s v="PCI DSS"/>
    <s v="Yes"/>
    <n v="0"/>
    <s v=""/>
    <x v="1"/>
    <n v="10"/>
    <s v=""/>
    <n v="10"/>
    <n v="0"/>
    <s v="CSC 10"/>
    <x v="0"/>
    <x v="0"/>
    <x v="1"/>
    <x v="0"/>
    <x v="0"/>
    <x v="33"/>
    <n v="12.8"/>
  </r>
  <r>
    <x v="254"/>
    <x v="251"/>
    <x v="0"/>
    <m/>
    <m/>
    <m/>
    <m/>
    <m/>
    <x v="4"/>
    <n v="1"/>
    <s v="PCI DSS"/>
    <s v="No"/>
    <n v="0"/>
    <s v=""/>
    <x v="1"/>
    <n v="25"/>
    <s v=""/>
    <n v="25"/>
    <n v="0"/>
    <m/>
    <x v="0"/>
    <x v="0"/>
    <x v="1"/>
    <x v="0"/>
    <x v="0"/>
    <x v="33"/>
    <n v="12.8"/>
  </r>
  <r>
    <x v="255"/>
    <x v="252"/>
    <x v="0"/>
    <m/>
    <m/>
    <m/>
    <m/>
    <m/>
    <x v="4"/>
    <n v="1"/>
    <s v="PCI DSS"/>
    <s v="No"/>
    <n v="0"/>
    <s v=""/>
    <x v="1"/>
    <n v="25"/>
    <s v=""/>
    <n v="25"/>
    <n v="0"/>
    <s v="CSC 12, CSC 13"/>
    <x v="0"/>
    <x v="0"/>
    <x v="1"/>
    <x v="0"/>
    <x v="0"/>
    <x v="33"/>
    <n v="12.8"/>
  </r>
  <r>
    <x v="256"/>
    <x v="253"/>
    <x v="0"/>
    <m/>
    <m/>
    <m/>
    <m/>
    <m/>
    <x v="3"/>
    <n v="1"/>
    <s v="PCI DSS"/>
    <s v="Yes"/>
    <n v="0"/>
    <s v=""/>
    <x v="1"/>
    <n v="15"/>
    <s v=""/>
    <n v="15"/>
    <n v="0"/>
    <s v="CSC 10"/>
    <x v="0"/>
    <x v="0"/>
    <x v="1"/>
    <x v="0"/>
    <x v="0"/>
    <x v="33"/>
    <n v="12.8"/>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A00-000000000000}" name="PivotTable1" cacheId="0" applyNumberFormats="0" applyBorderFormats="0" applyFontFormats="0" applyPatternFormats="0" applyAlignmentFormats="0" applyWidthHeightFormats="1" dataCaption="Values" updatedVersion="6" minRefreshableVersion="3" useAutoFormatting="1" rowGrandTotals="0" colGrandTotals="0" itemPrintTitles="1" createdVersion="6" indent="0" outline="1" outlineData="1" multipleFieldFilters="0">
  <location ref="A4:I9" firstHeaderRow="1" firstDataRow="1" firstDataCol="9" rowPageCount="2" colPageCount="1"/>
  <pivotFields count="27">
    <pivotField axis="axisRow" outline="0" showAll="0" defaultSubtotal="0">
      <items count="257">
        <item x="76"/>
        <item x="77"/>
        <item x="78"/>
        <item x="79"/>
        <item x="80"/>
        <item x="81"/>
        <item x="82"/>
        <item x="83"/>
        <item x="84"/>
        <item x="85"/>
        <item x="86"/>
        <item x="87"/>
        <item x="88"/>
        <item x="89"/>
        <item x="90"/>
        <item x="91"/>
        <item x="92"/>
        <item x="61"/>
        <item x="62"/>
        <item x="63"/>
        <item x="64"/>
        <item x="65"/>
        <item x="66"/>
        <item x="67"/>
        <item x="68"/>
        <item x="69"/>
        <item x="70"/>
        <item x="71"/>
        <item x="72"/>
        <item x="73"/>
        <item x="74"/>
        <item x="75"/>
        <item x="95"/>
        <item x="96"/>
        <item x="97"/>
        <item x="98"/>
        <item x="99"/>
        <item x="100"/>
        <item x="102"/>
        <item x="103"/>
        <item x="104"/>
        <item x="105"/>
        <item x="106"/>
        <item x="107"/>
        <item x="108"/>
        <item x="109"/>
        <item x="110"/>
        <item x="111"/>
        <item x="112"/>
        <item x="113"/>
        <item x="114"/>
        <item x="115"/>
        <item x="116"/>
        <item x="117"/>
        <item x="118"/>
        <item x="119"/>
        <item x="53"/>
        <item x="54"/>
        <item x="55"/>
        <item x="56"/>
        <item x="57"/>
        <item x="59"/>
        <item x="6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27"/>
        <item x="28"/>
        <item x="29"/>
        <item x="30"/>
        <item x="31"/>
        <item x="32"/>
        <item x="162"/>
        <item x="163"/>
        <item x="164"/>
        <item x="165"/>
        <item x="166"/>
        <item x="167"/>
        <item x="168"/>
        <item x="169"/>
        <item x="170"/>
        <item x="171"/>
        <item x="172"/>
        <item x="173"/>
        <item x="174"/>
        <item x="175"/>
        <item x="176"/>
        <item x="177"/>
        <item x="178"/>
        <item x="179"/>
        <item x="180"/>
        <item x="181"/>
        <item x="182"/>
        <item x="216"/>
        <item x="217"/>
        <item x="218"/>
        <item x="219"/>
        <item x="220"/>
        <item x="221"/>
        <item x="222"/>
        <item x="223"/>
        <item x="224"/>
        <item x="225"/>
        <item x="226"/>
        <item x="227"/>
        <item x="228"/>
        <item x="229"/>
        <item x="230"/>
        <item x="231"/>
        <item x="232"/>
        <item x="233"/>
        <item x="234"/>
        <item x="235"/>
        <item x="236"/>
        <item x="237"/>
        <item x="239"/>
        <item x="240"/>
        <item x="241"/>
        <item x="242"/>
        <item x="243"/>
        <item x="244"/>
        <item x="245"/>
        <item x="246"/>
        <item x="247"/>
        <item x="248"/>
        <item x="249"/>
        <item x="253"/>
        <item x="254"/>
        <item x="255"/>
        <item x="185"/>
        <item x="186"/>
        <item x="187"/>
        <item x="188"/>
        <item x="189"/>
        <item x="191"/>
        <item x="192"/>
        <item x="194"/>
        <item x="195"/>
        <item x="196"/>
        <item x="197"/>
        <item x="198"/>
        <item x="199"/>
        <item x="206"/>
        <item x="207"/>
        <item x="208"/>
        <item x="209"/>
        <item x="15"/>
        <item x="16"/>
        <item x="17"/>
        <item x="18"/>
        <item x="19"/>
        <item x="20"/>
        <item x="21"/>
        <item x="210"/>
        <item x="212"/>
        <item x="213"/>
        <item x="184"/>
        <item x="190"/>
        <item x="193"/>
        <item x="205"/>
        <item x="214"/>
        <item x="215"/>
        <item x="256"/>
        <item x="47"/>
        <item x="48"/>
        <item x="49"/>
        <item x="50"/>
        <item x="52"/>
        <item x="58"/>
        <item x="101"/>
        <item x="183"/>
        <item x="211"/>
        <item x="238"/>
        <item x="250"/>
        <item x="251"/>
        <item x="252"/>
        <item x="22"/>
        <item x="23"/>
        <item x="24"/>
        <item x="25"/>
        <item x="26"/>
        <item x="200"/>
        <item x="0"/>
        <item x="1"/>
        <item x="2"/>
        <item x="3"/>
        <item x="4"/>
        <item x="5"/>
        <item x="6"/>
        <item x="7"/>
        <item x="8"/>
        <item x="9"/>
        <item x="10"/>
        <item x="11"/>
        <item x="12"/>
        <item x="13"/>
        <item x="14"/>
        <item x="33"/>
        <item x="34"/>
        <item x="35"/>
        <item x="36"/>
        <item x="37"/>
        <item x="38"/>
        <item x="39"/>
        <item x="40"/>
        <item x="41"/>
        <item x="42"/>
        <item x="43"/>
        <item x="44"/>
        <item x="45"/>
        <item x="46"/>
        <item x="51"/>
        <item x="93"/>
        <item x="94"/>
        <item x="120"/>
        <item x="201"/>
        <item x="202"/>
        <item x="203"/>
        <item x="204"/>
      </items>
    </pivotField>
    <pivotField axis="axisRow" outline="0" showAll="0" defaultSubtotal="0">
      <items count="254">
        <item x="92"/>
        <item x="136"/>
        <item x="185"/>
        <item x="128"/>
        <item x="224"/>
        <item x="134"/>
        <item x="99"/>
        <item x="129"/>
        <item x="116"/>
        <item x="245"/>
        <item x="243"/>
        <item x="246"/>
        <item x="171"/>
        <item x="240"/>
        <item x="148"/>
        <item x="146"/>
        <item x="250"/>
        <item x="234"/>
        <item x="235"/>
        <item x="184"/>
        <item x="78"/>
        <item x="79"/>
        <item x="239"/>
        <item x="206"/>
        <item x="168"/>
        <item x="93"/>
        <item x="154"/>
        <item x="94"/>
        <item x="160"/>
        <item x="230"/>
        <item x="108"/>
        <item x="132"/>
        <item x="117"/>
        <item x="201"/>
        <item x="203"/>
        <item x="216"/>
        <item x="176"/>
        <item x="177"/>
        <item x="244"/>
        <item x="237"/>
        <item x="193"/>
        <item x="183"/>
        <item x="173"/>
        <item x="186"/>
        <item x="187"/>
        <item x="111"/>
        <item x="118"/>
        <item x="194"/>
        <item x="81"/>
        <item x="115"/>
        <item x="114"/>
        <item x="205"/>
        <item x="179"/>
        <item x="214"/>
        <item x="191"/>
        <item x="213"/>
        <item x="156"/>
        <item x="232"/>
        <item x="231"/>
        <item x="143"/>
        <item x="80"/>
        <item x="110"/>
        <item x="223"/>
        <item x="222"/>
        <item x="226"/>
        <item x="221"/>
        <item x="220"/>
        <item x="227"/>
        <item x="228"/>
        <item x="236"/>
        <item x="165"/>
        <item x="100"/>
        <item x="33"/>
        <item x="164"/>
        <item x="101"/>
        <item x="15"/>
        <item x="56"/>
        <item x="215"/>
        <item x="238"/>
        <item x="217"/>
        <item x="241"/>
        <item x="218"/>
        <item x="174"/>
        <item x="175"/>
        <item x="29"/>
        <item x="219"/>
        <item x="72"/>
        <item x="225"/>
        <item x="130"/>
        <item x="95"/>
        <item x="161"/>
        <item x="113"/>
        <item x="58"/>
        <item x="140"/>
        <item x="152"/>
        <item x="251"/>
        <item x="151"/>
        <item x="96"/>
        <item x="166"/>
        <item x="97"/>
        <item x="167"/>
        <item x="229"/>
        <item x="103"/>
        <item x="172"/>
        <item x="73"/>
        <item x="150"/>
        <item x="57"/>
        <item x="16"/>
        <item x="121"/>
        <item x="59"/>
        <item x="54"/>
        <item x="53"/>
        <item x="55"/>
        <item x="107"/>
        <item x="126"/>
        <item x="188"/>
        <item x="189"/>
        <item x="141"/>
        <item x="204"/>
        <item x="211"/>
        <item x="253"/>
        <item x="48"/>
        <item x="49"/>
        <item x="52"/>
        <item x="180"/>
        <item x="233"/>
        <item x="247"/>
        <item x="248"/>
        <item x="249"/>
        <item x="22"/>
        <item x="24"/>
        <item x="25"/>
        <item x="26"/>
        <item x="89"/>
        <item x="133"/>
        <item x="135"/>
        <item x="149"/>
        <item x="162"/>
        <item x="181"/>
        <item x="74"/>
        <item x="75"/>
        <item x="195"/>
        <item x="196"/>
        <item x="197"/>
        <item x="242"/>
        <item x="252"/>
        <item x="28"/>
        <item x="102"/>
        <item x="137"/>
        <item x="139"/>
        <item x="178"/>
        <item x="198"/>
        <item x="182"/>
        <item x="0"/>
        <item x="1"/>
        <item x="2"/>
        <item x="3"/>
        <item x="4"/>
        <item x="5"/>
        <item x="6"/>
        <item x="7"/>
        <item x="8"/>
        <item x="9"/>
        <item x="10"/>
        <item x="11"/>
        <item x="12"/>
        <item x="13"/>
        <item x="14"/>
        <item x="17"/>
        <item x="18"/>
        <item x="19"/>
        <item x="20"/>
        <item x="21"/>
        <item x="23"/>
        <item x="27"/>
        <item x="30"/>
        <item x="31"/>
        <item x="32"/>
        <item x="34"/>
        <item x="35"/>
        <item x="36"/>
        <item x="37"/>
        <item x="38"/>
        <item x="39"/>
        <item x="40"/>
        <item x="41"/>
        <item x="42"/>
        <item x="43"/>
        <item x="44"/>
        <item x="45"/>
        <item x="46"/>
        <item x="47"/>
        <item x="50"/>
        <item x="51"/>
        <item x="60"/>
        <item x="61"/>
        <item x="62"/>
        <item x="63"/>
        <item x="64"/>
        <item x="65"/>
        <item x="66"/>
        <item x="67"/>
        <item x="68"/>
        <item x="69"/>
        <item x="70"/>
        <item x="71"/>
        <item x="76"/>
        <item x="77"/>
        <item x="82"/>
        <item x="83"/>
        <item x="84"/>
        <item x="85"/>
        <item x="86"/>
        <item x="87"/>
        <item x="88"/>
        <item x="90"/>
        <item x="91"/>
        <item x="98"/>
        <item x="104"/>
        <item x="105"/>
        <item x="106"/>
        <item x="109"/>
        <item x="112"/>
        <item x="119"/>
        <item x="120"/>
        <item x="122"/>
        <item x="123"/>
        <item x="124"/>
        <item x="125"/>
        <item x="127"/>
        <item x="131"/>
        <item x="138"/>
        <item x="142"/>
        <item x="144"/>
        <item x="145"/>
        <item x="147"/>
        <item x="153"/>
        <item x="155"/>
        <item x="157"/>
        <item x="158"/>
        <item x="159"/>
        <item x="163"/>
        <item x="169"/>
        <item x="170"/>
        <item x="190"/>
        <item x="192"/>
        <item x="199"/>
        <item x="200"/>
        <item x="202"/>
        <item x="207"/>
        <item x="208"/>
        <item x="209"/>
        <item x="210"/>
        <item x="212"/>
      </items>
    </pivotField>
    <pivotField axis="axisRow" outline="0" showAll="0" defaultSubtotal="0">
      <items count="4">
        <item x="0"/>
        <item x="3"/>
        <item x="2"/>
        <item x="1"/>
      </items>
    </pivotField>
    <pivotField showAll="0" defaultSubtotal="0"/>
    <pivotField showAll="0" defaultSubtotal="0"/>
    <pivotField showAll="0" defaultSubtotal="0"/>
    <pivotField showAll="0" defaultSubtotal="0"/>
    <pivotField showAll="0" defaultSubtotal="0"/>
    <pivotField axis="axisPage" showAll="0" defaultSubtotal="0">
      <items count="5">
        <item x="2"/>
        <item x="1"/>
        <item x="0"/>
        <item x="3"/>
        <item x="4"/>
      </items>
    </pivotField>
    <pivotField showAll="0"/>
    <pivotField showAll="0"/>
    <pivotField showAll="0"/>
    <pivotField showAll="0"/>
    <pivotField showAll="0" defaultSubtotal="0"/>
    <pivotField axis="axisPage" showAll="0" defaultSubtotal="0">
      <items count="3">
        <item x="1"/>
        <item x="0"/>
        <item x="2"/>
      </items>
    </pivotField>
    <pivotField showAll="0" defaultSubtotal="0"/>
    <pivotField showAll="0" defaultSubtotal="0"/>
    <pivotField showAll="0"/>
    <pivotField showAll="0"/>
    <pivotField showAll="0" defaultSubtotal="0"/>
    <pivotField axis="axisRow" outline="0" showAll="0" defaultSubtotal="0">
      <items count="24">
        <item x="17"/>
        <item x="11"/>
        <item x="2"/>
        <item x="8"/>
        <item x="23"/>
        <item x="16"/>
        <item x="3"/>
        <item x="4"/>
        <item x="15"/>
        <item x="14"/>
        <item x="6"/>
        <item x="12"/>
        <item x="9"/>
        <item x="10"/>
        <item x="20"/>
        <item x="22"/>
        <item x="21"/>
        <item x="19"/>
        <item x="18"/>
        <item x="7"/>
        <item x="1"/>
        <item x="5"/>
        <item x="0"/>
        <item x="13"/>
      </items>
    </pivotField>
    <pivotField axis="axisRow" outline="0" showAll="0" defaultSubtotal="0">
      <items count="55">
        <item x="13"/>
        <item x="35"/>
        <item x="30"/>
        <item x="36"/>
        <item x="40"/>
        <item x="9"/>
        <item x="14"/>
        <item x="26"/>
        <item x="15"/>
        <item x="28"/>
        <item x="43"/>
        <item x="12"/>
        <item x="21"/>
        <item x="48"/>
        <item x="49"/>
        <item x="37"/>
        <item x="47"/>
        <item x="3"/>
        <item x="53"/>
        <item x="54"/>
        <item x="41"/>
        <item x="2"/>
        <item x="22"/>
        <item x="25"/>
        <item x="1"/>
        <item x="52"/>
        <item x="51"/>
        <item x="20"/>
        <item x="24"/>
        <item x="23"/>
        <item x="29"/>
        <item x="27"/>
        <item x="44"/>
        <item x="45"/>
        <item x="31"/>
        <item x="33"/>
        <item x="11"/>
        <item x="18"/>
        <item x="5"/>
        <item x="32"/>
        <item x="16"/>
        <item x="17"/>
        <item x="6"/>
        <item x="46"/>
        <item x="19"/>
        <item x="39"/>
        <item x="0"/>
        <item x="4"/>
        <item x="34"/>
        <item x="7"/>
        <item x="8"/>
        <item x="10"/>
        <item x="38"/>
        <item x="42"/>
        <item x="50"/>
      </items>
    </pivotField>
    <pivotField axis="axisRow" outline="0" showAll="0" defaultSubtotal="0">
      <items count="41">
        <item x="33"/>
        <item x="31"/>
        <item x="32"/>
        <item x="34"/>
        <item x="37"/>
        <item x="36"/>
        <item x="35"/>
        <item x="16"/>
        <item x="10"/>
        <item x="9"/>
        <item x="5"/>
        <item x="2"/>
        <item x="1"/>
        <item x="12"/>
        <item x="13"/>
        <item x="20"/>
        <item x="6"/>
        <item x="11"/>
        <item x="7"/>
        <item x="28"/>
        <item x="25"/>
        <item x="26"/>
        <item x="22"/>
        <item x="23"/>
        <item x="24"/>
        <item x="30"/>
        <item x="38"/>
        <item x="19"/>
        <item x="14"/>
        <item x="17"/>
        <item x="18"/>
        <item x="21"/>
        <item x="3"/>
        <item x="8"/>
        <item x="39"/>
        <item x="29"/>
        <item x="0"/>
        <item x="15"/>
        <item x="40"/>
        <item x="4"/>
        <item x="27"/>
      </items>
    </pivotField>
    <pivotField axis="axisRow" outline="0" showAll="0" defaultSubtotal="0">
      <items count="51">
        <item x="11"/>
        <item x="47"/>
        <item x="9"/>
        <item x="40"/>
        <item x="6"/>
        <item x="5"/>
        <item x="27"/>
        <item x="36"/>
        <item x="26"/>
        <item x="10"/>
        <item x="46"/>
        <item x="19"/>
        <item x="20"/>
        <item x="30"/>
        <item x="17"/>
        <item x="25"/>
        <item x="21"/>
        <item x="42"/>
        <item x="39"/>
        <item x="49"/>
        <item x="16"/>
        <item x="22"/>
        <item x="23"/>
        <item x="24"/>
        <item x="8"/>
        <item x="15"/>
        <item x="48"/>
        <item x="14"/>
        <item x="12"/>
        <item x="13"/>
        <item x="45"/>
        <item x="43"/>
        <item x="38"/>
        <item x="44"/>
        <item x="50"/>
        <item x="33"/>
        <item x="34"/>
        <item x="28"/>
        <item x="35"/>
        <item x="32"/>
        <item x="31"/>
        <item x="4"/>
        <item x="29"/>
        <item x="2"/>
        <item x="1"/>
        <item x="3"/>
        <item x="37"/>
        <item x="0"/>
        <item x="18"/>
        <item x="41"/>
        <item x="7"/>
      </items>
    </pivotField>
    <pivotField axis="axisRow" outline="0" showAll="0" defaultSubtotal="0">
      <items count="48">
        <item x="44"/>
        <item x="10"/>
        <item x="39"/>
        <item x="15"/>
        <item x="34"/>
        <item x="32"/>
        <item x="27"/>
        <item x="12"/>
        <item x="8"/>
        <item x="26"/>
        <item x="14"/>
        <item x="24"/>
        <item x="43"/>
        <item x="40"/>
        <item x="23"/>
        <item x="38"/>
        <item x="45"/>
        <item x="46"/>
        <item x="2"/>
        <item x="22"/>
        <item x="3"/>
        <item x="13"/>
        <item x="11"/>
        <item x="19"/>
        <item x="25"/>
        <item x="28"/>
        <item x="31"/>
        <item x="30"/>
        <item x="18"/>
        <item x="16"/>
        <item x="17"/>
        <item x="37"/>
        <item x="41"/>
        <item x="42"/>
        <item x="9"/>
        <item x="36"/>
        <item x="5"/>
        <item x="1"/>
        <item x="4"/>
        <item x="29"/>
        <item x="33"/>
        <item x="21"/>
        <item x="35"/>
        <item x="0"/>
        <item x="20"/>
        <item x="6"/>
        <item x="7"/>
        <item x="47"/>
      </items>
    </pivotField>
    <pivotField axis="axisRow" showAll="0" defaultSubtotal="0">
      <items count="34">
        <item x="31"/>
        <item x="32"/>
        <item x="33"/>
        <item x="25"/>
        <item x="27"/>
        <item x="28"/>
        <item x="18"/>
        <item x="16"/>
        <item x="5"/>
        <item x="29"/>
        <item x="19"/>
        <item x="17"/>
        <item x="7"/>
        <item x="20"/>
        <item x="9"/>
        <item x="12"/>
        <item x="15"/>
        <item x="14"/>
        <item x="6"/>
        <item x="10"/>
        <item x="11"/>
        <item x="21"/>
        <item x="4"/>
        <item x="3"/>
        <item x="22"/>
        <item x="0"/>
        <item x="30"/>
        <item x="1"/>
        <item x="2"/>
        <item x="8"/>
        <item x="13"/>
        <item x="23"/>
        <item x="24"/>
        <item x="26"/>
      </items>
    </pivotField>
    <pivotField showAll="0" defaultSubtotal="0"/>
  </pivotFields>
  <rowFields count="9">
    <field x="0"/>
    <field x="1"/>
    <field x="2"/>
    <field x="20"/>
    <field x="21"/>
    <field x="22"/>
    <field x="23"/>
    <field x="24"/>
    <field x="25"/>
  </rowFields>
  <rowItems count="5">
    <i>
      <x v="184"/>
      <x v="75"/>
      <x/>
      <x v="20"/>
      <x v="24"/>
      <x v="12"/>
      <x v="44"/>
      <x v="37"/>
      <x v="25"/>
    </i>
    <i>
      <x v="185"/>
      <x v="107"/>
      <x/>
      <x v="22"/>
      <x v="46"/>
      <x v="11"/>
      <x v="43"/>
      <x v="43"/>
      <x v="27"/>
    </i>
    <i>
      <x v="186"/>
      <x v="168"/>
      <x/>
      <x v="22"/>
      <x v="21"/>
      <x v="32"/>
      <x v="45"/>
      <x v="18"/>
      <x v="28"/>
    </i>
    <i>
      <x v="187"/>
      <x v="169"/>
      <x/>
      <x v="22"/>
      <x v="46"/>
      <x v="36"/>
      <x v="47"/>
      <x v="43"/>
      <x v="25"/>
    </i>
    <i>
      <x v="188"/>
      <x v="170"/>
      <x/>
      <x v="22"/>
      <x v="21"/>
      <x v="32"/>
      <x v="45"/>
      <x v="20"/>
      <x v="28"/>
    </i>
  </rowItems>
  <colItems count="1">
    <i/>
  </colItems>
  <pageFields count="2">
    <pageField fld="8" item="1" hier="-1"/>
    <pageField fld="14" item="0" hier="-1"/>
  </pageFields>
  <formats count="12">
    <format dxfId="216">
      <pivotArea type="all" dataOnly="0" outline="0" fieldPosition="0"/>
    </format>
    <format dxfId="215">
      <pivotArea dataOnly="0" labelOnly="1" grandRow="1" outline="0" fieldPosition="0"/>
    </format>
    <format dxfId="214">
      <pivotArea type="all" dataOnly="0" outline="0" fieldPosition="0"/>
    </format>
    <format dxfId="213">
      <pivotArea field="0" type="button" dataOnly="0" labelOnly="1" outline="0" axis="axisRow" fieldPosition="1"/>
    </format>
    <format dxfId="212">
      <pivotArea field="1" type="button" dataOnly="0" labelOnly="1" outline="0" axis="axisRow" fieldPosition="2"/>
    </format>
    <format dxfId="211">
      <pivotArea field="2" type="button" dataOnly="0" labelOnly="1" outline="0" axis="axisRow" fieldPosition="3"/>
    </format>
    <format dxfId="210">
      <pivotArea field="20" type="button" dataOnly="0" labelOnly="1" outline="0" axis="axisRow" fieldPosition="5"/>
    </format>
    <format dxfId="209">
      <pivotArea field="21" type="button" dataOnly="0" labelOnly="1" outline="0" axis="axisRow" fieldPosition="6"/>
    </format>
    <format dxfId="208">
      <pivotArea field="22" type="button" dataOnly="0" labelOnly="1" outline="0" axis="axisRow" fieldPosition="7"/>
    </format>
    <format dxfId="207">
      <pivotArea field="23" type="button" dataOnly="0" labelOnly="1" outline="0" axis="axisRow" fieldPosition="8"/>
    </format>
    <format dxfId="206">
      <pivotArea field="24" type="button" dataOnly="0" labelOnly="1" outline="0" axis="axisRow" fieldPosition="9"/>
    </format>
    <format dxfId="205">
      <pivotArea dataOnly="0" labelOnly="1" outline="0" fieldPosition="0">
        <references count="1">
          <reference field="2" count="0"/>
        </references>
      </pivotArea>
    </format>
  </formats>
  <pivotTableStyleInfo name="PivotStyleMedium8"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_rels/theme1.x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Blank">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Blank">
      <a:majorFont>
        <a:latin typeface="Helvetica"/>
        <a:ea typeface="Helvetica"/>
        <a:cs typeface="Helvetica"/>
      </a:majorFont>
      <a:minorFont>
        <a:latin typeface="Helvetica"/>
        <a:ea typeface="Helvetica"/>
        <a:cs typeface="Helvetic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38100" dist="25400" dir="5400000" rotWithShape="0">
              <a:srgbClr val="000000">
                <a:alpha val="50000"/>
              </a:srgbClr>
            </a:outerShdw>
          </a:effectLst>
        </a:effectStyle>
        <a:effectStyle>
          <a:effectLst>
            <a:outerShdw blurRad="38100" dist="25400" dir="5400000" rotWithShape="0">
              <a:srgbClr val="000000">
                <a:alpha val="50000"/>
              </a:srgbClr>
            </a:outerShdw>
          </a:effectLst>
        </a:effectStyle>
        <a:effectStyle>
          <a:effectLst>
            <a:outerShdw blurRad="38100" dist="25400" dir="5400000" rotWithShape="0">
              <a:srgbClr val="000000">
                <a:alpha val="50000"/>
              </a:srgbClr>
            </a:outerShdw>
          </a:effectLst>
        </a:effectStyle>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lipFill rotWithShape="1">
          <a:blip xmlns:r="http://schemas.openxmlformats.org/officeDocument/2006/relationships" r:embed="rId1"/>
          <a:srcRect/>
          <a:tile tx="0" ty="0" sx="100000" sy="100000" flip="none" algn="tl"/>
        </a:blipFill>
        <a:ln w="12700" cap="flat">
          <a:noFill/>
          <a:miter lim="400000"/>
        </a:ln>
        <a:effectLst>
          <a:outerShdw blurRad="38100" dist="25400" dir="5400000" rotWithShape="0">
            <a:srgbClr val="000000">
              <a:alpha val="50000"/>
            </a:srgbClr>
          </a:outerShdw>
        </a:effectLst>
      </a:spPr>
      <a:bodyPr rot="0" spcFirstLastPara="1" vertOverflow="overflow" horzOverflow="overflow" vert="horz" wrap="square" lIns="50800" tIns="50800" rIns="50800" bIns="50800" numCol="1" spcCol="38100" rtlCol="0" anchor="ctr">
        <a:spAutoFit/>
      </a:bodyPr>
      <a:lstStyle>
        <a:defPPr marL="0" marR="0" indent="0" algn="ctr" defTabSz="457200" rtl="0" fontAlgn="auto" latinLnBrk="1" hangingPunct="0">
          <a:lnSpc>
            <a:spcPct val="100000"/>
          </a:lnSpc>
          <a:spcBef>
            <a:spcPts val="0"/>
          </a:spcBef>
          <a:spcAft>
            <a:spcPts val="0"/>
          </a:spcAft>
          <a:buClrTx/>
          <a:buSzTx/>
          <a:buFontTx/>
          <a:buNone/>
          <a:tabLst/>
          <a:defRPr kumimoji="0" sz="1200" b="0" i="0" u="none" strike="noStrike" cap="none" spc="0" normalizeH="0" baseline="0">
            <a:ln>
              <a:noFill/>
            </a:ln>
            <a:solidFill>
              <a:srgbClr val="FFFFFF"/>
            </a:solidFill>
            <a:effectLst>
              <a:outerShdw blurRad="25400" dist="23998" dir="2700000" rotWithShape="0">
                <a:srgbClr val="000000">
                  <a:alpha val="31034"/>
                </a:srgbClr>
              </a:outerShdw>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6350" cap="flat">
          <a:solidFill>
            <a:srgbClr val="000000"/>
          </a:solidFill>
          <a:prstDash val="solid"/>
          <a:miter lim="400000"/>
        </a:ln>
        <a:effectLst/>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Pr>
      <a:bodyPr rot="0" spcFirstLastPara="1" vertOverflow="overflow" horzOverflow="overflow" vert="horz" wrap="square" lIns="50800" tIns="50800" rIns="50800" bIns="50800" numCol="1" spcCol="38100" rtlCol="0" anchor="t">
        <a:spAutoFit/>
      </a:bodyPr>
      <a:lstStyle>
        <a:defPPr marL="0" marR="0" indent="0" algn="l" defTabSz="457200" rtl="0" fontAlgn="auto" latinLnBrk="1"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ivotTable" Target="../pivotTables/pivotTable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hyperlink" Target="mailto:shaffer@vt.edu" TargetMode="External"/><Relationship Id="rId2" Type="http://schemas.openxmlformats.org/officeDocument/2006/relationships/hyperlink" Target="mailto:shaffer@vt.edu" TargetMode="External"/><Relationship Id="rId1" Type="http://schemas.openxmlformats.org/officeDocument/2006/relationships/hyperlink" Target="https://security.vt.edu/" TargetMode="External"/><Relationship Id="rId6" Type="http://schemas.openxmlformats.org/officeDocument/2006/relationships/printerSettings" Target="../printerSettings/printerSettings1.bin"/><Relationship Id="rId5" Type="http://schemas.openxmlformats.org/officeDocument/2006/relationships/hyperlink" Target="https://opendsa.readthedocs.io/en/latest/" TargetMode="External"/><Relationship Id="rId4" Type="http://schemas.openxmlformats.org/officeDocument/2006/relationships/hyperlink" Target="mailto:bedmison@vt.edu"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55"/>
  <sheetViews>
    <sheetView showGridLines="0" topLeftCell="A43" workbookViewId="0">
      <selection activeCell="B59" sqref="B59"/>
    </sheetView>
  </sheetViews>
  <sheetFormatPr baseColWidth="10" defaultColWidth="6.625" defaultRowHeight="13" x14ac:dyDescent="0.15"/>
  <cols>
    <col min="1" max="1" width="30.625" style="139" customWidth="1"/>
    <col min="2" max="2" width="60.625" style="139" customWidth="1"/>
    <col min="3" max="16384" width="6.625" style="139"/>
  </cols>
  <sheetData>
    <row r="1" spans="1:2" ht="42" customHeight="1" x14ac:dyDescent="0.15">
      <c r="A1" s="363"/>
      <c r="B1" s="364"/>
    </row>
    <row r="2" spans="1:2" x14ac:dyDescent="0.15">
      <c r="A2" s="140"/>
      <c r="B2" s="141"/>
    </row>
    <row r="3" spans="1:2" x14ac:dyDescent="0.15">
      <c r="A3" s="140"/>
      <c r="B3" s="141"/>
    </row>
    <row r="4" spans="1:2" x14ac:dyDescent="0.15">
      <c r="A4" s="140"/>
      <c r="B4" s="141"/>
    </row>
    <row r="5" spans="1:2" x14ac:dyDescent="0.15">
      <c r="A5" s="140"/>
      <c r="B5" s="141"/>
    </row>
    <row r="6" spans="1:2" x14ac:dyDescent="0.15">
      <c r="A6" s="140"/>
      <c r="B6" s="141"/>
    </row>
    <row r="7" spans="1:2" x14ac:dyDescent="0.15">
      <c r="A7" s="140"/>
      <c r="B7" s="141"/>
    </row>
    <row r="8" spans="1:2" x14ac:dyDescent="0.15">
      <c r="A8" s="140"/>
      <c r="B8" s="141"/>
    </row>
    <row r="9" spans="1:2" x14ac:dyDescent="0.15">
      <c r="A9" s="140"/>
      <c r="B9" s="141"/>
    </row>
    <row r="10" spans="1:2" x14ac:dyDescent="0.15">
      <c r="A10" s="140"/>
      <c r="B10" s="141"/>
    </row>
    <row r="11" spans="1:2" x14ac:dyDescent="0.15">
      <c r="A11" s="140"/>
      <c r="B11" s="141"/>
    </row>
    <row r="12" spans="1:2" x14ac:dyDescent="0.15">
      <c r="A12" s="140"/>
      <c r="B12" s="141"/>
    </row>
    <row r="13" spans="1:2" x14ac:dyDescent="0.15">
      <c r="A13" s="140"/>
      <c r="B13" s="141"/>
    </row>
    <row r="14" spans="1:2" x14ac:dyDescent="0.15">
      <c r="A14" s="140"/>
      <c r="B14" s="141"/>
    </row>
    <row r="15" spans="1:2" x14ac:dyDescent="0.15">
      <c r="A15" s="140"/>
      <c r="B15" s="141"/>
    </row>
    <row r="16" spans="1:2" x14ac:dyDescent="0.15">
      <c r="A16" s="140"/>
      <c r="B16" s="141"/>
    </row>
    <row r="17" spans="1:2" x14ac:dyDescent="0.15">
      <c r="A17" s="140"/>
      <c r="B17" s="141"/>
    </row>
    <row r="18" spans="1:2" x14ac:dyDescent="0.15">
      <c r="A18" s="140"/>
      <c r="B18" s="141"/>
    </row>
    <row r="19" spans="1:2" x14ac:dyDescent="0.15">
      <c r="A19" s="140"/>
      <c r="B19" s="141"/>
    </row>
    <row r="20" spans="1:2" x14ac:dyDescent="0.15">
      <c r="A20" s="140"/>
      <c r="B20" s="141"/>
    </row>
    <row r="21" spans="1:2" x14ac:dyDescent="0.15">
      <c r="A21" s="140"/>
      <c r="B21" s="141"/>
    </row>
    <row r="22" spans="1:2" x14ac:dyDescent="0.15">
      <c r="A22" s="140"/>
      <c r="B22" s="141"/>
    </row>
    <row r="23" spans="1:2" x14ac:dyDescent="0.15">
      <c r="A23" s="140"/>
      <c r="B23" s="141"/>
    </row>
    <row r="24" spans="1:2" x14ac:dyDescent="0.15">
      <c r="A24" s="140"/>
      <c r="B24" s="141"/>
    </row>
    <row r="25" spans="1:2" x14ac:dyDescent="0.15">
      <c r="A25" s="140"/>
      <c r="B25" s="141"/>
    </row>
    <row r="26" spans="1:2" x14ac:dyDescent="0.15">
      <c r="A26" s="140"/>
      <c r="B26" s="141"/>
    </row>
    <row r="27" spans="1:2" x14ac:dyDescent="0.15">
      <c r="A27" s="140"/>
      <c r="B27" s="141"/>
    </row>
    <row r="28" spans="1:2" x14ac:dyDescent="0.15">
      <c r="A28" s="140"/>
      <c r="B28" s="141"/>
    </row>
    <row r="29" spans="1:2" x14ac:dyDescent="0.15">
      <c r="A29" s="140"/>
      <c r="B29" s="141"/>
    </row>
    <row r="30" spans="1:2" x14ac:dyDescent="0.15">
      <c r="A30" s="140"/>
      <c r="B30" s="141"/>
    </row>
    <row r="31" spans="1:2" x14ac:dyDescent="0.15">
      <c r="A31" s="140"/>
      <c r="B31" s="141"/>
    </row>
    <row r="32" spans="1:2" x14ac:dyDescent="0.15">
      <c r="A32" s="140"/>
      <c r="B32" s="141"/>
    </row>
    <row r="33" spans="1:2" x14ac:dyDescent="0.15">
      <c r="A33" s="140"/>
      <c r="B33" s="141"/>
    </row>
    <row r="34" spans="1:2" x14ac:dyDescent="0.15">
      <c r="A34" s="140"/>
      <c r="B34" s="141"/>
    </row>
    <row r="35" spans="1:2" x14ac:dyDescent="0.15">
      <c r="A35" s="140"/>
      <c r="B35" s="141"/>
    </row>
    <row r="36" spans="1:2" x14ac:dyDescent="0.15">
      <c r="A36" s="140"/>
      <c r="B36" s="141"/>
    </row>
    <row r="37" spans="1:2" x14ac:dyDescent="0.15">
      <c r="A37" s="140"/>
      <c r="B37" s="141"/>
    </row>
    <row r="38" spans="1:2" x14ac:dyDescent="0.15">
      <c r="A38" s="140"/>
      <c r="B38" s="141"/>
    </row>
    <row r="39" spans="1:2" x14ac:dyDescent="0.15">
      <c r="A39" s="140"/>
      <c r="B39" s="141"/>
    </row>
    <row r="40" spans="1:2" x14ac:dyDescent="0.15">
      <c r="A40" s="140"/>
      <c r="B40" s="141"/>
    </row>
    <row r="41" spans="1:2" x14ac:dyDescent="0.15">
      <c r="A41" s="140"/>
      <c r="B41" s="141"/>
    </row>
    <row r="42" spans="1:2" x14ac:dyDescent="0.15">
      <c r="A42" s="140"/>
      <c r="B42" s="141"/>
    </row>
    <row r="43" spans="1:2" x14ac:dyDescent="0.15">
      <c r="A43" s="140"/>
      <c r="B43" s="141"/>
    </row>
    <row r="44" spans="1:2" x14ac:dyDescent="0.15">
      <c r="A44" s="140"/>
      <c r="B44" s="141"/>
    </row>
    <row r="45" spans="1:2" x14ac:dyDescent="0.15">
      <c r="A45" s="140"/>
      <c r="B45" s="141"/>
    </row>
    <row r="46" spans="1:2" x14ac:dyDescent="0.15">
      <c r="A46" s="140"/>
      <c r="B46" s="141"/>
    </row>
    <row r="47" spans="1:2" x14ac:dyDescent="0.15">
      <c r="A47" s="140"/>
      <c r="B47" s="141"/>
    </row>
    <row r="48" spans="1:2" x14ac:dyDescent="0.15">
      <c r="A48" s="140"/>
      <c r="B48" s="141"/>
    </row>
    <row r="49" spans="1:2" x14ac:dyDescent="0.15">
      <c r="A49" s="140"/>
      <c r="B49" s="141"/>
    </row>
    <row r="50" spans="1:2" x14ac:dyDescent="0.15">
      <c r="A50" s="140"/>
      <c r="B50" s="141"/>
    </row>
    <row r="51" spans="1:2" x14ac:dyDescent="0.15">
      <c r="A51" s="140"/>
      <c r="B51" s="141"/>
    </row>
    <row r="52" spans="1:2" x14ac:dyDescent="0.15">
      <c r="A52" s="140"/>
      <c r="B52" s="141"/>
    </row>
    <row r="53" spans="1:2" x14ac:dyDescent="0.15">
      <c r="A53" s="140"/>
      <c r="B53" s="141"/>
    </row>
    <row r="54" spans="1:2" ht="45" customHeight="1" x14ac:dyDescent="0.15">
      <c r="A54" s="142"/>
      <c r="B54" s="143"/>
    </row>
    <row r="55" spans="1:2" ht="36" customHeight="1" x14ac:dyDescent="0.15">
      <c r="A55" s="365" t="s">
        <v>2285</v>
      </c>
      <c r="B55" s="365"/>
    </row>
  </sheetData>
  <mergeCells count="2">
    <mergeCell ref="A1:B1"/>
    <mergeCell ref="A55:B55"/>
  </mergeCells>
  <pageMargins left="0.7" right="0.7" top="0.75" bottom="0.75" header="0.3" footer="0.3"/>
  <pageSetup scale="85" orientation="portrait" horizontalDpi="0" verticalDpi="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5">
    <tabColor rgb="FF0070C0"/>
  </sheetPr>
  <dimension ref="A1:K66"/>
  <sheetViews>
    <sheetView topLeftCell="B13" workbookViewId="0">
      <selection activeCell="J20" sqref="J20"/>
    </sheetView>
  </sheetViews>
  <sheetFormatPr baseColWidth="10" defaultColWidth="11.25" defaultRowHeight="16" x14ac:dyDescent="0.2"/>
  <cols>
    <col min="1" max="1" width="37" customWidth="1"/>
    <col min="4" max="4" width="11.25" style="86"/>
  </cols>
  <sheetData>
    <row r="1" spans="1:11" ht="18" thickBot="1" x14ac:dyDescent="0.2">
      <c r="A1" s="2" t="s">
        <v>61</v>
      </c>
      <c r="C1" s="61"/>
      <c r="D1" s="61"/>
      <c r="E1" s="61" t="s">
        <v>1780</v>
      </c>
      <c r="F1" s="61" t="s">
        <v>1781</v>
      </c>
      <c r="G1" s="61" t="s">
        <v>1782</v>
      </c>
      <c r="H1" s="61" t="s">
        <v>1783</v>
      </c>
      <c r="I1" s="61" t="s">
        <v>1784</v>
      </c>
    </row>
    <row r="2" spans="1:11" ht="18" thickBot="1" x14ac:dyDescent="0.2">
      <c r="C2" s="69" t="s">
        <v>2254</v>
      </c>
      <c r="D2" s="231" t="s">
        <v>2598</v>
      </c>
      <c r="E2" s="63">
        <f>COUNTIFS(Questions!$B:B,D2,Questions!$M:M,"=1")</f>
        <v>0</v>
      </c>
      <c r="F2" s="64">
        <f>COUNTIF(Questions!$B:B,D2)</f>
        <v>5</v>
      </c>
      <c r="G2" s="64">
        <f>SUMIFS(Questions!T:T,Questions!B:B,D2)</f>
        <v>15</v>
      </c>
      <c r="H2" s="64">
        <f>SUMIFS(Questions!S:S,Questions!B:B,D2)</f>
        <v>80</v>
      </c>
      <c r="I2" s="65">
        <f>G2/H2</f>
        <v>0.1875</v>
      </c>
      <c r="J2" t="str">
        <f>C2</f>
        <v>Company</v>
      </c>
    </row>
    <row r="3" spans="1:11" ht="35" thickBot="1" x14ac:dyDescent="0.2">
      <c r="A3" s="2" t="s">
        <v>62</v>
      </c>
      <c r="C3" s="62" t="s">
        <v>16</v>
      </c>
      <c r="D3" s="231" t="s">
        <v>2582</v>
      </c>
      <c r="E3" s="63">
        <f>COUNTIFS(Questions!$B:B,D3,Questions!$M:M,"=1")</f>
        <v>0</v>
      </c>
      <c r="F3" s="64">
        <f>COUNTIF(Questions!$B:B,D3)</f>
        <v>11</v>
      </c>
      <c r="G3" s="64">
        <f>SUMIFS(Questions!T:T,Questions!B:B,D3)</f>
        <v>0</v>
      </c>
      <c r="H3" s="64">
        <f>SUMIFS(Questions!S:S,Questions!B:B,D3)</f>
        <v>120</v>
      </c>
      <c r="I3" s="65">
        <f t="shared" ref="I3:I17" si="0">G3/H3</f>
        <v>0</v>
      </c>
      <c r="J3" s="320" t="str">
        <f t="shared" ref="J3:J18" si="1">C3</f>
        <v>Documentation</v>
      </c>
    </row>
    <row r="4" spans="1:11" ht="18" thickBot="1" x14ac:dyDescent="0.2">
      <c r="A4" t="s">
        <v>15</v>
      </c>
      <c r="C4" s="69" t="s">
        <v>2696</v>
      </c>
      <c r="D4" s="231" t="s">
        <v>2613</v>
      </c>
      <c r="E4" s="63">
        <f>COUNTIFS(Questions!$B:B,D4,Questions!$M:M,"=1")</f>
        <v>0</v>
      </c>
      <c r="F4" s="64">
        <f>COUNTIF(Questions!$B:B,D4)</f>
        <v>9</v>
      </c>
      <c r="G4" s="64">
        <f>SUMIFS(Questions!T:T,Questions!B:B,D4)</f>
        <v>120</v>
      </c>
      <c r="H4" s="64">
        <f>SUMIFS(Questions!S:S,Questions!B:B,D4)</f>
        <v>180</v>
      </c>
      <c r="I4" s="65">
        <f t="shared" si="0"/>
        <v>0.66666666666666663</v>
      </c>
      <c r="J4" s="320" t="str">
        <f t="shared" si="1"/>
        <v>Accessibility</v>
      </c>
    </row>
    <row r="5" spans="1:11" ht="18" thickBot="1" x14ac:dyDescent="0.2">
      <c r="A5" t="s">
        <v>18</v>
      </c>
      <c r="C5" s="69" t="s">
        <v>2610</v>
      </c>
      <c r="D5" s="231" t="s">
        <v>2611</v>
      </c>
      <c r="E5" s="63">
        <f>COUNTIFS(Questions!$B:B,D5,Questions!$M:M,"=1")</f>
        <v>0</v>
      </c>
      <c r="F5" s="64">
        <f>COUNTIF(Questions!$B:B,D5)</f>
        <v>5</v>
      </c>
      <c r="G5" s="64">
        <f>SUMIFS(Questions!T:T,Questions!B:B,D5)</f>
        <v>0</v>
      </c>
      <c r="H5" s="64">
        <f>SUMIFS(Questions!S:S,Questions!B:B,D5)</f>
        <v>100</v>
      </c>
      <c r="I5" s="65">
        <f t="shared" si="0"/>
        <v>0</v>
      </c>
      <c r="J5" s="320" t="str">
        <f>IF(K5=1,C5,"")</f>
        <v/>
      </c>
      <c r="K5">
        <f>IF(Questions!N19="Yes",1,0)</f>
        <v>0</v>
      </c>
    </row>
    <row r="6" spans="1:11" ht="18" thickBot="1" x14ac:dyDescent="0.2">
      <c r="A6" t="s">
        <v>63</v>
      </c>
      <c r="C6" s="69" t="s">
        <v>73</v>
      </c>
      <c r="D6" s="231" t="s">
        <v>2612</v>
      </c>
      <c r="E6" s="63">
        <f>COUNTIFS(Questions!$B:B,D6,Questions!$M:M,"=1")</f>
        <v>0</v>
      </c>
      <c r="F6" s="64">
        <f>COUNTIF(Questions!$B:B,D6)</f>
        <v>9</v>
      </c>
      <c r="G6" s="64">
        <f>SUMIFS(Questions!T:T,Questions!B:B,D6)</f>
        <v>0</v>
      </c>
      <c r="H6" s="64">
        <f>SUMIFS(Questions!S:S,Questions!B:B,D6)</f>
        <v>150</v>
      </c>
      <c r="I6" s="65">
        <f t="shared" si="0"/>
        <v>0</v>
      </c>
      <c r="J6" s="320" t="str">
        <f>IF(K6=1,C6,"")</f>
        <v/>
      </c>
      <c r="K6" s="320">
        <f>IF(Questions!N20="Yes",1,0)</f>
        <v>0</v>
      </c>
    </row>
    <row r="7" spans="1:11" ht="35" thickBot="1" x14ac:dyDescent="0.2">
      <c r="C7" s="62" t="s">
        <v>1785</v>
      </c>
      <c r="D7" s="231" t="s">
        <v>2599</v>
      </c>
      <c r="E7" s="63">
        <f>COUNTIFS(Questions!$B:B,D7,Questions!$M:M,"=1")</f>
        <v>0</v>
      </c>
      <c r="F7" s="64">
        <f>COUNTIF(Questions!$B:B,D7)</f>
        <v>14</v>
      </c>
      <c r="G7" s="64">
        <f>SUMIFS(Questions!T:T,Questions!B:B,D7)</f>
        <v>250</v>
      </c>
      <c r="H7" s="64">
        <f>SUMIFS(Questions!S:S,Questions!B:B,D7)</f>
        <v>315</v>
      </c>
      <c r="I7" s="65">
        <f t="shared" si="0"/>
        <v>0.79365079365079361</v>
      </c>
      <c r="J7" s="320" t="str">
        <f t="shared" si="1"/>
        <v>Application Security</v>
      </c>
    </row>
    <row r="8" spans="1:11" ht="86" thickBot="1" x14ac:dyDescent="0.2">
      <c r="A8" s="2" t="s">
        <v>64</v>
      </c>
      <c r="C8" s="62" t="s">
        <v>1764</v>
      </c>
      <c r="D8" s="231" t="s">
        <v>2602</v>
      </c>
      <c r="E8" s="63">
        <f>COUNTIFS(Questions!$B:B,D8,Questions!$M:M,"=1")</f>
        <v>0</v>
      </c>
      <c r="F8" s="64">
        <f>COUNTIF(Questions!$B:B,D8)</f>
        <v>19</v>
      </c>
      <c r="G8" s="64">
        <f>SUMIFS(Questions!T:T,Questions!B:B,D8)</f>
        <v>205</v>
      </c>
      <c r="H8" s="64">
        <f>SUMIFS(Questions!S:S,Questions!B:B,D8)</f>
        <v>385</v>
      </c>
      <c r="I8" s="65">
        <f t="shared" si="0"/>
        <v>0.53246753246753242</v>
      </c>
      <c r="J8" s="320" t="str">
        <f t="shared" si="1"/>
        <v>Authentication, Authorization, and Accounting</v>
      </c>
    </row>
    <row r="9" spans="1:11" ht="52" thickBot="1" x14ac:dyDescent="0.2">
      <c r="A9" t="s">
        <v>65</v>
      </c>
      <c r="C9" s="70" t="s">
        <v>2614</v>
      </c>
      <c r="D9" s="230" t="s">
        <v>2615</v>
      </c>
      <c r="E9" s="63">
        <f>COUNTIFS(Questions!$B:B,D9,Questions!$M:M,"=1")</f>
        <v>0</v>
      </c>
      <c r="F9" s="64">
        <f>COUNTIF(Questions!$B:B,D9)</f>
        <v>10</v>
      </c>
      <c r="G9" s="64">
        <f>SUMIFS(Questions!T:T,Questions!B:B,D9)</f>
        <v>175</v>
      </c>
      <c r="H9" s="64">
        <f>SUMIFS(Questions!S:S,Questions!B:B,D9)</f>
        <v>195</v>
      </c>
      <c r="I9" s="65">
        <f t="shared" si="0"/>
        <v>0.89743589743589747</v>
      </c>
      <c r="J9" s="320" t="str">
        <f>IF(K9=1,C9,"")</f>
        <v>Business Contituity Plan</v>
      </c>
      <c r="K9" s="320">
        <f>IF(Questions!N23="Yes",1,0)</f>
        <v>1</v>
      </c>
    </row>
    <row r="10" spans="1:11" ht="35" thickBot="1" x14ac:dyDescent="0.2">
      <c r="A10" t="s">
        <v>66</v>
      </c>
      <c r="C10" s="66" t="s">
        <v>1766</v>
      </c>
      <c r="D10" s="230" t="s">
        <v>2603</v>
      </c>
      <c r="E10" s="63">
        <f>COUNTIFS(Questions!$B:B,D10,Questions!$M:M,"=1")</f>
        <v>0</v>
      </c>
      <c r="F10" s="64">
        <f>COUNTIF(Questions!$B:B,D10)</f>
        <v>16</v>
      </c>
      <c r="G10" s="64">
        <f>SUMIFS(Questions!T:T,Questions!B:B,D10)</f>
        <v>95</v>
      </c>
      <c r="H10" s="64">
        <f>SUMIFS(Questions!S:S,Questions!B:B,D10)</f>
        <v>295</v>
      </c>
      <c r="I10" s="65">
        <f t="shared" si="0"/>
        <v>0.32203389830508472</v>
      </c>
      <c r="J10" s="320" t="str">
        <f t="shared" si="1"/>
        <v>Change Management</v>
      </c>
    </row>
    <row r="11" spans="1:11" ht="18" thickBot="1" x14ac:dyDescent="0.2">
      <c r="A11" t="s">
        <v>67</v>
      </c>
      <c r="C11" s="62" t="s">
        <v>1767</v>
      </c>
      <c r="D11" s="231" t="s">
        <v>2600</v>
      </c>
      <c r="E11" s="63">
        <f>COUNTIFS(Questions!$B:B,D11,Questions!$M:M,"=1")</f>
        <v>0</v>
      </c>
      <c r="F11" s="64">
        <f>COUNTIF(Questions!$B:B,D11)</f>
        <v>24</v>
      </c>
      <c r="G11" s="64">
        <f>SUMIFS(Questions!T:T,Questions!B:B,D11)</f>
        <v>360</v>
      </c>
      <c r="H11" s="64">
        <f>SUMIFS(Questions!S:S,Questions!B:B,D11)</f>
        <v>425</v>
      </c>
      <c r="I11" s="65">
        <f t="shared" si="0"/>
        <v>0.84705882352941175</v>
      </c>
      <c r="J11" s="320" t="str">
        <f t="shared" si="1"/>
        <v>Data</v>
      </c>
    </row>
    <row r="12" spans="1:11" ht="17" x14ac:dyDescent="0.15">
      <c r="A12" t="s">
        <v>24</v>
      </c>
      <c r="C12" s="60" t="s">
        <v>1768</v>
      </c>
      <c r="D12" s="250" t="s">
        <v>2604</v>
      </c>
      <c r="E12" s="63">
        <f>COUNTIFS(Questions!$B:B,D12,Questions!$M:M,"=1")</f>
        <v>0</v>
      </c>
      <c r="F12" s="64">
        <f>COUNTIF(Questions!$B:B,D12)</f>
        <v>17</v>
      </c>
      <c r="G12" s="64">
        <f>SUMIFS(Questions!T:T,Questions!B:B,D12)</f>
        <v>150</v>
      </c>
      <c r="H12" s="64">
        <f>SUMIFS(Questions!S:S,Questions!B:B,D12)</f>
        <v>250</v>
      </c>
      <c r="I12" s="65">
        <f t="shared" si="0"/>
        <v>0.6</v>
      </c>
      <c r="J12" s="320" t="str">
        <f t="shared" si="1"/>
        <v>Datacenter</v>
      </c>
    </row>
    <row r="13" spans="1:11" ht="34" x14ac:dyDescent="0.15">
      <c r="C13" s="250" t="s">
        <v>1769</v>
      </c>
      <c r="D13" s="250" t="s">
        <v>2616</v>
      </c>
      <c r="E13" s="63">
        <f>COUNTIFS(Questions!$B:B,D13,Questions!$M:M,"=1")</f>
        <v>0</v>
      </c>
      <c r="F13" s="64">
        <f>COUNTIF(Questions!$B:B,D13)</f>
        <v>11</v>
      </c>
      <c r="G13" s="64">
        <f>SUMIFS(Questions!T:T,Questions!B:B,D13)</f>
        <v>130</v>
      </c>
      <c r="H13" s="64">
        <f>SUMIFS(Questions!S:S,Questions!B:B,D13)</f>
        <v>210</v>
      </c>
      <c r="I13" s="65">
        <f t="shared" si="0"/>
        <v>0.61904761904761907</v>
      </c>
      <c r="J13" s="320" t="str">
        <f>IF(K13=1,C13,"")</f>
        <v>Disaster Recovery Plan</v>
      </c>
      <c r="K13" s="320">
        <f>IF(Questions!N27="Yes",1,0)</f>
        <v>1</v>
      </c>
    </row>
    <row r="14" spans="1:11" ht="51" x14ac:dyDescent="0.15">
      <c r="A14" s="2" t="s">
        <v>68</v>
      </c>
      <c r="C14" s="60" t="s">
        <v>1770</v>
      </c>
      <c r="D14" s="250" t="s">
        <v>2605</v>
      </c>
      <c r="E14" s="63">
        <f>COUNTIFS(Questions!$B:B,D14,Questions!$M:M,"=1")</f>
        <v>0</v>
      </c>
      <c r="F14" s="64">
        <f>COUNTIF(Questions!$B:B,D14)</f>
        <v>11</v>
      </c>
      <c r="G14" s="64">
        <f>SUMIFS(Questions!T:T,Questions!B:B,D14)</f>
        <v>125</v>
      </c>
      <c r="H14" s="64">
        <f>SUMIFS(Questions!S:S,Questions!B:B,D14)</f>
        <v>240</v>
      </c>
      <c r="I14" s="65">
        <f t="shared" si="0"/>
        <v>0.52083333333333337</v>
      </c>
      <c r="J14" s="320" t="str">
        <f t="shared" si="1"/>
        <v>Firewalls, IDS, IPS, and Networking</v>
      </c>
    </row>
    <row r="15" spans="1:11" ht="51" x14ac:dyDescent="0.15">
      <c r="A15" t="s">
        <v>69</v>
      </c>
      <c r="C15" s="60" t="s">
        <v>1771</v>
      </c>
      <c r="D15" s="250" t="s">
        <v>2606</v>
      </c>
      <c r="E15" s="63">
        <f>COUNTIFS(Questions!$B:B,D15,Questions!$M:M,"=1")</f>
        <v>0</v>
      </c>
      <c r="F15" s="64">
        <f>COUNTIF(Questions!$B:B,D15)</f>
        <v>17</v>
      </c>
      <c r="G15" s="64">
        <f>SUMIFS(Questions!T:T,Questions!B:B,D15)</f>
        <v>250</v>
      </c>
      <c r="H15" s="64">
        <f>SUMIFS(Questions!S:S,Questions!B:B,D15)</f>
        <v>315</v>
      </c>
      <c r="I15" s="65">
        <f>G15/H15</f>
        <v>0.79365079365079361</v>
      </c>
      <c r="J15" s="320" t="str">
        <f t="shared" si="1"/>
        <v>Policies, Procedures, and Processes</v>
      </c>
    </row>
    <row r="16" spans="1:11" ht="34" x14ac:dyDescent="0.15">
      <c r="A16" t="s">
        <v>70</v>
      </c>
      <c r="C16" s="251" t="s">
        <v>2725</v>
      </c>
      <c r="D16" s="251" t="s">
        <v>2733</v>
      </c>
      <c r="E16" s="63">
        <f>COUNTIFS(Questions!$B:B,D16,Questions!$M:M,"=1")</f>
        <v>0</v>
      </c>
      <c r="F16" s="64">
        <f>COUNTIF(Questions!$B:B,D16)</f>
        <v>4</v>
      </c>
      <c r="G16" s="64">
        <f>SUMIFS(Questions!T:T,Questions!B:B,D16)</f>
        <v>45</v>
      </c>
      <c r="H16" s="64">
        <f>SUMIFS(Questions!S:S,Questions!B:B,D16)</f>
        <v>45</v>
      </c>
      <c r="I16" s="65">
        <f>G16/H16</f>
        <v>1</v>
      </c>
      <c r="J16" s="320" t="str">
        <f t="shared" si="1"/>
        <v>Incident Handling</v>
      </c>
    </row>
    <row r="17" spans="1:11" ht="34" x14ac:dyDescent="0.15">
      <c r="A17" t="s">
        <v>71</v>
      </c>
      <c r="C17" s="250" t="s">
        <v>1772</v>
      </c>
      <c r="D17" s="250" t="s">
        <v>2607</v>
      </c>
      <c r="E17" s="63">
        <f>COUNTIFS(Questions!$B:B,D17,Questions!$M:M,"=1")</f>
        <v>0</v>
      </c>
      <c r="F17" s="64">
        <f>COUNTIF(Questions!$B:B,D17)</f>
        <v>5</v>
      </c>
      <c r="G17" s="64">
        <f>SUMIFS(Questions!T:T,Questions!B:B,D17)</f>
        <v>45</v>
      </c>
      <c r="H17" s="64">
        <f>SUMIFS(Questions!S:S,Questions!B:B,D17)</f>
        <v>90</v>
      </c>
      <c r="I17" s="65">
        <f t="shared" si="0"/>
        <v>0.5</v>
      </c>
      <c r="J17" s="320" t="str">
        <f t="shared" si="1"/>
        <v>Quality Assurance</v>
      </c>
    </row>
    <row r="18" spans="1:11" ht="34" x14ac:dyDescent="0.15">
      <c r="A18" t="s">
        <v>72</v>
      </c>
      <c r="C18" s="67" t="s">
        <v>1774</v>
      </c>
      <c r="D18" s="251" t="s">
        <v>2601</v>
      </c>
      <c r="E18" s="63">
        <f>COUNTIFS(Questions!$B:B,D18,Questions!$M:M,"=1")</f>
        <v>0</v>
      </c>
      <c r="F18" s="64">
        <f>COUNTIF(Questions!$B:B,D18)</f>
        <v>6</v>
      </c>
      <c r="G18" s="64">
        <f>SUMIFS(Questions!T:T,Questions!B:B,D18)</f>
        <v>35</v>
      </c>
      <c r="H18" s="64">
        <f>SUMIFS(Questions!S:S,Questions!B:B,D18)</f>
        <v>130</v>
      </c>
      <c r="I18" s="65">
        <f>G18/H18</f>
        <v>0.26923076923076922</v>
      </c>
      <c r="J18" s="320" t="str">
        <f t="shared" si="1"/>
        <v>Vulnerability Scanning</v>
      </c>
    </row>
    <row r="19" spans="1:11" ht="17" x14ac:dyDescent="0.15">
      <c r="A19" t="s">
        <v>24</v>
      </c>
      <c r="C19" s="251" t="s">
        <v>440</v>
      </c>
      <c r="D19" s="251" t="s">
        <v>2608</v>
      </c>
      <c r="E19" s="63">
        <f>COUNTIFS(Questions!$B:B,D19,Questions!$M:M,"=1")</f>
        <v>0</v>
      </c>
      <c r="F19" s="64">
        <f>COUNTIF(Questions!$B:B,D19)</f>
        <v>29</v>
      </c>
      <c r="G19" s="64">
        <f>SUMIFS(Questions!T:T,Questions!B:B,D19)</f>
        <v>0</v>
      </c>
      <c r="H19" s="64">
        <f>SUMIFS(Questions!S:S,Questions!B:B,D19)</f>
        <v>595</v>
      </c>
      <c r="I19" s="65">
        <f>G19/H19</f>
        <v>0</v>
      </c>
      <c r="J19" s="351" t="str">
        <f>IF(K19=1,C19,"")</f>
        <v/>
      </c>
      <c r="K19" s="320">
        <f>IF(Questions!N18="Yes",1,0)</f>
        <v>0</v>
      </c>
    </row>
    <row r="20" spans="1:11" ht="17" x14ac:dyDescent="0.15">
      <c r="C20" s="251" t="s">
        <v>2695</v>
      </c>
      <c r="D20" s="251" t="s">
        <v>2609</v>
      </c>
      <c r="E20" s="63">
        <f>COUNTIFS(Questions!$B:B,D20,Questions!$M:M,"=1")</f>
        <v>0</v>
      </c>
      <c r="F20" s="64">
        <f>COUNTIF(Questions!$B:B,D20)</f>
        <v>12</v>
      </c>
      <c r="G20" s="64">
        <f>SUMIFS(Questions!T:T,Questions!B:B,D20)</f>
        <v>0</v>
      </c>
      <c r="H20" s="64">
        <f>SUMIFS(Questions!S:S,Questions!B:B,D20)</f>
        <v>220</v>
      </c>
      <c r="I20" s="65">
        <f>G20/H20</f>
        <v>0</v>
      </c>
      <c r="J20" s="320" t="str">
        <f>IF(K20=1,C20,"")</f>
        <v/>
      </c>
      <c r="K20" s="320">
        <f>IF(Questions!N22="Yes",1,0)</f>
        <v>0</v>
      </c>
    </row>
    <row r="21" spans="1:11" ht="17" x14ac:dyDescent="0.15">
      <c r="A21" s="2" t="s">
        <v>87</v>
      </c>
      <c r="C21" s="67"/>
      <c r="D21" s="251"/>
      <c r="E21" s="63">
        <f>SUM(E2:E20)</f>
        <v>0</v>
      </c>
      <c r="F21" s="63">
        <f>SUM(F2:F20)</f>
        <v>234</v>
      </c>
      <c r="G21" s="63">
        <f>SUM(G2:G20)</f>
        <v>2000</v>
      </c>
      <c r="H21" s="63">
        <f>SUM(H2:H20)</f>
        <v>4340</v>
      </c>
      <c r="I21" s="65">
        <f>G21/H21</f>
        <v>0.46082949308755761</v>
      </c>
    </row>
    <row r="22" spans="1:11" ht="17" x14ac:dyDescent="0.15">
      <c r="A22" t="s">
        <v>88</v>
      </c>
      <c r="C22" s="67"/>
      <c r="D22" s="251"/>
      <c r="E22" s="63"/>
      <c r="F22" s="64"/>
      <c r="G22" s="64"/>
      <c r="H22" s="64"/>
      <c r="I22" s="65"/>
    </row>
    <row r="23" spans="1:11" ht="17" x14ac:dyDescent="0.15">
      <c r="A23" t="s">
        <v>89</v>
      </c>
      <c r="C23" s="67"/>
      <c r="D23" s="251"/>
      <c r="E23" s="63"/>
      <c r="F23" s="64"/>
      <c r="G23" s="64"/>
      <c r="H23" s="64"/>
      <c r="I23" s="65"/>
    </row>
    <row r="25" spans="1:11" ht="34" x14ac:dyDescent="0.2">
      <c r="A25" s="2" t="s">
        <v>388</v>
      </c>
      <c r="C25" s="2" t="s">
        <v>2702</v>
      </c>
    </row>
    <row r="26" spans="1:11" ht="17" x14ac:dyDescent="0.2">
      <c r="A26" t="s">
        <v>389</v>
      </c>
      <c r="C26" s="193" t="s">
        <v>2703</v>
      </c>
    </row>
    <row r="27" spans="1:11" ht="17" x14ac:dyDescent="0.2">
      <c r="A27" t="s">
        <v>390</v>
      </c>
      <c r="C27" s="193" t="s">
        <v>2704</v>
      </c>
    </row>
    <row r="28" spans="1:11" ht="51" x14ac:dyDescent="0.2">
      <c r="C28" s="193" t="s">
        <v>2705</v>
      </c>
    </row>
    <row r="29" spans="1:11" ht="17" x14ac:dyDescent="0.2">
      <c r="A29" s="2" t="s">
        <v>391</v>
      </c>
      <c r="C29" s="193" t="s">
        <v>2706</v>
      </c>
    </row>
    <row r="30" spans="1:11" ht="17" x14ac:dyDescent="0.2">
      <c r="A30" t="s">
        <v>392</v>
      </c>
    </row>
    <row r="31" spans="1:11" ht="17" x14ac:dyDescent="0.2">
      <c r="A31" t="s">
        <v>393</v>
      </c>
    </row>
    <row r="33" spans="1:1" ht="17" x14ac:dyDescent="0.2">
      <c r="A33" s="2" t="s">
        <v>398</v>
      </c>
    </row>
    <row r="34" spans="1:1" ht="17" x14ac:dyDescent="0.2">
      <c r="A34" t="s">
        <v>399</v>
      </c>
    </row>
    <row r="35" spans="1:1" ht="17" x14ac:dyDescent="0.2">
      <c r="A35" t="s">
        <v>400</v>
      </c>
    </row>
    <row r="36" spans="1:1" ht="17" x14ac:dyDescent="0.2">
      <c r="A36" t="s">
        <v>401</v>
      </c>
    </row>
    <row r="37" spans="1:1" ht="17" x14ac:dyDescent="0.2">
      <c r="A37" t="s">
        <v>402</v>
      </c>
    </row>
    <row r="38" spans="1:1" ht="17" x14ac:dyDescent="0.2">
      <c r="A38" t="s">
        <v>63</v>
      </c>
    </row>
    <row r="40" spans="1:1" ht="17" x14ac:dyDescent="0.2">
      <c r="A40" t="s">
        <v>2595</v>
      </c>
    </row>
    <row r="42" spans="1:1" x14ac:dyDescent="0.2">
      <c r="A42">
        <v>0</v>
      </c>
    </row>
    <row r="43" spans="1:1" x14ac:dyDescent="0.2">
      <c r="A43">
        <v>5</v>
      </c>
    </row>
    <row r="44" spans="1:1" x14ac:dyDescent="0.2">
      <c r="A44">
        <v>10</v>
      </c>
    </row>
    <row r="45" spans="1:1" x14ac:dyDescent="0.2">
      <c r="A45">
        <v>15</v>
      </c>
    </row>
    <row r="46" spans="1:1" x14ac:dyDescent="0.2">
      <c r="A46">
        <v>20</v>
      </c>
    </row>
    <row r="47" spans="1:1" x14ac:dyDescent="0.2">
      <c r="A47">
        <v>25</v>
      </c>
    </row>
    <row r="48" spans="1:1" x14ac:dyDescent="0.2">
      <c r="A48">
        <v>40</v>
      </c>
    </row>
    <row r="49" spans="1:2" ht="17" x14ac:dyDescent="0.2">
      <c r="A49" s="193" t="s">
        <v>2619</v>
      </c>
    </row>
    <row r="50" spans="1:2" ht="17" x14ac:dyDescent="0.2">
      <c r="A50" s="193" t="s">
        <v>2620</v>
      </c>
    </row>
    <row r="51" spans="1:2" ht="17" x14ac:dyDescent="0.2">
      <c r="A51" s="193" t="s">
        <v>2621</v>
      </c>
    </row>
    <row r="52" spans="1:2" ht="17" x14ac:dyDescent="0.2">
      <c r="A52" s="193" t="s">
        <v>2622</v>
      </c>
    </row>
    <row r="53" spans="1:2" ht="17" x14ac:dyDescent="0.2">
      <c r="A53" s="193" t="s">
        <v>2623</v>
      </c>
    </row>
    <row r="54" spans="1:2" ht="17" x14ac:dyDescent="0.2">
      <c r="A54" s="193" t="s">
        <v>2624</v>
      </c>
    </row>
    <row r="55" spans="1:2" ht="17" x14ac:dyDescent="0.2">
      <c r="A55" s="193" t="s">
        <v>2625</v>
      </c>
    </row>
    <row r="56" spans="1:2" ht="17" x14ac:dyDescent="0.2">
      <c r="A56" s="193" t="s">
        <v>2626</v>
      </c>
    </row>
    <row r="60" spans="1:2" ht="17" x14ac:dyDescent="0.15">
      <c r="A60" s="129" t="s">
        <v>439</v>
      </c>
      <c r="B60" s="130">
        <v>4</v>
      </c>
    </row>
    <row r="61" spans="1:2" ht="17" x14ac:dyDescent="0.15">
      <c r="A61" s="129" t="s">
        <v>440</v>
      </c>
      <c r="B61" s="130">
        <v>5</v>
      </c>
    </row>
    <row r="62" spans="1:2" ht="17" x14ac:dyDescent="0.15">
      <c r="A62" s="129" t="s">
        <v>632</v>
      </c>
      <c r="B62" s="130">
        <v>6</v>
      </c>
    </row>
    <row r="63" spans="1:2" ht="17" x14ac:dyDescent="0.15">
      <c r="A63" s="129" t="s">
        <v>443</v>
      </c>
      <c r="B63" s="130">
        <v>7</v>
      </c>
    </row>
    <row r="64" spans="1:2" ht="17" x14ac:dyDescent="0.15">
      <c r="A64" s="129" t="s">
        <v>442</v>
      </c>
      <c r="B64" s="130">
        <v>8</v>
      </c>
    </row>
    <row r="65" spans="1:2" ht="17" x14ac:dyDescent="0.15">
      <c r="A65" s="129" t="s">
        <v>441</v>
      </c>
      <c r="B65" s="130">
        <v>9</v>
      </c>
    </row>
    <row r="66" spans="1:2" ht="17" x14ac:dyDescent="0.15">
      <c r="A66" s="131" t="s">
        <v>1775</v>
      </c>
      <c r="B66" s="130">
        <v>10</v>
      </c>
    </row>
  </sheetData>
  <conditionalFormatting sqref="J5">
    <cfRule type="expression" dxfId="5" priority="7" stopIfTrue="1">
      <formula>"IF($K5=""1"")"</formula>
    </cfRule>
  </conditionalFormatting>
  <conditionalFormatting sqref="J6">
    <cfRule type="expression" dxfId="4" priority="6" stopIfTrue="1">
      <formula>"IF($K5=""1"")"</formula>
    </cfRule>
  </conditionalFormatting>
  <conditionalFormatting sqref="J9">
    <cfRule type="expression" dxfId="3" priority="5" stopIfTrue="1">
      <formula>"IF($K5=""1"")"</formula>
    </cfRule>
  </conditionalFormatting>
  <conditionalFormatting sqref="J13">
    <cfRule type="expression" dxfId="2" priority="4" stopIfTrue="1">
      <formula>"IF($K5=""1"")"</formula>
    </cfRule>
  </conditionalFormatting>
  <conditionalFormatting sqref="J20">
    <cfRule type="expression" dxfId="1" priority="2" stopIfTrue="1">
      <formula>"IF($K5=""1"")"</formula>
    </cfRule>
  </conditionalFormatting>
  <conditionalFormatting sqref="J19">
    <cfRule type="expression" dxfId="0" priority="1" stopIfTrue="1">
      <formula>"IF($K5=""1"")"</formula>
    </cfRule>
  </conditionalFormatting>
  <pageMargins left="0.7" right="0.7" top="0.75" bottom="0.75" header="0.3" footer="0.3"/>
  <pageSetup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dimension ref="A1:L1685"/>
  <sheetViews>
    <sheetView workbookViewId="0">
      <selection activeCell="A5" sqref="A5"/>
    </sheetView>
  </sheetViews>
  <sheetFormatPr baseColWidth="10" defaultColWidth="8.625" defaultRowHeight="12" x14ac:dyDescent="0.2"/>
  <cols>
    <col min="1" max="1" width="10.125" style="68" bestFit="1" customWidth="1"/>
    <col min="2" max="2" width="12" style="68" customWidth="1"/>
    <col min="3" max="3" width="12.25" style="68" customWidth="1"/>
    <col min="4" max="4" width="9.25" style="68" customWidth="1"/>
    <col min="5" max="5" width="9.25" style="68" bestFit="1" customWidth="1"/>
    <col min="6" max="6" width="11.75" style="68" bestFit="1" customWidth="1"/>
    <col min="7" max="7" width="12" style="68" bestFit="1" customWidth="1"/>
    <col min="8" max="8" width="15.125" style="68" customWidth="1"/>
    <col min="9" max="9" width="8.125" style="68" customWidth="1"/>
    <col min="10" max="10" width="15.75" style="68" bestFit="1" customWidth="1"/>
    <col min="11" max="11" width="8.125" style="68" customWidth="1"/>
    <col min="12" max="16384" width="8.625" style="68"/>
  </cols>
  <sheetData>
    <row r="1" spans="1:12" ht="16" x14ac:dyDescent="0.2">
      <c r="A1" s="347" t="s">
        <v>1762</v>
      </c>
      <c r="B1" s="348" t="s">
        <v>1805</v>
      </c>
      <c r="L1"/>
    </row>
    <row r="2" spans="1:12" ht="16" x14ac:dyDescent="0.2">
      <c r="A2" s="347" t="s">
        <v>1786</v>
      </c>
      <c r="B2" s="349">
        <v>0</v>
      </c>
      <c r="L2"/>
    </row>
    <row r="3" spans="1:12" ht="16" x14ac:dyDescent="0.2">
      <c r="L3"/>
    </row>
    <row r="4" spans="1:12" ht="39" x14ac:dyDescent="0.2">
      <c r="A4" s="347" t="s">
        <v>1804</v>
      </c>
      <c r="B4" s="347" t="s">
        <v>1760</v>
      </c>
      <c r="C4" s="347" t="s">
        <v>1761</v>
      </c>
      <c r="D4" s="347" t="s">
        <v>440</v>
      </c>
      <c r="E4" s="347" t="s">
        <v>1803</v>
      </c>
      <c r="F4" s="347" t="s">
        <v>443</v>
      </c>
      <c r="G4" s="347" t="s">
        <v>442</v>
      </c>
      <c r="H4" s="347" t="s">
        <v>441</v>
      </c>
      <c r="I4" s="347" t="s">
        <v>1775</v>
      </c>
      <c r="J4"/>
      <c r="K4"/>
      <c r="L4"/>
    </row>
    <row r="5" spans="1:12" ht="104" x14ac:dyDescent="0.2">
      <c r="A5" s="349" t="s">
        <v>123</v>
      </c>
      <c r="B5" s="349" t="s">
        <v>74</v>
      </c>
      <c r="C5" s="349">
        <v>0</v>
      </c>
      <c r="D5" s="350" t="s">
        <v>464</v>
      </c>
      <c r="E5" s="349" t="s">
        <v>465</v>
      </c>
      <c r="F5" s="349" t="s">
        <v>519</v>
      </c>
      <c r="G5" s="349" t="s">
        <v>519</v>
      </c>
      <c r="H5" s="349" t="s">
        <v>605</v>
      </c>
      <c r="I5" s="349" t="s">
        <v>2735</v>
      </c>
      <c r="J5"/>
      <c r="K5"/>
      <c r="L5"/>
    </row>
    <row r="6" spans="1:12" ht="117" x14ac:dyDescent="0.2">
      <c r="A6" s="349" t="s">
        <v>124</v>
      </c>
      <c r="B6" s="349" t="s">
        <v>444</v>
      </c>
      <c r="C6" s="349">
        <v>0</v>
      </c>
      <c r="D6" s="350" t="s">
        <v>2735</v>
      </c>
      <c r="E6" s="349" t="s">
        <v>2735</v>
      </c>
      <c r="F6" s="349" t="s">
        <v>520</v>
      </c>
      <c r="G6" s="349" t="s">
        <v>520</v>
      </c>
      <c r="H6" s="349" t="s">
        <v>2735</v>
      </c>
      <c r="I6" s="349">
        <v>13</v>
      </c>
      <c r="J6"/>
      <c r="K6"/>
      <c r="L6"/>
    </row>
    <row r="7" spans="1:12" ht="65" x14ac:dyDescent="0.2">
      <c r="A7" s="349" t="s">
        <v>125</v>
      </c>
      <c r="B7" s="349" t="s">
        <v>2413</v>
      </c>
      <c r="C7" s="349">
        <v>0</v>
      </c>
      <c r="D7" s="350" t="s">
        <v>2735</v>
      </c>
      <c r="E7" s="349" t="s">
        <v>466</v>
      </c>
      <c r="F7" s="349" t="s">
        <v>521</v>
      </c>
      <c r="G7" s="349" t="s">
        <v>521</v>
      </c>
      <c r="H7" s="349" t="s">
        <v>606</v>
      </c>
      <c r="I7" s="349">
        <v>12</v>
      </c>
      <c r="J7"/>
      <c r="K7"/>
      <c r="L7"/>
    </row>
    <row r="8" spans="1:12" ht="65" x14ac:dyDescent="0.2">
      <c r="A8" s="349" t="s">
        <v>126</v>
      </c>
      <c r="B8" s="349" t="s">
        <v>2416</v>
      </c>
      <c r="C8" s="349">
        <v>0</v>
      </c>
      <c r="D8" s="350" t="s">
        <v>2735</v>
      </c>
      <c r="E8" s="349" t="s">
        <v>2735</v>
      </c>
      <c r="F8" s="349" t="s">
        <v>2735</v>
      </c>
      <c r="G8" s="349" t="s">
        <v>2735</v>
      </c>
      <c r="H8" s="349" t="s">
        <v>2735</v>
      </c>
      <c r="I8" s="349" t="s">
        <v>2735</v>
      </c>
      <c r="J8"/>
      <c r="K8"/>
      <c r="L8"/>
    </row>
    <row r="9" spans="1:12" ht="65" x14ac:dyDescent="0.2">
      <c r="A9" s="349" t="s">
        <v>127</v>
      </c>
      <c r="B9" s="349" t="s">
        <v>2699</v>
      </c>
      <c r="C9" s="349">
        <v>0</v>
      </c>
      <c r="D9" s="350" t="s">
        <v>2735</v>
      </c>
      <c r="E9" s="349" t="s">
        <v>466</v>
      </c>
      <c r="F9" s="349" t="s">
        <v>521</v>
      </c>
      <c r="G9" s="349" t="s">
        <v>521</v>
      </c>
      <c r="H9" s="349" t="s">
        <v>607</v>
      </c>
      <c r="I9" s="349">
        <v>12</v>
      </c>
      <c r="J9"/>
      <c r="K9"/>
      <c r="L9"/>
    </row>
    <row r="10" spans="1:12" ht="16" x14ac:dyDescent="0.2">
      <c r="A10"/>
      <c r="B10"/>
      <c r="C10"/>
      <c r="D10"/>
      <c r="E10"/>
      <c r="F10"/>
      <c r="G10"/>
      <c r="H10"/>
      <c r="I10"/>
      <c r="J10"/>
      <c r="K10"/>
      <c r="L10"/>
    </row>
    <row r="11" spans="1:12" ht="16" x14ac:dyDescent="0.2">
      <c r="A11"/>
      <c r="B11"/>
      <c r="C11"/>
      <c r="D11"/>
      <c r="E11"/>
      <c r="F11"/>
      <c r="G11"/>
      <c r="H11"/>
      <c r="I11"/>
      <c r="J11"/>
      <c r="K11"/>
      <c r="L11"/>
    </row>
    <row r="12" spans="1:12" ht="16" x14ac:dyDescent="0.2">
      <c r="A12"/>
      <c r="B12"/>
      <c r="C12"/>
      <c r="D12"/>
      <c r="E12"/>
      <c r="F12"/>
      <c r="G12"/>
      <c r="H12"/>
      <c r="I12"/>
      <c r="J12"/>
      <c r="K12"/>
      <c r="L12"/>
    </row>
    <row r="13" spans="1:12" ht="16" x14ac:dyDescent="0.2">
      <c r="A13"/>
      <c r="B13"/>
      <c r="C13"/>
      <c r="D13"/>
      <c r="E13"/>
      <c r="F13"/>
      <c r="G13"/>
      <c r="H13"/>
      <c r="I13"/>
      <c r="J13"/>
      <c r="K13"/>
      <c r="L13"/>
    </row>
    <row r="14" spans="1:12" ht="16" x14ac:dyDescent="0.2">
      <c r="A14"/>
      <c r="B14"/>
      <c r="C14"/>
      <c r="D14"/>
      <c r="E14"/>
      <c r="F14"/>
      <c r="G14"/>
      <c r="H14"/>
      <c r="I14"/>
      <c r="J14"/>
      <c r="K14"/>
      <c r="L14"/>
    </row>
    <row r="15" spans="1:12" ht="16" x14ac:dyDescent="0.2">
      <c r="A15"/>
      <c r="B15"/>
      <c r="C15"/>
      <c r="D15"/>
      <c r="E15"/>
      <c r="F15"/>
      <c r="G15"/>
      <c r="H15"/>
      <c r="I15"/>
      <c r="J15"/>
      <c r="K15"/>
      <c r="L15"/>
    </row>
    <row r="16" spans="1:12" ht="16" x14ac:dyDescent="0.2">
      <c r="A16"/>
      <c r="B16"/>
      <c r="C16"/>
      <c r="D16"/>
      <c r="E16"/>
      <c r="F16"/>
      <c r="G16"/>
      <c r="H16"/>
      <c r="I16"/>
      <c r="J16"/>
      <c r="K16"/>
      <c r="L16"/>
    </row>
    <row r="17" spans="1:12" ht="16" x14ac:dyDescent="0.2">
      <c r="A17"/>
      <c r="B17"/>
      <c r="C17"/>
      <c r="D17"/>
      <c r="E17"/>
      <c r="F17"/>
      <c r="G17"/>
      <c r="H17"/>
      <c r="I17"/>
      <c r="J17"/>
      <c r="K17"/>
      <c r="L17"/>
    </row>
    <row r="18" spans="1:12" ht="16" x14ac:dyDescent="0.2">
      <c r="A18"/>
      <c r="B18"/>
      <c r="C18"/>
      <c r="D18"/>
      <c r="E18"/>
      <c r="F18"/>
      <c r="G18"/>
      <c r="H18"/>
      <c r="I18"/>
      <c r="J18"/>
      <c r="K18"/>
      <c r="L18"/>
    </row>
    <row r="19" spans="1:12" ht="16" x14ac:dyDescent="0.2">
      <c r="A19"/>
      <c r="B19"/>
      <c r="C19"/>
      <c r="D19"/>
      <c r="E19"/>
      <c r="F19"/>
      <c r="G19"/>
      <c r="H19"/>
      <c r="I19"/>
      <c r="J19"/>
      <c r="K19"/>
    </row>
    <row r="20" spans="1:12" ht="16" x14ac:dyDescent="0.2">
      <c r="A20"/>
      <c r="B20"/>
      <c r="C20"/>
      <c r="D20"/>
      <c r="E20"/>
      <c r="F20"/>
      <c r="G20"/>
      <c r="H20"/>
      <c r="I20"/>
      <c r="J20"/>
      <c r="K20"/>
    </row>
    <row r="21" spans="1:12" ht="16" x14ac:dyDescent="0.2">
      <c r="A21"/>
      <c r="B21"/>
      <c r="C21"/>
      <c r="D21"/>
      <c r="E21"/>
      <c r="F21"/>
      <c r="G21"/>
      <c r="H21"/>
      <c r="I21"/>
      <c r="J21"/>
      <c r="K21"/>
    </row>
    <row r="22" spans="1:12" ht="16" x14ac:dyDescent="0.2">
      <c r="A22"/>
      <c r="B22"/>
      <c r="C22"/>
      <c r="D22"/>
      <c r="E22"/>
      <c r="F22"/>
      <c r="G22"/>
      <c r="H22"/>
      <c r="I22"/>
      <c r="J22"/>
      <c r="K22"/>
    </row>
    <row r="23" spans="1:12" ht="16" x14ac:dyDescent="0.2">
      <c r="A23"/>
      <c r="B23"/>
      <c r="C23"/>
      <c r="D23"/>
      <c r="E23"/>
      <c r="F23"/>
      <c r="G23"/>
      <c r="H23"/>
      <c r="I23"/>
      <c r="J23"/>
      <c r="K23"/>
    </row>
    <row r="24" spans="1:12" ht="16" x14ac:dyDescent="0.2">
      <c r="A24"/>
      <c r="B24"/>
      <c r="C24"/>
      <c r="D24"/>
      <c r="E24"/>
      <c r="F24"/>
      <c r="G24"/>
      <c r="H24"/>
      <c r="I24"/>
      <c r="J24"/>
      <c r="K24"/>
    </row>
    <row r="25" spans="1:12" ht="16" x14ac:dyDescent="0.2">
      <c r="A25"/>
      <c r="B25"/>
      <c r="C25"/>
      <c r="D25"/>
      <c r="E25"/>
      <c r="F25"/>
      <c r="G25"/>
      <c r="H25"/>
      <c r="I25"/>
      <c r="J25"/>
      <c r="K25"/>
    </row>
    <row r="26" spans="1:12" ht="16" x14ac:dyDescent="0.2">
      <c r="A26"/>
      <c r="B26"/>
      <c r="C26"/>
      <c r="D26"/>
      <c r="E26"/>
      <c r="F26"/>
      <c r="G26"/>
      <c r="H26"/>
      <c r="I26"/>
      <c r="J26"/>
      <c r="K26"/>
    </row>
    <row r="27" spans="1:12" ht="16" x14ac:dyDescent="0.2">
      <c r="A27"/>
      <c r="B27"/>
      <c r="C27"/>
      <c r="D27"/>
      <c r="E27"/>
      <c r="F27"/>
      <c r="G27"/>
      <c r="H27"/>
      <c r="I27"/>
      <c r="J27"/>
      <c r="K27"/>
    </row>
    <row r="28" spans="1:12" ht="16" x14ac:dyDescent="0.2">
      <c r="A28"/>
      <c r="B28"/>
      <c r="C28"/>
      <c r="D28"/>
      <c r="E28"/>
      <c r="F28"/>
      <c r="G28"/>
      <c r="H28"/>
      <c r="I28"/>
      <c r="J28"/>
      <c r="K28"/>
    </row>
    <row r="29" spans="1:12" ht="16" x14ac:dyDescent="0.2">
      <c r="A29"/>
      <c r="B29"/>
      <c r="C29"/>
      <c r="D29"/>
      <c r="E29"/>
      <c r="F29"/>
      <c r="G29"/>
      <c r="H29"/>
      <c r="I29"/>
      <c r="J29"/>
      <c r="K29"/>
    </row>
    <row r="30" spans="1:12" ht="16" x14ac:dyDescent="0.2">
      <c r="A30"/>
      <c r="B30"/>
      <c r="C30"/>
      <c r="D30"/>
      <c r="E30"/>
      <c r="F30"/>
      <c r="G30"/>
      <c r="H30"/>
      <c r="I30"/>
      <c r="J30"/>
      <c r="K30"/>
    </row>
    <row r="31" spans="1:12" ht="16" x14ac:dyDescent="0.2">
      <c r="A31"/>
      <c r="B31"/>
      <c r="C31"/>
      <c r="D31"/>
      <c r="E31"/>
      <c r="F31"/>
      <c r="G31"/>
      <c r="H31"/>
      <c r="I31"/>
      <c r="J31"/>
      <c r="K31"/>
    </row>
    <row r="32" spans="1:12" ht="16" x14ac:dyDescent="0.2">
      <c r="A32"/>
      <c r="B32"/>
      <c r="C32"/>
      <c r="D32"/>
      <c r="E32"/>
      <c r="F32"/>
      <c r="G32"/>
      <c r="H32"/>
      <c r="I32"/>
      <c r="J32"/>
      <c r="K32"/>
    </row>
    <row r="33" spans="1:11" ht="16" x14ac:dyDescent="0.2">
      <c r="A33"/>
      <c r="B33"/>
      <c r="C33"/>
      <c r="D33"/>
      <c r="E33"/>
      <c r="F33"/>
      <c r="G33"/>
      <c r="H33"/>
      <c r="I33"/>
      <c r="J33"/>
      <c r="K33"/>
    </row>
    <row r="34" spans="1:11" ht="16" x14ac:dyDescent="0.2">
      <c r="A34"/>
      <c r="B34"/>
      <c r="C34"/>
      <c r="D34"/>
      <c r="E34"/>
      <c r="F34"/>
      <c r="G34"/>
      <c r="H34"/>
      <c r="I34"/>
      <c r="J34"/>
      <c r="K34"/>
    </row>
    <row r="35" spans="1:11" ht="16" x14ac:dyDescent="0.2">
      <c r="A35"/>
      <c r="B35"/>
      <c r="C35"/>
      <c r="D35"/>
      <c r="E35"/>
      <c r="F35"/>
      <c r="G35"/>
      <c r="H35"/>
      <c r="I35"/>
      <c r="J35"/>
      <c r="K35"/>
    </row>
    <row r="36" spans="1:11" ht="16" x14ac:dyDescent="0.2">
      <c r="A36"/>
      <c r="B36"/>
      <c r="C36"/>
      <c r="D36"/>
      <c r="E36"/>
      <c r="F36"/>
      <c r="G36"/>
      <c r="H36"/>
      <c r="I36"/>
      <c r="J36"/>
      <c r="K36"/>
    </row>
    <row r="37" spans="1:11" ht="16" x14ac:dyDescent="0.2">
      <c r="A37"/>
      <c r="B37"/>
      <c r="C37"/>
      <c r="D37"/>
      <c r="E37"/>
      <c r="F37"/>
      <c r="G37"/>
      <c r="H37"/>
      <c r="I37"/>
      <c r="J37"/>
      <c r="K37"/>
    </row>
    <row r="38" spans="1:11" ht="16" x14ac:dyDescent="0.2">
      <c r="A38"/>
      <c r="B38"/>
      <c r="C38"/>
      <c r="D38"/>
      <c r="E38"/>
      <c r="F38"/>
      <c r="G38"/>
      <c r="H38"/>
      <c r="I38"/>
      <c r="J38"/>
      <c r="K38"/>
    </row>
    <row r="39" spans="1:11" ht="16" x14ac:dyDescent="0.2">
      <c r="A39"/>
      <c r="B39"/>
      <c r="C39"/>
      <c r="D39"/>
      <c r="E39"/>
      <c r="F39"/>
      <c r="G39"/>
      <c r="H39"/>
      <c r="I39"/>
      <c r="J39"/>
      <c r="K39"/>
    </row>
    <row r="40" spans="1:11" ht="16" x14ac:dyDescent="0.2">
      <c r="A40"/>
      <c r="B40"/>
      <c r="C40"/>
      <c r="D40"/>
      <c r="E40"/>
      <c r="F40"/>
      <c r="G40"/>
      <c r="H40"/>
      <c r="I40"/>
      <c r="J40"/>
      <c r="K40"/>
    </row>
    <row r="41" spans="1:11" ht="16" x14ac:dyDescent="0.2">
      <c r="A41"/>
      <c r="B41"/>
      <c r="C41"/>
      <c r="D41"/>
      <c r="E41"/>
      <c r="F41"/>
      <c r="G41"/>
      <c r="H41"/>
      <c r="I41"/>
      <c r="J41"/>
      <c r="K41"/>
    </row>
    <row r="42" spans="1:11" ht="16" x14ac:dyDescent="0.2">
      <c r="A42"/>
      <c r="B42"/>
      <c r="C42"/>
      <c r="D42"/>
      <c r="E42"/>
      <c r="F42"/>
      <c r="G42"/>
      <c r="H42"/>
      <c r="I42"/>
      <c r="J42"/>
      <c r="K42"/>
    </row>
    <row r="43" spans="1:11" ht="16" x14ac:dyDescent="0.2">
      <c r="A43"/>
      <c r="B43"/>
      <c r="C43"/>
      <c r="D43"/>
      <c r="E43"/>
      <c r="F43"/>
      <c r="G43"/>
      <c r="H43"/>
      <c r="I43"/>
      <c r="J43"/>
      <c r="K43"/>
    </row>
    <row r="44" spans="1:11" ht="16" x14ac:dyDescent="0.2">
      <c r="A44"/>
      <c r="B44"/>
      <c r="C44"/>
      <c r="D44"/>
      <c r="E44"/>
      <c r="F44"/>
      <c r="G44"/>
      <c r="H44"/>
      <c r="I44"/>
      <c r="J44"/>
      <c r="K44"/>
    </row>
    <row r="45" spans="1:11" ht="16" x14ac:dyDescent="0.2">
      <c r="A45"/>
      <c r="B45"/>
      <c r="C45"/>
      <c r="D45"/>
      <c r="E45"/>
      <c r="F45"/>
      <c r="G45"/>
      <c r="H45"/>
      <c r="I45"/>
      <c r="J45"/>
      <c r="K45"/>
    </row>
    <row r="46" spans="1:11" ht="16" x14ac:dyDescent="0.2">
      <c r="A46"/>
      <c r="B46"/>
      <c r="C46"/>
      <c r="D46"/>
      <c r="E46"/>
      <c r="F46"/>
      <c r="G46"/>
      <c r="H46"/>
      <c r="I46"/>
      <c r="J46"/>
      <c r="K46"/>
    </row>
    <row r="47" spans="1:11" ht="16" x14ac:dyDescent="0.2">
      <c r="A47"/>
      <c r="B47"/>
      <c r="C47"/>
      <c r="D47"/>
      <c r="E47"/>
      <c r="F47"/>
      <c r="G47"/>
      <c r="H47"/>
      <c r="I47"/>
      <c r="J47"/>
      <c r="K47"/>
    </row>
    <row r="48" spans="1:11" ht="16" x14ac:dyDescent="0.2">
      <c r="A48"/>
      <c r="B48"/>
      <c r="C48"/>
      <c r="D48"/>
      <c r="E48"/>
      <c r="F48"/>
      <c r="G48"/>
      <c r="H48"/>
      <c r="I48"/>
      <c r="J48"/>
      <c r="K48"/>
    </row>
    <row r="49" spans="1:11" ht="16" x14ac:dyDescent="0.2">
      <c r="A49"/>
      <c r="B49"/>
      <c r="C49"/>
      <c r="D49"/>
      <c r="E49"/>
      <c r="F49"/>
      <c r="G49"/>
      <c r="H49"/>
      <c r="I49"/>
      <c r="J49"/>
      <c r="K49"/>
    </row>
    <row r="50" spans="1:11" ht="16" x14ac:dyDescent="0.2">
      <c r="A50"/>
      <c r="B50"/>
      <c r="C50"/>
      <c r="D50"/>
      <c r="E50"/>
      <c r="F50"/>
      <c r="G50"/>
      <c r="H50"/>
      <c r="I50"/>
      <c r="J50"/>
      <c r="K50"/>
    </row>
    <row r="51" spans="1:11" ht="16" x14ac:dyDescent="0.2">
      <c r="A51"/>
      <c r="B51"/>
      <c r="C51"/>
      <c r="D51"/>
      <c r="E51"/>
      <c r="F51"/>
      <c r="G51"/>
      <c r="H51"/>
      <c r="I51"/>
      <c r="J51"/>
      <c r="K51"/>
    </row>
    <row r="52" spans="1:11" ht="16" x14ac:dyDescent="0.2">
      <c r="A52"/>
      <c r="B52"/>
      <c r="C52"/>
      <c r="D52"/>
      <c r="E52"/>
      <c r="F52"/>
      <c r="G52"/>
      <c r="H52"/>
      <c r="I52"/>
      <c r="J52"/>
      <c r="K52"/>
    </row>
    <row r="53" spans="1:11" ht="16" x14ac:dyDescent="0.2">
      <c r="A53"/>
      <c r="B53"/>
      <c r="C53"/>
      <c r="D53"/>
      <c r="E53"/>
      <c r="F53"/>
      <c r="G53"/>
      <c r="H53"/>
      <c r="I53"/>
      <c r="J53"/>
      <c r="K53"/>
    </row>
    <row r="54" spans="1:11" ht="16" x14ac:dyDescent="0.2">
      <c r="A54"/>
      <c r="B54"/>
      <c r="C54"/>
      <c r="D54"/>
      <c r="E54"/>
      <c r="F54"/>
      <c r="G54"/>
      <c r="H54"/>
      <c r="I54"/>
      <c r="J54"/>
      <c r="K54"/>
    </row>
    <row r="55" spans="1:11" ht="16" x14ac:dyDescent="0.2">
      <c r="A55"/>
      <c r="B55"/>
      <c r="C55"/>
      <c r="D55"/>
      <c r="E55"/>
      <c r="F55"/>
      <c r="G55"/>
      <c r="H55"/>
      <c r="I55"/>
      <c r="J55"/>
      <c r="K55"/>
    </row>
    <row r="56" spans="1:11" ht="16" x14ac:dyDescent="0.2">
      <c r="A56"/>
      <c r="B56"/>
      <c r="C56"/>
      <c r="D56"/>
      <c r="E56"/>
      <c r="F56"/>
      <c r="G56"/>
      <c r="H56"/>
      <c r="I56"/>
      <c r="J56"/>
      <c r="K56"/>
    </row>
    <row r="57" spans="1:11" ht="16" x14ac:dyDescent="0.2">
      <c r="A57"/>
      <c r="B57"/>
      <c r="C57"/>
      <c r="D57"/>
      <c r="E57"/>
      <c r="F57"/>
      <c r="G57"/>
      <c r="H57"/>
      <c r="I57"/>
      <c r="J57"/>
      <c r="K57"/>
    </row>
    <row r="58" spans="1:11" ht="16" x14ac:dyDescent="0.2">
      <c r="A58"/>
      <c r="B58"/>
      <c r="C58"/>
      <c r="D58"/>
      <c r="E58"/>
      <c r="F58"/>
      <c r="G58"/>
      <c r="H58"/>
      <c r="I58"/>
      <c r="J58"/>
      <c r="K58"/>
    </row>
    <row r="59" spans="1:11" ht="16" x14ac:dyDescent="0.2">
      <c r="A59"/>
      <c r="B59"/>
      <c r="C59"/>
      <c r="D59"/>
      <c r="E59"/>
      <c r="F59"/>
      <c r="G59"/>
      <c r="H59"/>
      <c r="I59"/>
      <c r="J59"/>
      <c r="K59"/>
    </row>
    <row r="60" spans="1:11" ht="16" x14ac:dyDescent="0.2">
      <c r="A60"/>
      <c r="B60"/>
      <c r="C60"/>
      <c r="D60"/>
      <c r="E60"/>
      <c r="F60"/>
      <c r="G60"/>
      <c r="H60"/>
      <c r="I60"/>
      <c r="J60"/>
      <c r="K60"/>
    </row>
    <row r="61" spans="1:11" ht="16" x14ac:dyDescent="0.2">
      <c r="A61"/>
      <c r="B61"/>
      <c r="C61"/>
      <c r="D61"/>
      <c r="E61"/>
      <c r="F61"/>
      <c r="G61"/>
      <c r="H61"/>
      <c r="I61"/>
      <c r="J61"/>
      <c r="K61"/>
    </row>
    <row r="62" spans="1:11" ht="16" x14ac:dyDescent="0.2">
      <c r="A62"/>
      <c r="B62"/>
      <c r="C62"/>
      <c r="D62"/>
      <c r="E62"/>
      <c r="F62"/>
      <c r="G62"/>
      <c r="H62"/>
      <c r="I62"/>
      <c r="J62"/>
      <c r="K62"/>
    </row>
    <row r="63" spans="1:11" ht="16" x14ac:dyDescent="0.2">
      <c r="A63"/>
      <c r="B63"/>
      <c r="C63"/>
      <c r="D63"/>
      <c r="E63"/>
      <c r="F63"/>
      <c r="G63"/>
      <c r="H63"/>
      <c r="I63"/>
      <c r="J63"/>
      <c r="K63"/>
    </row>
    <row r="64" spans="1:11" ht="16" x14ac:dyDescent="0.2">
      <c r="A64"/>
      <c r="B64"/>
      <c r="C64"/>
      <c r="D64"/>
      <c r="E64"/>
      <c r="F64"/>
      <c r="G64"/>
      <c r="H64"/>
      <c r="I64"/>
      <c r="J64"/>
      <c r="K64"/>
    </row>
    <row r="65" spans="1:11" ht="16" x14ac:dyDescent="0.2">
      <c r="A65"/>
      <c r="B65"/>
      <c r="C65"/>
      <c r="D65"/>
      <c r="E65"/>
      <c r="F65"/>
      <c r="G65"/>
      <c r="H65"/>
      <c r="I65"/>
      <c r="J65"/>
      <c r="K65"/>
    </row>
    <row r="66" spans="1:11" ht="16" x14ac:dyDescent="0.2">
      <c r="A66"/>
      <c r="B66"/>
      <c r="C66"/>
      <c r="D66"/>
      <c r="E66"/>
      <c r="F66"/>
      <c r="G66"/>
      <c r="H66"/>
      <c r="I66"/>
      <c r="J66"/>
      <c r="K66"/>
    </row>
    <row r="67" spans="1:11" ht="16" x14ac:dyDescent="0.2">
      <c r="A67"/>
      <c r="B67"/>
      <c r="C67"/>
      <c r="D67"/>
      <c r="E67"/>
      <c r="F67"/>
      <c r="G67"/>
      <c r="H67"/>
      <c r="I67"/>
      <c r="J67"/>
      <c r="K67"/>
    </row>
    <row r="68" spans="1:11" ht="16" x14ac:dyDescent="0.2">
      <c r="A68"/>
      <c r="B68"/>
      <c r="C68"/>
      <c r="D68"/>
      <c r="E68"/>
      <c r="F68"/>
      <c r="G68"/>
      <c r="H68"/>
      <c r="I68"/>
      <c r="J68"/>
      <c r="K68"/>
    </row>
    <row r="69" spans="1:11" ht="16" x14ac:dyDescent="0.2">
      <c r="A69"/>
      <c r="B69"/>
      <c r="C69"/>
      <c r="D69"/>
      <c r="E69"/>
      <c r="F69"/>
      <c r="G69"/>
      <c r="H69"/>
      <c r="I69"/>
      <c r="J69"/>
      <c r="K69"/>
    </row>
    <row r="70" spans="1:11" ht="16" x14ac:dyDescent="0.2">
      <c r="A70"/>
      <c r="B70"/>
      <c r="C70"/>
      <c r="D70"/>
      <c r="E70"/>
      <c r="F70"/>
      <c r="G70"/>
      <c r="H70"/>
      <c r="I70"/>
      <c r="J70"/>
      <c r="K70"/>
    </row>
    <row r="71" spans="1:11" ht="16" x14ac:dyDescent="0.2">
      <c r="A71"/>
      <c r="B71"/>
      <c r="C71"/>
      <c r="D71"/>
      <c r="E71"/>
      <c r="F71"/>
      <c r="G71"/>
      <c r="H71"/>
      <c r="I71"/>
      <c r="J71"/>
      <c r="K71"/>
    </row>
    <row r="72" spans="1:11" ht="16" x14ac:dyDescent="0.2">
      <c r="A72"/>
      <c r="B72"/>
      <c r="C72"/>
      <c r="D72"/>
      <c r="E72"/>
      <c r="F72"/>
      <c r="G72"/>
      <c r="H72"/>
      <c r="I72"/>
      <c r="J72"/>
      <c r="K72"/>
    </row>
    <row r="73" spans="1:11" ht="16" x14ac:dyDescent="0.2">
      <c r="A73"/>
      <c r="B73"/>
      <c r="C73"/>
      <c r="D73"/>
      <c r="E73"/>
      <c r="F73"/>
      <c r="G73"/>
      <c r="H73"/>
      <c r="I73"/>
      <c r="J73"/>
      <c r="K73"/>
    </row>
    <row r="74" spans="1:11" ht="16" x14ac:dyDescent="0.2">
      <c r="A74"/>
      <c r="B74"/>
      <c r="C74"/>
      <c r="D74"/>
      <c r="E74"/>
      <c r="F74"/>
      <c r="G74"/>
      <c r="H74"/>
      <c r="I74"/>
      <c r="J74"/>
      <c r="K74"/>
    </row>
    <row r="75" spans="1:11" ht="16" x14ac:dyDescent="0.2">
      <c r="A75"/>
      <c r="B75"/>
      <c r="C75"/>
      <c r="D75"/>
      <c r="E75"/>
      <c r="F75"/>
      <c r="G75"/>
      <c r="H75"/>
      <c r="I75"/>
      <c r="J75"/>
      <c r="K75"/>
    </row>
    <row r="76" spans="1:11" ht="16" x14ac:dyDescent="0.2">
      <c r="A76"/>
      <c r="B76"/>
      <c r="C76"/>
      <c r="D76"/>
      <c r="E76"/>
      <c r="F76"/>
      <c r="G76"/>
      <c r="H76"/>
      <c r="I76"/>
      <c r="J76"/>
      <c r="K76"/>
    </row>
    <row r="77" spans="1:11" ht="16" x14ac:dyDescent="0.2">
      <c r="A77"/>
      <c r="B77"/>
      <c r="C77"/>
      <c r="D77"/>
      <c r="E77"/>
      <c r="F77"/>
      <c r="G77"/>
      <c r="H77"/>
      <c r="I77"/>
      <c r="J77"/>
      <c r="K77"/>
    </row>
    <row r="78" spans="1:11" ht="16" x14ac:dyDescent="0.2">
      <c r="A78"/>
      <c r="B78"/>
      <c r="C78"/>
      <c r="D78"/>
      <c r="E78"/>
      <c r="F78"/>
      <c r="G78"/>
      <c r="H78"/>
      <c r="I78"/>
      <c r="J78"/>
      <c r="K78"/>
    </row>
    <row r="79" spans="1:11" ht="16" x14ac:dyDescent="0.2">
      <c r="A79"/>
      <c r="B79"/>
      <c r="C79"/>
      <c r="D79"/>
      <c r="E79"/>
      <c r="F79"/>
      <c r="G79"/>
      <c r="H79"/>
      <c r="I79"/>
      <c r="J79"/>
      <c r="K79"/>
    </row>
    <row r="80" spans="1:11" ht="16" x14ac:dyDescent="0.2">
      <c r="A80"/>
      <c r="B80"/>
      <c r="C80"/>
      <c r="D80"/>
      <c r="E80"/>
      <c r="F80"/>
      <c r="G80"/>
      <c r="H80"/>
      <c r="I80"/>
      <c r="J80"/>
      <c r="K80"/>
    </row>
    <row r="81" spans="1:11" ht="16" x14ac:dyDescent="0.2">
      <c r="A81"/>
      <c r="B81"/>
      <c r="C81"/>
      <c r="D81"/>
      <c r="E81"/>
      <c r="F81"/>
      <c r="G81"/>
      <c r="H81"/>
      <c r="I81"/>
      <c r="J81"/>
      <c r="K81"/>
    </row>
    <row r="82" spans="1:11" ht="16" x14ac:dyDescent="0.2">
      <c r="A82"/>
      <c r="B82"/>
      <c r="C82"/>
      <c r="D82"/>
      <c r="E82"/>
      <c r="F82"/>
      <c r="G82"/>
      <c r="H82"/>
      <c r="I82"/>
      <c r="J82"/>
      <c r="K82"/>
    </row>
    <row r="83" spans="1:11" ht="16" x14ac:dyDescent="0.2">
      <c r="A83"/>
      <c r="B83"/>
      <c r="C83"/>
      <c r="D83"/>
      <c r="E83"/>
      <c r="F83"/>
      <c r="G83"/>
      <c r="H83"/>
      <c r="I83"/>
      <c r="J83"/>
      <c r="K83"/>
    </row>
    <row r="84" spans="1:11" ht="16" x14ac:dyDescent="0.2">
      <c r="A84"/>
      <c r="B84"/>
      <c r="C84"/>
      <c r="D84"/>
      <c r="E84"/>
      <c r="F84"/>
      <c r="G84"/>
      <c r="H84"/>
      <c r="I84"/>
      <c r="J84"/>
      <c r="K84"/>
    </row>
    <row r="85" spans="1:11" ht="16" x14ac:dyDescent="0.2">
      <c r="A85"/>
      <c r="B85"/>
      <c r="C85"/>
      <c r="D85"/>
      <c r="E85"/>
      <c r="F85"/>
      <c r="G85"/>
      <c r="H85"/>
      <c r="I85"/>
      <c r="J85"/>
      <c r="K85"/>
    </row>
    <row r="86" spans="1:11" ht="16" x14ac:dyDescent="0.2">
      <c r="A86"/>
      <c r="B86"/>
      <c r="C86"/>
      <c r="D86"/>
      <c r="E86"/>
      <c r="F86"/>
      <c r="G86"/>
      <c r="H86"/>
      <c r="I86"/>
      <c r="J86"/>
      <c r="K86"/>
    </row>
    <row r="87" spans="1:11" ht="16" x14ac:dyDescent="0.2">
      <c r="A87"/>
      <c r="B87"/>
      <c r="C87"/>
      <c r="D87"/>
      <c r="E87"/>
      <c r="F87"/>
      <c r="G87"/>
      <c r="H87"/>
      <c r="I87"/>
      <c r="J87"/>
      <c r="K87"/>
    </row>
    <row r="88" spans="1:11" ht="16" x14ac:dyDescent="0.2">
      <c r="A88"/>
      <c r="B88"/>
      <c r="C88"/>
      <c r="D88"/>
      <c r="E88"/>
      <c r="F88"/>
      <c r="G88"/>
      <c r="H88"/>
      <c r="I88"/>
      <c r="J88"/>
      <c r="K88"/>
    </row>
    <row r="89" spans="1:11" ht="16" x14ac:dyDescent="0.2">
      <c r="A89"/>
      <c r="B89"/>
      <c r="C89"/>
      <c r="D89"/>
      <c r="E89"/>
      <c r="F89"/>
      <c r="G89"/>
      <c r="H89"/>
      <c r="I89"/>
      <c r="J89"/>
      <c r="K89"/>
    </row>
    <row r="90" spans="1:11" ht="16" x14ac:dyDescent="0.2">
      <c r="A90"/>
      <c r="B90"/>
      <c r="C90"/>
      <c r="D90"/>
      <c r="E90"/>
      <c r="F90"/>
      <c r="G90"/>
      <c r="H90"/>
      <c r="I90"/>
      <c r="J90"/>
      <c r="K90"/>
    </row>
    <row r="91" spans="1:11" ht="16" x14ac:dyDescent="0.2">
      <c r="A91"/>
      <c r="B91"/>
      <c r="C91"/>
      <c r="D91"/>
      <c r="E91"/>
      <c r="F91"/>
      <c r="G91"/>
      <c r="H91"/>
      <c r="I91"/>
      <c r="J91"/>
      <c r="K91"/>
    </row>
    <row r="92" spans="1:11" ht="16" x14ac:dyDescent="0.2">
      <c r="A92"/>
      <c r="B92"/>
      <c r="C92"/>
      <c r="D92"/>
      <c r="E92"/>
      <c r="F92"/>
      <c r="G92"/>
      <c r="H92"/>
      <c r="I92"/>
      <c r="J92"/>
      <c r="K92"/>
    </row>
    <row r="93" spans="1:11" ht="16" x14ac:dyDescent="0.2">
      <c r="A93"/>
      <c r="B93"/>
      <c r="C93"/>
      <c r="D93"/>
      <c r="E93"/>
      <c r="F93"/>
      <c r="G93"/>
      <c r="H93"/>
      <c r="I93"/>
      <c r="J93"/>
      <c r="K93"/>
    </row>
    <row r="94" spans="1:11" ht="16" x14ac:dyDescent="0.2">
      <c r="A94"/>
      <c r="B94"/>
      <c r="C94"/>
      <c r="D94"/>
      <c r="E94"/>
      <c r="F94"/>
      <c r="G94"/>
      <c r="H94"/>
      <c r="I94"/>
      <c r="J94"/>
      <c r="K94"/>
    </row>
    <row r="95" spans="1:11" ht="16" x14ac:dyDescent="0.2">
      <c r="A95"/>
      <c r="B95"/>
      <c r="C95"/>
      <c r="D95"/>
      <c r="E95"/>
      <c r="F95"/>
      <c r="G95"/>
      <c r="H95"/>
      <c r="I95"/>
      <c r="J95"/>
      <c r="K95"/>
    </row>
    <row r="96" spans="1:11" ht="16" x14ac:dyDescent="0.2">
      <c r="A96"/>
      <c r="B96"/>
      <c r="C96"/>
      <c r="D96"/>
      <c r="E96"/>
      <c r="F96"/>
      <c r="G96"/>
      <c r="H96"/>
      <c r="I96"/>
      <c r="J96"/>
      <c r="K96"/>
    </row>
    <row r="97" spans="1:11" ht="16" x14ac:dyDescent="0.2">
      <c r="A97"/>
      <c r="B97"/>
      <c r="C97"/>
      <c r="D97"/>
      <c r="E97"/>
      <c r="F97"/>
      <c r="G97"/>
      <c r="H97"/>
      <c r="I97"/>
      <c r="J97"/>
      <c r="K97"/>
    </row>
    <row r="98" spans="1:11" ht="16" x14ac:dyDescent="0.2">
      <c r="A98"/>
      <c r="B98"/>
      <c r="C98"/>
      <c r="D98"/>
      <c r="E98"/>
      <c r="F98"/>
      <c r="G98"/>
      <c r="H98"/>
      <c r="I98"/>
      <c r="J98"/>
      <c r="K98"/>
    </row>
    <row r="99" spans="1:11" ht="16" x14ac:dyDescent="0.2">
      <c r="A99"/>
      <c r="B99"/>
      <c r="C99"/>
      <c r="D99"/>
      <c r="E99"/>
      <c r="F99"/>
      <c r="G99"/>
      <c r="H99"/>
      <c r="I99"/>
      <c r="J99"/>
      <c r="K99"/>
    </row>
    <row r="100" spans="1:11" ht="16" x14ac:dyDescent="0.2">
      <c r="A100"/>
      <c r="B100"/>
      <c r="C100"/>
      <c r="D100"/>
      <c r="E100"/>
      <c r="F100"/>
      <c r="G100"/>
      <c r="H100"/>
      <c r="I100"/>
      <c r="J100"/>
      <c r="K100"/>
    </row>
    <row r="101" spans="1:11" ht="16" x14ac:dyDescent="0.2">
      <c r="A101"/>
      <c r="B101"/>
      <c r="C101"/>
      <c r="D101"/>
      <c r="E101"/>
      <c r="F101"/>
      <c r="G101"/>
      <c r="H101"/>
      <c r="I101"/>
      <c r="J101"/>
      <c r="K101"/>
    </row>
    <row r="102" spans="1:11" ht="16" x14ac:dyDescent="0.2">
      <c r="A102"/>
      <c r="B102"/>
      <c r="C102"/>
      <c r="D102"/>
      <c r="E102"/>
      <c r="F102"/>
      <c r="G102"/>
      <c r="H102"/>
      <c r="I102"/>
      <c r="J102"/>
      <c r="K102"/>
    </row>
    <row r="103" spans="1:11" ht="16" x14ac:dyDescent="0.2">
      <c r="A103"/>
      <c r="B103"/>
      <c r="C103"/>
      <c r="D103"/>
      <c r="E103"/>
      <c r="F103"/>
      <c r="G103"/>
      <c r="H103"/>
      <c r="I103"/>
      <c r="J103"/>
      <c r="K103"/>
    </row>
    <row r="104" spans="1:11" ht="16" x14ac:dyDescent="0.2">
      <c r="A104"/>
      <c r="B104"/>
      <c r="C104"/>
      <c r="D104"/>
      <c r="E104"/>
      <c r="F104"/>
      <c r="G104"/>
      <c r="H104"/>
      <c r="I104"/>
      <c r="J104"/>
      <c r="K104"/>
    </row>
    <row r="105" spans="1:11" ht="16" x14ac:dyDescent="0.2">
      <c r="A105"/>
      <c r="B105"/>
      <c r="C105"/>
      <c r="D105"/>
      <c r="E105"/>
      <c r="F105"/>
      <c r="G105"/>
      <c r="H105"/>
      <c r="I105"/>
      <c r="J105"/>
      <c r="K105"/>
    </row>
    <row r="106" spans="1:11" ht="16" x14ac:dyDescent="0.2">
      <c r="A106"/>
      <c r="B106"/>
      <c r="C106"/>
      <c r="D106"/>
      <c r="E106"/>
      <c r="F106"/>
      <c r="G106"/>
      <c r="H106"/>
      <c r="I106"/>
      <c r="J106"/>
      <c r="K106"/>
    </row>
    <row r="107" spans="1:11" ht="16" x14ac:dyDescent="0.2">
      <c r="A107"/>
      <c r="B107"/>
      <c r="C107"/>
      <c r="D107"/>
      <c r="E107"/>
      <c r="F107"/>
      <c r="G107"/>
      <c r="H107"/>
      <c r="I107"/>
      <c r="J107"/>
      <c r="K107"/>
    </row>
    <row r="108" spans="1:11" ht="16" x14ac:dyDescent="0.2">
      <c r="A108"/>
      <c r="B108"/>
      <c r="C108"/>
      <c r="D108"/>
      <c r="E108"/>
      <c r="F108"/>
      <c r="G108"/>
      <c r="H108"/>
      <c r="I108"/>
      <c r="J108"/>
      <c r="K108"/>
    </row>
    <row r="109" spans="1:11" ht="16" x14ac:dyDescent="0.2">
      <c r="A109"/>
      <c r="B109"/>
      <c r="C109"/>
      <c r="D109"/>
      <c r="E109"/>
      <c r="F109"/>
      <c r="G109"/>
      <c r="H109"/>
      <c r="I109"/>
      <c r="J109"/>
      <c r="K109"/>
    </row>
    <row r="110" spans="1:11" ht="16" x14ac:dyDescent="0.2">
      <c r="A110"/>
      <c r="B110"/>
      <c r="C110"/>
      <c r="D110"/>
      <c r="E110"/>
      <c r="F110"/>
      <c r="G110"/>
      <c r="H110"/>
      <c r="I110"/>
      <c r="J110"/>
      <c r="K110"/>
    </row>
    <row r="111" spans="1:11" ht="16" x14ac:dyDescent="0.2">
      <c r="A111"/>
      <c r="B111"/>
      <c r="C111"/>
      <c r="D111"/>
      <c r="E111"/>
      <c r="F111"/>
      <c r="G111"/>
      <c r="H111"/>
      <c r="I111"/>
      <c r="J111"/>
      <c r="K111"/>
    </row>
    <row r="112" spans="1:11" ht="16" x14ac:dyDescent="0.2">
      <c r="A112"/>
      <c r="B112"/>
      <c r="C112"/>
      <c r="D112"/>
      <c r="E112"/>
      <c r="F112"/>
      <c r="G112"/>
      <c r="H112"/>
      <c r="I112"/>
      <c r="J112"/>
      <c r="K112"/>
    </row>
    <row r="113" spans="1:11" ht="16" x14ac:dyDescent="0.2">
      <c r="A113"/>
      <c r="B113"/>
      <c r="C113"/>
      <c r="D113"/>
      <c r="E113"/>
      <c r="F113"/>
      <c r="G113"/>
      <c r="H113"/>
      <c r="I113"/>
      <c r="J113"/>
      <c r="K113"/>
    </row>
    <row r="114" spans="1:11" ht="16" x14ac:dyDescent="0.2">
      <c r="A114"/>
      <c r="B114"/>
      <c r="C114"/>
      <c r="D114"/>
      <c r="E114"/>
      <c r="F114"/>
      <c r="G114"/>
      <c r="H114"/>
      <c r="I114"/>
      <c r="J114"/>
      <c r="K114"/>
    </row>
    <row r="115" spans="1:11" ht="16" x14ac:dyDescent="0.2">
      <c r="A115"/>
      <c r="B115"/>
      <c r="C115"/>
      <c r="D115"/>
      <c r="E115"/>
      <c r="F115"/>
      <c r="G115"/>
      <c r="H115"/>
      <c r="I115"/>
      <c r="J115"/>
      <c r="K115"/>
    </row>
    <row r="116" spans="1:11" ht="16" x14ac:dyDescent="0.2">
      <c r="A116"/>
      <c r="B116"/>
      <c r="C116"/>
      <c r="D116"/>
      <c r="E116"/>
      <c r="F116"/>
      <c r="G116"/>
      <c r="H116"/>
      <c r="I116"/>
      <c r="J116"/>
      <c r="K116"/>
    </row>
    <row r="117" spans="1:11" ht="16" x14ac:dyDescent="0.2">
      <c r="A117"/>
      <c r="B117"/>
      <c r="C117"/>
      <c r="D117"/>
      <c r="E117"/>
      <c r="F117"/>
      <c r="G117"/>
      <c r="H117"/>
      <c r="I117"/>
      <c r="J117"/>
      <c r="K117"/>
    </row>
    <row r="118" spans="1:11" ht="16" x14ac:dyDescent="0.2">
      <c r="A118"/>
      <c r="B118"/>
      <c r="C118"/>
      <c r="D118"/>
      <c r="E118"/>
      <c r="F118"/>
      <c r="G118"/>
      <c r="H118"/>
      <c r="I118"/>
      <c r="J118"/>
      <c r="K118"/>
    </row>
    <row r="119" spans="1:11" ht="16" x14ac:dyDescent="0.2">
      <c r="A119"/>
      <c r="B119"/>
      <c r="C119"/>
      <c r="D119"/>
      <c r="E119"/>
      <c r="F119"/>
      <c r="G119"/>
      <c r="H119"/>
      <c r="I119"/>
      <c r="J119"/>
      <c r="K119"/>
    </row>
    <row r="120" spans="1:11" ht="16" x14ac:dyDescent="0.2">
      <c r="A120"/>
      <c r="B120"/>
      <c r="C120"/>
      <c r="D120"/>
      <c r="E120"/>
      <c r="F120"/>
      <c r="G120"/>
      <c r="H120"/>
      <c r="I120"/>
      <c r="J120"/>
      <c r="K120"/>
    </row>
    <row r="121" spans="1:11" ht="16" x14ac:dyDescent="0.2">
      <c r="A121"/>
      <c r="B121"/>
      <c r="C121"/>
      <c r="D121"/>
      <c r="E121"/>
      <c r="F121"/>
      <c r="G121"/>
      <c r="H121"/>
      <c r="I121"/>
      <c r="J121"/>
      <c r="K121"/>
    </row>
    <row r="122" spans="1:11" ht="16" x14ac:dyDescent="0.2">
      <c r="A122"/>
      <c r="B122"/>
      <c r="C122"/>
      <c r="D122"/>
      <c r="E122"/>
      <c r="F122"/>
      <c r="G122"/>
      <c r="H122"/>
      <c r="I122"/>
      <c r="J122"/>
      <c r="K122"/>
    </row>
    <row r="123" spans="1:11" ht="16" x14ac:dyDescent="0.2">
      <c r="A123"/>
      <c r="B123"/>
      <c r="C123"/>
      <c r="D123"/>
      <c r="E123"/>
      <c r="F123"/>
      <c r="G123"/>
      <c r="H123"/>
      <c r="I123"/>
      <c r="J123"/>
      <c r="K123"/>
    </row>
    <row r="124" spans="1:11" ht="16" x14ac:dyDescent="0.2">
      <c r="A124"/>
      <c r="B124"/>
      <c r="C124"/>
      <c r="D124"/>
      <c r="E124"/>
      <c r="F124"/>
      <c r="G124"/>
      <c r="H124"/>
      <c r="I124"/>
      <c r="J124"/>
      <c r="K124"/>
    </row>
    <row r="125" spans="1:11" ht="16" x14ac:dyDescent="0.2">
      <c r="A125"/>
      <c r="B125"/>
      <c r="C125"/>
      <c r="D125"/>
      <c r="E125"/>
      <c r="F125"/>
      <c r="G125"/>
      <c r="H125"/>
      <c r="I125"/>
      <c r="J125"/>
      <c r="K125"/>
    </row>
    <row r="126" spans="1:11" ht="16" x14ac:dyDescent="0.2">
      <c r="A126"/>
      <c r="B126"/>
      <c r="C126"/>
      <c r="D126"/>
      <c r="E126"/>
      <c r="F126"/>
      <c r="G126"/>
      <c r="H126"/>
      <c r="I126"/>
      <c r="J126"/>
      <c r="K126"/>
    </row>
    <row r="127" spans="1:11" ht="16" x14ac:dyDescent="0.2">
      <c r="A127"/>
      <c r="B127"/>
      <c r="C127"/>
      <c r="D127"/>
      <c r="E127"/>
      <c r="F127"/>
      <c r="G127"/>
      <c r="H127"/>
      <c r="I127"/>
      <c r="J127"/>
      <c r="K127"/>
    </row>
    <row r="128" spans="1:11" ht="16" x14ac:dyDescent="0.2">
      <c r="A128"/>
      <c r="B128"/>
      <c r="C128"/>
      <c r="D128"/>
      <c r="E128"/>
      <c r="F128"/>
      <c r="G128"/>
      <c r="H128"/>
      <c r="I128"/>
      <c r="J128"/>
      <c r="K128"/>
    </row>
    <row r="129" spans="1:11" ht="16" x14ac:dyDescent="0.2">
      <c r="A129"/>
      <c r="B129"/>
      <c r="C129"/>
      <c r="D129"/>
      <c r="E129"/>
      <c r="F129"/>
      <c r="G129"/>
      <c r="H129"/>
      <c r="I129"/>
      <c r="J129"/>
      <c r="K129"/>
    </row>
    <row r="130" spans="1:11" ht="16" x14ac:dyDescent="0.2">
      <c r="A130"/>
      <c r="B130"/>
      <c r="C130"/>
      <c r="D130"/>
      <c r="E130"/>
      <c r="F130"/>
      <c r="G130"/>
      <c r="H130"/>
      <c r="I130"/>
      <c r="J130"/>
      <c r="K130"/>
    </row>
    <row r="131" spans="1:11" ht="16" x14ac:dyDescent="0.2">
      <c r="A131"/>
      <c r="B131"/>
      <c r="C131"/>
      <c r="D131"/>
      <c r="E131"/>
      <c r="F131"/>
      <c r="G131"/>
      <c r="H131"/>
      <c r="I131"/>
      <c r="J131"/>
      <c r="K131"/>
    </row>
    <row r="132" spans="1:11" ht="16" x14ac:dyDescent="0.2">
      <c r="A132"/>
      <c r="B132"/>
      <c r="C132"/>
      <c r="D132"/>
      <c r="E132"/>
      <c r="F132"/>
      <c r="G132"/>
      <c r="H132"/>
      <c r="I132"/>
      <c r="J132"/>
      <c r="K132"/>
    </row>
    <row r="133" spans="1:11" ht="16" x14ac:dyDescent="0.2">
      <c r="A133"/>
      <c r="B133"/>
      <c r="C133"/>
      <c r="D133"/>
      <c r="E133"/>
      <c r="F133"/>
      <c r="G133"/>
      <c r="H133"/>
      <c r="I133"/>
      <c r="J133"/>
      <c r="K133"/>
    </row>
    <row r="134" spans="1:11" ht="16" x14ac:dyDescent="0.2">
      <c r="A134"/>
      <c r="B134"/>
      <c r="C134"/>
      <c r="D134"/>
      <c r="E134"/>
      <c r="F134"/>
      <c r="G134"/>
      <c r="H134"/>
      <c r="I134"/>
      <c r="J134"/>
      <c r="K134"/>
    </row>
    <row r="135" spans="1:11" ht="16" x14ac:dyDescent="0.2">
      <c r="A135"/>
      <c r="B135"/>
      <c r="C135"/>
      <c r="D135"/>
      <c r="E135"/>
      <c r="F135"/>
      <c r="G135"/>
      <c r="H135"/>
      <c r="I135"/>
      <c r="J135"/>
      <c r="K135"/>
    </row>
    <row r="136" spans="1:11" ht="16" x14ac:dyDescent="0.2">
      <c r="A136"/>
      <c r="B136"/>
      <c r="C136"/>
      <c r="D136"/>
      <c r="E136"/>
      <c r="F136"/>
      <c r="G136"/>
      <c r="H136"/>
      <c r="I136"/>
      <c r="J136"/>
      <c r="K136"/>
    </row>
    <row r="137" spans="1:11" ht="16" x14ac:dyDescent="0.2">
      <c r="A137"/>
      <c r="B137"/>
      <c r="C137"/>
      <c r="D137"/>
      <c r="E137"/>
      <c r="F137"/>
      <c r="G137"/>
      <c r="H137"/>
      <c r="I137"/>
      <c r="J137"/>
      <c r="K137"/>
    </row>
    <row r="138" spans="1:11" ht="16" x14ac:dyDescent="0.2">
      <c r="A138"/>
      <c r="B138"/>
      <c r="C138"/>
      <c r="D138"/>
      <c r="E138"/>
      <c r="F138"/>
      <c r="G138"/>
      <c r="H138"/>
      <c r="I138"/>
      <c r="J138"/>
      <c r="K138"/>
    </row>
    <row r="139" spans="1:11" ht="16" x14ac:dyDescent="0.2">
      <c r="A139"/>
      <c r="B139"/>
      <c r="C139"/>
      <c r="D139"/>
      <c r="E139"/>
      <c r="F139"/>
      <c r="G139"/>
      <c r="H139"/>
      <c r="I139"/>
      <c r="J139"/>
      <c r="K139"/>
    </row>
    <row r="140" spans="1:11" ht="16" x14ac:dyDescent="0.2">
      <c r="A140"/>
      <c r="B140"/>
      <c r="C140"/>
      <c r="D140"/>
      <c r="E140"/>
      <c r="F140"/>
      <c r="G140"/>
      <c r="H140"/>
      <c r="I140"/>
      <c r="J140"/>
      <c r="K140"/>
    </row>
    <row r="141" spans="1:11" ht="16" x14ac:dyDescent="0.2">
      <c r="A141"/>
      <c r="B141"/>
      <c r="C141"/>
      <c r="D141"/>
      <c r="E141"/>
      <c r="F141"/>
      <c r="G141"/>
      <c r="H141"/>
      <c r="I141"/>
      <c r="J141"/>
      <c r="K141"/>
    </row>
    <row r="142" spans="1:11" ht="16" x14ac:dyDescent="0.2">
      <c r="A142"/>
      <c r="B142"/>
      <c r="C142"/>
      <c r="D142"/>
      <c r="E142"/>
      <c r="F142"/>
      <c r="G142"/>
      <c r="H142"/>
      <c r="I142"/>
      <c r="J142"/>
      <c r="K142"/>
    </row>
    <row r="143" spans="1:11" ht="16" x14ac:dyDescent="0.2">
      <c r="A143"/>
      <c r="B143"/>
      <c r="C143"/>
      <c r="D143"/>
      <c r="E143"/>
      <c r="F143"/>
      <c r="G143"/>
      <c r="H143"/>
      <c r="I143"/>
      <c r="J143"/>
      <c r="K143"/>
    </row>
    <row r="144" spans="1:11" ht="16" x14ac:dyDescent="0.2">
      <c r="A144"/>
      <c r="B144"/>
      <c r="C144"/>
      <c r="D144"/>
      <c r="E144"/>
      <c r="F144"/>
      <c r="G144"/>
      <c r="H144"/>
      <c r="I144"/>
      <c r="J144"/>
      <c r="K144"/>
    </row>
    <row r="145" spans="1:11" ht="16" x14ac:dyDescent="0.2">
      <c r="A145"/>
      <c r="B145"/>
      <c r="C145"/>
      <c r="D145"/>
      <c r="E145"/>
      <c r="F145"/>
      <c r="G145"/>
      <c r="H145"/>
      <c r="I145"/>
      <c r="J145"/>
      <c r="K145"/>
    </row>
    <row r="146" spans="1:11" ht="16" x14ac:dyDescent="0.2">
      <c r="A146"/>
      <c r="B146"/>
      <c r="C146"/>
      <c r="D146"/>
      <c r="E146"/>
      <c r="F146"/>
      <c r="G146"/>
      <c r="H146"/>
      <c r="I146"/>
      <c r="J146"/>
      <c r="K146"/>
    </row>
    <row r="147" spans="1:11" ht="16" x14ac:dyDescent="0.2">
      <c r="A147"/>
      <c r="B147"/>
      <c r="C147"/>
      <c r="D147"/>
      <c r="E147"/>
      <c r="F147"/>
      <c r="G147"/>
      <c r="H147"/>
      <c r="I147"/>
      <c r="J147"/>
      <c r="K147"/>
    </row>
    <row r="148" spans="1:11" ht="16" x14ac:dyDescent="0.2">
      <c r="A148"/>
      <c r="B148"/>
      <c r="C148"/>
      <c r="D148"/>
      <c r="E148"/>
      <c r="F148"/>
      <c r="G148"/>
      <c r="H148"/>
      <c r="I148"/>
      <c r="J148"/>
      <c r="K148"/>
    </row>
    <row r="149" spans="1:11" ht="16" x14ac:dyDescent="0.2">
      <c r="A149"/>
      <c r="B149"/>
      <c r="C149"/>
      <c r="D149"/>
      <c r="E149"/>
      <c r="F149"/>
      <c r="G149"/>
      <c r="H149"/>
      <c r="I149"/>
      <c r="J149"/>
      <c r="K149"/>
    </row>
    <row r="150" spans="1:11" ht="16" x14ac:dyDescent="0.2">
      <c r="A150"/>
      <c r="B150"/>
      <c r="C150"/>
      <c r="D150"/>
      <c r="E150"/>
      <c r="F150"/>
      <c r="G150"/>
      <c r="H150"/>
      <c r="I150"/>
      <c r="J150"/>
      <c r="K150"/>
    </row>
    <row r="151" spans="1:11" ht="16" x14ac:dyDescent="0.2">
      <c r="A151"/>
      <c r="B151"/>
      <c r="C151"/>
      <c r="D151"/>
      <c r="E151"/>
      <c r="F151"/>
      <c r="G151"/>
      <c r="H151"/>
      <c r="I151"/>
      <c r="J151"/>
      <c r="K151"/>
    </row>
    <row r="152" spans="1:11" ht="16" x14ac:dyDescent="0.2">
      <c r="A152"/>
      <c r="B152"/>
      <c r="C152"/>
      <c r="D152"/>
      <c r="E152"/>
      <c r="F152"/>
      <c r="G152"/>
      <c r="H152"/>
      <c r="I152"/>
      <c r="J152"/>
      <c r="K152"/>
    </row>
    <row r="153" spans="1:11" ht="16" x14ac:dyDescent="0.2">
      <c r="A153"/>
      <c r="B153"/>
      <c r="C153"/>
      <c r="D153"/>
      <c r="E153"/>
      <c r="F153"/>
      <c r="G153"/>
      <c r="H153"/>
      <c r="I153"/>
      <c r="J153"/>
      <c r="K153"/>
    </row>
    <row r="154" spans="1:11" ht="16" x14ac:dyDescent="0.2">
      <c r="A154"/>
      <c r="B154"/>
      <c r="C154"/>
      <c r="D154"/>
      <c r="E154"/>
      <c r="F154"/>
      <c r="G154"/>
      <c r="H154"/>
      <c r="I154"/>
      <c r="J154"/>
      <c r="K154"/>
    </row>
    <row r="155" spans="1:11" ht="16" x14ac:dyDescent="0.2">
      <c r="A155"/>
      <c r="B155"/>
      <c r="C155"/>
      <c r="D155"/>
      <c r="E155"/>
      <c r="F155"/>
      <c r="G155"/>
      <c r="H155"/>
      <c r="I155"/>
      <c r="J155"/>
      <c r="K155"/>
    </row>
    <row r="156" spans="1:11" ht="16" x14ac:dyDescent="0.2">
      <c r="A156"/>
      <c r="B156"/>
      <c r="C156"/>
      <c r="D156"/>
      <c r="E156"/>
      <c r="F156"/>
      <c r="G156"/>
      <c r="H156"/>
      <c r="I156"/>
      <c r="J156"/>
      <c r="K156"/>
    </row>
    <row r="157" spans="1:11" ht="16" x14ac:dyDescent="0.2">
      <c r="A157"/>
      <c r="B157"/>
      <c r="C157"/>
      <c r="D157"/>
      <c r="E157"/>
      <c r="F157"/>
      <c r="G157"/>
      <c r="H157"/>
      <c r="I157"/>
      <c r="J157"/>
      <c r="K157"/>
    </row>
    <row r="158" spans="1:11" ht="16" x14ac:dyDescent="0.2">
      <c r="A158"/>
      <c r="B158"/>
      <c r="C158"/>
      <c r="D158"/>
      <c r="E158"/>
      <c r="F158"/>
      <c r="G158"/>
      <c r="H158"/>
      <c r="I158"/>
      <c r="J158"/>
      <c r="K158"/>
    </row>
    <row r="159" spans="1:11" ht="16" x14ac:dyDescent="0.2">
      <c r="A159"/>
      <c r="B159"/>
      <c r="C159"/>
      <c r="D159"/>
      <c r="E159"/>
      <c r="F159"/>
      <c r="G159"/>
      <c r="H159"/>
      <c r="I159"/>
      <c r="J159"/>
      <c r="K159"/>
    </row>
    <row r="160" spans="1:11" ht="16" x14ac:dyDescent="0.2">
      <c r="A160"/>
      <c r="B160"/>
      <c r="C160"/>
      <c r="D160"/>
      <c r="E160"/>
      <c r="F160"/>
      <c r="G160"/>
      <c r="H160"/>
      <c r="I160"/>
      <c r="J160"/>
      <c r="K160"/>
    </row>
    <row r="161" spans="1:11" ht="16" x14ac:dyDescent="0.2">
      <c r="A161"/>
      <c r="B161"/>
      <c r="C161"/>
      <c r="D161"/>
      <c r="E161"/>
      <c r="F161"/>
      <c r="G161"/>
      <c r="H161"/>
      <c r="I161"/>
      <c r="J161"/>
      <c r="K161"/>
    </row>
    <row r="162" spans="1:11" ht="16" x14ac:dyDescent="0.2">
      <c r="A162"/>
      <c r="B162"/>
      <c r="C162"/>
      <c r="D162"/>
      <c r="E162"/>
      <c r="F162"/>
      <c r="G162"/>
      <c r="H162"/>
      <c r="I162"/>
      <c r="J162"/>
      <c r="K162"/>
    </row>
    <row r="163" spans="1:11" ht="16" x14ac:dyDescent="0.2">
      <c r="A163"/>
      <c r="B163"/>
      <c r="C163"/>
      <c r="D163"/>
      <c r="E163"/>
      <c r="F163"/>
      <c r="G163"/>
      <c r="H163"/>
      <c r="I163"/>
      <c r="J163"/>
      <c r="K163"/>
    </row>
    <row r="164" spans="1:11" ht="16" x14ac:dyDescent="0.2">
      <c r="A164"/>
      <c r="B164"/>
      <c r="C164"/>
      <c r="D164"/>
      <c r="E164"/>
      <c r="F164"/>
      <c r="G164"/>
      <c r="H164"/>
      <c r="I164"/>
      <c r="J164"/>
      <c r="K164"/>
    </row>
    <row r="165" spans="1:11" ht="16" x14ac:dyDescent="0.2">
      <c r="A165"/>
      <c r="B165"/>
      <c r="C165"/>
      <c r="D165"/>
      <c r="E165"/>
      <c r="F165"/>
      <c r="G165"/>
      <c r="H165"/>
      <c r="I165"/>
      <c r="J165"/>
      <c r="K165"/>
    </row>
    <row r="166" spans="1:11" ht="16" x14ac:dyDescent="0.2">
      <c r="A166"/>
      <c r="B166"/>
      <c r="C166"/>
      <c r="D166"/>
      <c r="E166"/>
      <c r="F166"/>
      <c r="G166"/>
      <c r="H166"/>
      <c r="I166"/>
      <c r="J166"/>
      <c r="K166"/>
    </row>
    <row r="167" spans="1:11" ht="16" x14ac:dyDescent="0.2">
      <c r="A167"/>
      <c r="B167"/>
      <c r="C167"/>
      <c r="D167"/>
      <c r="E167"/>
      <c r="F167"/>
      <c r="G167"/>
      <c r="H167"/>
      <c r="I167"/>
      <c r="J167"/>
      <c r="K167"/>
    </row>
    <row r="168" spans="1:11" ht="16" x14ac:dyDescent="0.2">
      <c r="A168"/>
      <c r="B168"/>
      <c r="C168"/>
      <c r="D168"/>
      <c r="E168"/>
      <c r="F168"/>
      <c r="G168"/>
      <c r="H168"/>
      <c r="I168"/>
      <c r="J168"/>
      <c r="K168"/>
    </row>
    <row r="169" spans="1:11" ht="16" x14ac:dyDescent="0.2">
      <c r="A169"/>
      <c r="B169"/>
      <c r="C169"/>
      <c r="D169"/>
      <c r="E169"/>
      <c r="F169"/>
      <c r="G169"/>
      <c r="H169"/>
      <c r="I169"/>
      <c r="J169"/>
      <c r="K169"/>
    </row>
    <row r="170" spans="1:11" ht="16" x14ac:dyDescent="0.2">
      <c r="A170"/>
      <c r="B170"/>
      <c r="C170"/>
      <c r="D170"/>
      <c r="E170"/>
      <c r="F170"/>
      <c r="G170"/>
      <c r="H170"/>
      <c r="I170"/>
      <c r="J170"/>
      <c r="K170"/>
    </row>
    <row r="171" spans="1:11" ht="16" x14ac:dyDescent="0.2">
      <c r="A171"/>
      <c r="B171"/>
      <c r="C171"/>
      <c r="D171"/>
      <c r="E171"/>
      <c r="F171"/>
      <c r="G171"/>
      <c r="H171"/>
      <c r="I171"/>
      <c r="J171"/>
      <c r="K171"/>
    </row>
    <row r="172" spans="1:11" ht="16" x14ac:dyDescent="0.2">
      <c r="A172"/>
      <c r="B172"/>
      <c r="C172"/>
      <c r="D172"/>
      <c r="E172"/>
      <c r="F172"/>
      <c r="G172"/>
      <c r="H172"/>
      <c r="I172"/>
      <c r="J172"/>
      <c r="K172"/>
    </row>
    <row r="173" spans="1:11" ht="16" x14ac:dyDescent="0.2">
      <c r="A173"/>
      <c r="B173"/>
      <c r="C173"/>
      <c r="D173"/>
      <c r="E173"/>
      <c r="F173"/>
      <c r="G173"/>
      <c r="H173"/>
      <c r="I173"/>
      <c r="J173"/>
      <c r="K173"/>
    </row>
    <row r="174" spans="1:11" ht="16" x14ac:dyDescent="0.2">
      <c r="A174"/>
      <c r="B174"/>
      <c r="C174"/>
      <c r="D174"/>
      <c r="E174"/>
      <c r="F174"/>
      <c r="G174"/>
      <c r="H174"/>
      <c r="I174"/>
      <c r="J174"/>
      <c r="K174"/>
    </row>
    <row r="175" spans="1:11" ht="16" x14ac:dyDescent="0.2">
      <c r="A175"/>
      <c r="B175"/>
      <c r="C175"/>
      <c r="D175"/>
      <c r="E175"/>
      <c r="F175"/>
      <c r="G175"/>
      <c r="H175"/>
      <c r="I175"/>
      <c r="J175"/>
      <c r="K175"/>
    </row>
    <row r="176" spans="1:11" ht="16" x14ac:dyDescent="0.2">
      <c r="A176"/>
      <c r="B176"/>
      <c r="C176"/>
      <c r="D176"/>
      <c r="E176"/>
      <c r="F176"/>
      <c r="G176"/>
      <c r="H176"/>
      <c r="I176"/>
      <c r="J176"/>
      <c r="K176"/>
    </row>
    <row r="177" spans="1:11" ht="16" x14ac:dyDescent="0.2">
      <c r="A177"/>
      <c r="B177"/>
      <c r="C177"/>
      <c r="D177"/>
      <c r="E177"/>
      <c r="F177"/>
      <c r="G177"/>
      <c r="H177"/>
      <c r="I177"/>
      <c r="J177"/>
      <c r="K177"/>
    </row>
    <row r="178" spans="1:11" ht="16" x14ac:dyDescent="0.2">
      <c r="A178"/>
      <c r="B178"/>
      <c r="C178"/>
      <c r="D178"/>
      <c r="E178"/>
      <c r="F178"/>
      <c r="G178"/>
      <c r="H178"/>
      <c r="I178"/>
      <c r="J178"/>
      <c r="K178"/>
    </row>
    <row r="179" spans="1:11" ht="16" x14ac:dyDescent="0.2">
      <c r="A179"/>
      <c r="B179"/>
      <c r="C179"/>
      <c r="D179"/>
      <c r="E179"/>
      <c r="F179"/>
      <c r="G179"/>
      <c r="H179"/>
      <c r="I179"/>
      <c r="J179"/>
      <c r="K179"/>
    </row>
    <row r="180" spans="1:11" ht="16" x14ac:dyDescent="0.2">
      <c r="A180"/>
      <c r="B180"/>
      <c r="C180"/>
      <c r="D180"/>
      <c r="E180"/>
      <c r="F180"/>
      <c r="G180"/>
      <c r="H180"/>
      <c r="I180"/>
      <c r="J180"/>
      <c r="K180"/>
    </row>
    <row r="181" spans="1:11" ht="16" x14ac:dyDescent="0.2">
      <c r="A181"/>
      <c r="B181"/>
      <c r="C181"/>
      <c r="D181"/>
      <c r="E181"/>
      <c r="F181"/>
      <c r="G181"/>
      <c r="H181"/>
      <c r="I181"/>
      <c r="J181"/>
      <c r="K181"/>
    </row>
    <row r="182" spans="1:11" ht="16" x14ac:dyDescent="0.2">
      <c r="A182"/>
      <c r="B182"/>
      <c r="C182"/>
      <c r="D182"/>
      <c r="E182"/>
      <c r="F182"/>
      <c r="G182"/>
      <c r="H182"/>
      <c r="I182"/>
      <c r="J182"/>
      <c r="K182"/>
    </row>
    <row r="183" spans="1:11" ht="16" x14ac:dyDescent="0.2">
      <c r="A183"/>
      <c r="B183"/>
      <c r="C183"/>
      <c r="D183"/>
      <c r="E183"/>
      <c r="F183"/>
      <c r="G183"/>
      <c r="H183"/>
      <c r="I183"/>
      <c r="J183"/>
      <c r="K183"/>
    </row>
    <row r="184" spans="1:11" ht="16" x14ac:dyDescent="0.2">
      <c r="A184"/>
      <c r="B184"/>
      <c r="C184"/>
      <c r="D184"/>
      <c r="E184"/>
      <c r="F184"/>
      <c r="G184"/>
      <c r="H184"/>
      <c r="I184"/>
      <c r="J184"/>
      <c r="K184"/>
    </row>
    <row r="185" spans="1:11" ht="16" x14ac:dyDescent="0.2">
      <c r="A185"/>
      <c r="B185"/>
      <c r="C185"/>
      <c r="D185"/>
      <c r="E185"/>
      <c r="F185"/>
      <c r="G185"/>
      <c r="H185"/>
      <c r="I185"/>
      <c r="J185"/>
      <c r="K185"/>
    </row>
    <row r="186" spans="1:11" ht="16" x14ac:dyDescent="0.2">
      <c r="A186"/>
      <c r="B186"/>
      <c r="C186"/>
      <c r="D186"/>
      <c r="E186"/>
      <c r="F186"/>
      <c r="G186"/>
      <c r="H186"/>
      <c r="I186"/>
      <c r="J186"/>
      <c r="K186"/>
    </row>
    <row r="187" spans="1:11" ht="16" x14ac:dyDescent="0.2">
      <c r="A187"/>
      <c r="B187"/>
      <c r="C187"/>
      <c r="D187"/>
      <c r="E187"/>
      <c r="F187"/>
      <c r="G187"/>
      <c r="H187"/>
      <c r="I187"/>
      <c r="J187"/>
      <c r="K187"/>
    </row>
    <row r="188" spans="1:11" ht="16" x14ac:dyDescent="0.2">
      <c r="A188"/>
      <c r="B188"/>
      <c r="C188"/>
      <c r="D188"/>
      <c r="E188"/>
      <c r="F188"/>
      <c r="G188"/>
      <c r="H188"/>
      <c r="I188"/>
      <c r="J188"/>
      <c r="K188"/>
    </row>
    <row r="189" spans="1:11" ht="16" x14ac:dyDescent="0.2">
      <c r="A189"/>
      <c r="B189"/>
      <c r="C189"/>
      <c r="D189"/>
      <c r="E189"/>
      <c r="F189"/>
      <c r="G189"/>
      <c r="H189"/>
      <c r="I189"/>
      <c r="J189"/>
      <c r="K189"/>
    </row>
    <row r="190" spans="1:11" ht="16" x14ac:dyDescent="0.2">
      <c r="A190"/>
      <c r="B190"/>
      <c r="C190"/>
      <c r="D190"/>
      <c r="E190"/>
      <c r="F190"/>
      <c r="G190"/>
      <c r="H190"/>
      <c r="I190"/>
      <c r="J190"/>
      <c r="K190"/>
    </row>
    <row r="191" spans="1:11" ht="16" x14ac:dyDescent="0.2">
      <c r="A191"/>
      <c r="B191"/>
      <c r="C191"/>
      <c r="D191"/>
      <c r="E191"/>
      <c r="F191"/>
      <c r="G191"/>
      <c r="H191"/>
      <c r="I191"/>
      <c r="J191"/>
      <c r="K191"/>
    </row>
    <row r="192" spans="1:11" ht="16" x14ac:dyDescent="0.2">
      <c r="A192"/>
      <c r="B192"/>
      <c r="C192"/>
      <c r="D192"/>
      <c r="E192"/>
      <c r="F192"/>
      <c r="G192"/>
      <c r="H192"/>
      <c r="I192"/>
      <c r="J192"/>
      <c r="K192"/>
    </row>
    <row r="193" spans="1:11" ht="16" x14ac:dyDescent="0.2">
      <c r="A193"/>
      <c r="B193"/>
      <c r="C193"/>
      <c r="D193"/>
      <c r="E193"/>
      <c r="F193"/>
      <c r="G193"/>
      <c r="H193"/>
      <c r="I193"/>
      <c r="J193"/>
      <c r="K193"/>
    </row>
    <row r="194" spans="1:11" ht="16" x14ac:dyDescent="0.2">
      <c r="A194"/>
      <c r="B194"/>
      <c r="C194"/>
      <c r="D194"/>
      <c r="E194"/>
      <c r="F194"/>
      <c r="G194"/>
      <c r="H194"/>
      <c r="I194"/>
      <c r="J194"/>
      <c r="K194"/>
    </row>
    <row r="195" spans="1:11" ht="16" x14ac:dyDescent="0.2">
      <c r="A195"/>
      <c r="B195"/>
      <c r="C195"/>
      <c r="D195"/>
      <c r="E195"/>
      <c r="F195"/>
      <c r="G195"/>
      <c r="H195"/>
      <c r="I195"/>
      <c r="J195"/>
      <c r="K195"/>
    </row>
    <row r="196" spans="1:11" ht="16" x14ac:dyDescent="0.2">
      <c r="A196"/>
      <c r="B196"/>
      <c r="C196"/>
      <c r="D196"/>
      <c r="E196"/>
      <c r="F196"/>
      <c r="G196"/>
      <c r="H196"/>
      <c r="I196"/>
      <c r="J196"/>
      <c r="K196"/>
    </row>
    <row r="197" spans="1:11" ht="16" x14ac:dyDescent="0.2">
      <c r="A197"/>
      <c r="B197"/>
      <c r="C197"/>
      <c r="D197"/>
      <c r="E197"/>
      <c r="F197"/>
      <c r="G197"/>
      <c r="H197"/>
      <c r="I197"/>
      <c r="J197"/>
      <c r="K197"/>
    </row>
    <row r="198" spans="1:11" ht="16" x14ac:dyDescent="0.2">
      <c r="A198"/>
      <c r="B198"/>
      <c r="C198"/>
      <c r="D198"/>
      <c r="E198"/>
      <c r="F198"/>
      <c r="G198"/>
      <c r="H198"/>
      <c r="I198"/>
      <c r="J198"/>
      <c r="K198"/>
    </row>
    <row r="199" spans="1:11" ht="16" x14ac:dyDescent="0.2">
      <c r="A199"/>
      <c r="B199"/>
      <c r="C199"/>
      <c r="D199"/>
      <c r="E199"/>
      <c r="F199"/>
      <c r="G199"/>
      <c r="H199"/>
      <c r="I199"/>
      <c r="J199"/>
      <c r="K199"/>
    </row>
    <row r="200" spans="1:11" ht="16" x14ac:dyDescent="0.2">
      <c r="A200"/>
      <c r="B200"/>
      <c r="C200"/>
      <c r="D200"/>
      <c r="E200"/>
      <c r="F200"/>
      <c r="G200"/>
      <c r="H200"/>
      <c r="I200"/>
      <c r="J200"/>
      <c r="K200"/>
    </row>
    <row r="201" spans="1:11" ht="16" x14ac:dyDescent="0.2">
      <c r="A201"/>
      <c r="B201"/>
      <c r="C201"/>
      <c r="D201"/>
      <c r="E201"/>
      <c r="F201"/>
      <c r="G201"/>
      <c r="H201"/>
      <c r="I201"/>
      <c r="J201"/>
      <c r="K201"/>
    </row>
    <row r="202" spans="1:11" ht="16" x14ac:dyDescent="0.2">
      <c r="A202"/>
      <c r="B202"/>
      <c r="C202"/>
      <c r="D202"/>
      <c r="E202"/>
      <c r="F202"/>
      <c r="G202"/>
      <c r="H202"/>
      <c r="I202"/>
      <c r="J202"/>
      <c r="K202"/>
    </row>
    <row r="203" spans="1:11" ht="16" x14ac:dyDescent="0.2">
      <c r="A203"/>
      <c r="B203"/>
      <c r="C203"/>
      <c r="D203"/>
      <c r="E203"/>
      <c r="F203"/>
      <c r="G203"/>
      <c r="H203"/>
      <c r="I203"/>
      <c r="J203"/>
      <c r="K203"/>
    </row>
    <row r="204" spans="1:11" ht="16" x14ac:dyDescent="0.2">
      <c r="A204"/>
      <c r="B204"/>
      <c r="C204"/>
      <c r="D204"/>
      <c r="E204"/>
      <c r="F204"/>
      <c r="G204"/>
      <c r="H204"/>
      <c r="I204"/>
      <c r="J204"/>
      <c r="K204"/>
    </row>
    <row r="205" spans="1:11" ht="16" x14ac:dyDescent="0.2">
      <c r="A205"/>
      <c r="B205"/>
      <c r="C205"/>
      <c r="D205"/>
      <c r="E205"/>
      <c r="F205"/>
      <c r="G205"/>
      <c r="H205"/>
      <c r="I205"/>
      <c r="J205"/>
      <c r="K205"/>
    </row>
    <row r="206" spans="1:11" ht="16" x14ac:dyDescent="0.2">
      <c r="A206"/>
      <c r="B206"/>
      <c r="C206"/>
      <c r="D206"/>
      <c r="E206"/>
      <c r="F206"/>
      <c r="G206"/>
      <c r="H206"/>
      <c r="I206"/>
      <c r="J206"/>
      <c r="K206"/>
    </row>
    <row r="207" spans="1:11" ht="16" x14ac:dyDescent="0.2">
      <c r="A207"/>
      <c r="B207"/>
      <c r="C207"/>
      <c r="D207"/>
      <c r="E207"/>
      <c r="F207"/>
      <c r="G207"/>
      <c r="H207"/>
      <c r="I207"/>
      <c r="J207"/>
      <c r="K207"/>
    </row>
    <row r="208" spans="1:11" ht="16" x14ac:dyDescent="0.2">
      <c r="A208"/>
      <c r="B208"/>
      <c r="C208"/>
      <c r="D208"/>
      <c r="E208"/>
      <c r="F208"/>
      <c r="G208"/>
      <c r="H208"/>
      <c r="I208"/>
      <c r="J208"/>
      <c r="K208"/>
    </row>
    <row r="209" spans="1:11" ht="16" x14ac:dyDescent="0.2">
      <c r="A209"/>
      <c r="B209"/>
      <c r="C209"/>
      <c r="D209"/>
      <c r="E209"/>
      <c r="F209"/>
      <c r="G209"/>
      <c r="H209"/>
      <c r="I209"/>
      <c r="J209"/>
      <c r="K209"/>
    </row>
    <row r="210" spans="1:11" ht="16" x14ac:dyDescent="0.2">
      <c r="A210"/>
      <c r="B210"/>
      <c r="C210"/>
      <c r="D210"/>
      <c r="E210"/>
      <c r="F210"/>
      <c r="G210"/>
      <c r="H210"/>
      <c r="I210"/>
      <c r="J210"/>
      <c r="K210"/>
    </row>
    <row r="211" spans="1:11" ht="16" x14ac:dyDescent="0.2">
      <c r="A211"/>
      <c r="B211"/>
      <c r="C211"/>
      <c r="D211"/>
      <c r="E211"/>
      <c r="F211"/>
      <c r="G211"/>
      <c r="H211"/>
      <c r="I211"/>
      <c r="J211"/>
      <c r="K211"/>
    </row>
    <row r="212" spans="1:11" ht="16" x14ac:dyDescent="0.2">
      <c r="A212"/>
      <c r="B212"/>
      <c r="C212"/>
      <c r="D212"/>
      <c r="E212"/>
      <c r="F212"/>
      <c r="G212"/>
      <c r="H212"/>
      <c r="I212"/>
      <c r="J212"/>
      <c r="K212"/>
    </row>
    <row r="213" spans="1:11" ht="16" x14ac:dyDescent="0.2">
      <c r="A213"/>
      <c r="B213"/>
      <c r="C213"/>
      <c r="D213"/>
      <c r="E213"/>
      <c r="F213"/>
      <c r="G213"/>
      <c r="H213"/>
      <c r="I213"/>
      <c r="J213"/>
      <c r="K213"/>
    </row>
    <row r="214" spans="1:11" ht="16" x14ac:dyDescent="0.2">
      <c r="A214"/>
      <c r="B214"/>
      <c r="C214"/>
      <c r="D214"/>
      <c r="E214"/>
      <c r="F214"/>
      <c r="G214"/>
      <c r="H214"/>
      <c r="I214"/>
      <c r="J214"/>
      <c r="K214"/>
    </row>
    <row r="215" spans="1:11" ht="16" x14ac:dyDescent="0.2">
      <c r="A215"/>
      <c r="B215"/>
      <c r="C215"/>
      <c r="D215"/>
      <c r="E215"/>
      <c r="F215"/>
      <c r="G215"/>
      <c r="H215"/>
      <c r="I215"/>
      <c r="J215"/>
      <c r="K215"/>
    </row>
    <row r="216" spans="1:11" ht="16" x14ac:dyDescent="0.2">
      <c r="A216"/>
      <c r="B216"/>
      <c r="C216"/>
      <c r="D216"/>
      <c r="E216"/>
      <c r="F216"/>
      <c r="G216"/>
      <c r="H216"/>
      <c r="I216"/>
      <c r="J216"/>
      <c r="K216"/>
    </row>
    <row r="217" spans="1:11" ht="16" x14ac:dyDescent="0.2">
      <c r="A217"/>
      <c r="B217"/>
      <c r="C217"/>
      <c r="D217"/>
      <c r="E217"/>
      <c r="F217"/>
      <c r="G217"/>
      <c r="H217"/>
      <c r="I217"/>
      <c r="J217"/>
      <c r="K217"/>
    </row>
    <row r="218" spans="1:11" ht="16" x14ac:dyDescent="0.2">
      <c r="A218"/>
      <c r="B218"/>
      <c r="C218"/>
      <c r="D218"/>
      <c r="E218"/>
      <c r="F218"/>
      <c r="G218"/>
      <c r="H218"/>
      <c r="I218"/>
      <c r="J218"/>
      <c r="K218"/>
    </row>
    <row r="219" spans="1:11" ht="16" x14ac:dyDescent="0.2">
      <c r="A219"/>
      <c r="B219"/>
      <c r="C219"/>
      <c r="D219"/>
      <c r="E219"/>
      <c r="F219"/>
      <c r="G219"/>
      <c r="H219"/>
      <c r="I219"/>
      <c r="J219"/>
      <c r="K219"/>
    </row>
    <row r="220" spans="1:11" ht="16" x14ac:dyDescent="0.2">
      <c r="A220"/>
      <c r="B220"/>
      <c r="C220"/>
      <c r="D220"/>
      <c r="E220"/>
      <c r="F220"/>
      <c r="G220"/>
      <c r="H220"/>
      <c r="I220"/>
      <c r="J220"/>
      <c r="K220"/>
    </row>
    <row r="221" spans="1:11" ht="16" x14ac:dyDescent="0.2">
      <c r="A221"/>
      <c r="B221"/>
      <c r="C221"/>
      <c r="D221"/>
      <c r="E221"/>
      <c r="F221"/>
      <c r="G221"/>
      <c r="H221"/>
      <c r="I221"/>
      <c r="J221"/>
      <c r="K221"/>
    </row>
    <row r="222" spans="1:11" ht="16" x14ac:dyDescent="0.2">
      <c r="A222"/>
      <c r="B222"/>
      <c r="C222"/>
      <c r="D222"/>
      <c r="E222"/>
      <c r="F222"/>
      <c r="G222"/>
      <c r="H222"/>
      <c r="I222"/>
      <c r="J222"/>
      <c r="K222"/>
    </row>
    <row r="223" spans="1:11" ht="16" x14ac:dyDescent="0.2">
      <c r="A223"/>
      <c r="B223"/>
      <c r="C223"/>
      <c r="D223"/>
      <c r="E223"/>
      <c r="F223"/>
      <c r="G223"/>
      <c r="H223"/>
      <c r="I223"/>
      <c r="J223"/>
      <c r="K223"/>
    </row>
    <row r="224" spans="1:11" ht="16" x14ac:dyDescent="0.2">
      <c r="A224"/>
      <c r="B224"/>
      <c r="C224"/>
      <c r="D224"/>
      <c r="E224"/>
      <c r="F224"/>
      <c r="G224"/>
      <c r="H224"/>
      <c r="I224"/>
      <c r="J224"/>
      <c r="K224"/>
    </row>
    <row r="225" spans="1:11" ht="16" x14ac:dyDescent="0.2">
      <c r="A225"/>
      <c r="B225"/>
      <c r="C225"/>
      <c r="D225"/>
      <c r="E225"/>
      <c r="F225"/>
      <c r="G225"/>
      <c r="H225"/>
      <c r="I225"/>
      <c r="J225"/>
      <c r="K225"/>
    </row>
    <row r="226" spans="1:11" ht="16" x14ac:dyDescent="0.2">
      <c r="A226"/>
      <c r="B226"/>
      <c r="C226"/>
      <c r="D226"/>
      <c r="E226"/>
      <c r="F226"/>
      <c r="G226"/>
      <c r="H226"/>
      <c r="I226"/>
      <c r="J226"/>
      <c r="K226"/>
    </row>
    <row r="227" spans="1:11" ht="16" x14ac:dyDescent="0.2">
      <c r="A227"/>
      <c r="B227"/>
      <c r="C227"/>
      <c r="D227"/>
      <c r="E227"/>
      <c r="F227"/>
      <c r="G227"/>
      <c r="H227"/>
      <c r="I227"/>
      <c r="J227"/>
      <c r="K227"/>
    </row>
    <row r="228" spans="1:11" ht="16" x14ac:dyDescent="0.2">
      <c r="A228"/>
      <c r="B228"/>
      <c r="C228"/>
      <c r="D228"/>
      <c r="E228"/>
      <c r="F228"/>
      <c r="G228"/>
      <c r="H228"/>
      <c r="I228"/>
      <c r="J228"/>
      <c r="K228"/>
    </row>
    <row r="229" spans="1:11" ht="16" x14ac:dyDescent="0.2">
      <c r="A229"/>
      <c r="B229"/>
      <c r="C229"/>
      <c r="D229"/>
      <c r="E229"/>
      <c r="F229"/>
      <c r="G229"/>
      <c r="H229"/>
      <c r="I229"/>
      <c r="J229"/>
      <c r="K229"/>
    </row>
    <row r="230" spans="1:11" ht="16" x14ac:dyDescent="0.2">
      <c r="A230"/>
      <c r="B230"/>
      <c r="C230"/>
      <c r="D230"/>
      <c r="E230"/>
      <c r="F230"/>
      <c r="G230"/>
      <c r="H230"/>
      <c r="I230"/>
      <c r="J230"/>
      <c r="K230"/>
    </row>
    <row r="231" spans="1:11" ht="16" x14ac:dyDescent="0.2">
      <c r="A231"/>
      <c r="B231"/>
      <c r="C231"/>
      <c r="D231"/>
      <c r="E231"/>
      <c r="F231"/>
      <c r="G231"/>
      <c r="H231"/>
      <c r="I231"/>
      <c r="J231"/>
      <c r="K231"/>
    </row>
    <row r="232" spans="1:11" ht="16" x14ac:dyDescent="0.2">
      <c r="A232"/>
      <c r="B232"/>
      <c r="C232"/>
      <c r="D232"/>
      <c r="E232"/>
      <c r="F232"/>
      <c r="G232"/>
      <c r="H232"/>
      <c r="I232"/>
      <c r="J232"/>
      <c r="K232"/>
    </row>
    <row r="233" spans="1:11" ht="16" x14ac:dyDescent="0.2">
      <c r="A233"/>
      <c r="B233"/>
      <c r="C233"/>
      <c r="D233"/>
      <c r="E233"/>
      <c r="F233"/>
      <c r="G233"/>
      <c r="H233"/>
      <c r="I233"/>
      <c r="J233"/>
      <c r="K233"/>
    </row>
    <row r="234" spans="1:11" ht="16" x14ac:dyDescent="0.2">
      <c r="A234"/>
      <c r="B234"/>
      <c r="C234"/>
      <c r="D234"/>
      <c r="E234"/>
      <c r="F234"/>
      <c r="G234"/>
      <c r="H234"/>
      <c r="I234"/>
      <c r="J234"/>
      <c r="K234"/>
    </row>
    <row r="235" spans="1:11" ht="16" x14ac:dyDescent="0.2">
      <c r="A235"/>
      <c r="B235"/>
      <c r="C235"/>
      <c r="D235"/>
      <c r="E235"/>
      <c r="F235"/>
      <c r="G235"/>
      <c r="H235"/>
      <c r="I235"/>
      <c r="J235"/>
      <c r="K235"/>
    </row>
    <row r="236" spans="1:11" ht="16" x14ac:dyDescent="0.2">
      <c r="A236"/>
      <c r="B236"/>
      <c r="C236"/>
      <c r="D236"/>
      <c r="E236"/>
      <c r="F236"/>
      <c r="G236"/>
      <c r="H236"/>
      <c r="I236"/>
      <c r="J236"/>
      <c r="K236"/>
    </row>
    <row r="237" spans="1:11" ht="16" x14ac:dyDescent="0.2">
      <c r="A237"/>
      <c r="B237"/>
      <c r="C237"/>
      <c r="D237"/>
      <c r="E237"/>
      <c r="F237"/>
      <c r="G237"/>
      <c r="H237"/>
      <c r="I237"/>
      <c r="J237"/>
      <c r="K237"/>
    </row>
    <row r="238" spans="1:11" ht="16" x14ac:dyDescent="0.2">
      <c r="A238"/>
      <c r="B238"/>
      <c r="C238"/>
      <c r="D238"/>
      <c r="E238"/>
      <c r="F238"/>
      <c r="G238"/>
      <c r="H238"/>
      <c r="I238"/>
      <c r="J238"/>
      <c r="K238"/>
    </row>
    <row r="239" spans="1:11" ht="16" x14ac:dyDescent="0.2">
      <c r="A239"/>
      <c r="B239"/>
      <c r="C239"/>
      <c r="D239"/>
      <c r="E239"/>
      <c r="F239"/>
      <c r="G239"/>
      <c r="H239"/>
      <c r="I239"/>
      <c r="J239"/>
      <c r="K239"/>
    </row>
    <row r="240" spans="1:11" ht="16" x14ac:dyDescent="0.2">
      <c r="A240"/>
      <c r="B240"/>
      <c r="C240"/>
      <c r="D240"/>
      <c r="E240"/>
      <c r="F240"/>
      <c r="G240"/>
      <c r="H240"/>
      <c r="I240"/>
      <c r="J240"/>
      <c r="K240"/>
    </row>
    <row r="241" spans="1:11" ht="16" x14ac:dyDescent="0.2">
      <c r="A241"/>
      <c r="B241"/>
      <c r="C241"/>
      <c r="D241"/>
      <c r="E241"/>
      <c r="F241"/>
      <c r="G241"/>
      <c r="H241"/>
      <c r="I241"/>
      <c r="J241"/>
      <c r="K241"/>
    </row>
    <row r="242" spans="1:11" ht="16" x14ac:dyDescent="0.2">
      <c r="A242"/>
      <c r="B242"/>
      <c r="C242"/>
      <c r="D242"/>
      <c r="E242"/>
      <c r="F242"/>
      <c r="G242"/>
      <c r="H242"/>
      <c r="I242"/>
      <c r="J242"/>
      <c r="K242"/>
    </row>
    <row r="243" spans="1:11" ht="16" x14ac:dyDescent="0.2">
      <c r="A243"/>
      <c r="B243"/>
      <c r="C243"/>
      <c r="D243"/>
      <c r="E243"/>
      <c r="F243"/>
      <c r="G243"/>
      <c r="H243"/>
      <c r="I243"/>
      <c r="J243"/>
      <c r="K243"/>
    </row>
    <row r="244" spans="1:11" ht="16" x14ac:dyDescent="0.2">
      <c r="A244"/>
      <c r="B244"/>
      <c r="C244"/>
      <c r="D244"/>
      <c r="E244"/>
      <c r="F244"/>
      <c r="G244"/>
      <c r="H244"/>
      <c r="I244"/>
      <c r="J244"/>
      <c r="K244"/>
    </row>
    <row r="245" spans="1:11" ht="16" x14ac:dyDescent="0.2">
      <c r="A245"/>
      <c r="B245"/>
      <c r="C245"/>
      <c r="D245"/>
      <c r="E245"/>
      <c r="F245"/>
      <c r="G245"/>
      <c r="H245"/>
      <c r="I245"/>
      <c r="J245"/>
      <c r="K245"/>
    </row>
    <row r="246" spans="1:11" ht="16" x14ac:dyDescent="0.2">
      <c r="A246"/>
      <c r="B246"/>
      <c r="C246"/>
      <c r="D246"/>
      <c r="E246"/>
      <c r="F246"/>
      <c r="G246"/>
      <c r="H246"/>
      <c r="I246"/>
      <c r="J246"/>
      <c r="K246"/>
    </row>
    <row r="247" spans="1:11" ht="16" x14ac:dyDescent="0.2">
      <c r="A247"/>
      <c r="B247"/>
      <c r="C247"/>
      <c r="D247"/>
      <c r="E247"/>
      <c r="F247"/>
      <c r="G247"/>
      <c r="H247"/>
      <c r="I247"/>
      <c r="J247"/>
      <c r="K247"/>
    </row>
    <row r="248" spans="1:11" ht="16" x14ac:dyDescent="0.2">
      <c r="A248"/>
      <c r="B248"/>
      <c r="C248"/>
      <c r="D248"/>
      <c r="E248"/>
      <c r="F248"/>
      <c r="G248"/>
      <c r="H248"/>
      <c r="I248"/>
      <c r="J248"/>
      <c r="K248"/>
    </row>
    <row r="249" spans="1:11" ht="16" x14ac:dyDescent="0.2">
      <c r="A249"/>
      <c r="B249"/>
      <c r="C249"/>
      <c r="D249"/>
      <c r="E249"/>
      <c r="F249"/>
      <c r="G249"/>
      <c r="H249"/>
      <c r="I249"/>
      <c r="J249"/>
      <c r="K249"/>
    </row>
    <row r="250" spans="1:11" ht="16" x14ac:dyDescent="0.2">
      <c r="A250"/>
      <c r="B250"/>
      <c r="C250"/>
      <c r="D250"/>
      <c r="E250"/>
      <c r="F250"/>
      <c r="G250"/>
      <c r="H250"/>
      <c r="I250"/>
      <c r="J250"/>
      <c r="K250"/>
    </row>
    <row r="251" spans="1:11" ht="16" x14ac:dyDescent="0.2">
      <c r="A251"/>
      <c r="B251"/>
      <c r="C251"/>
      <c r="D251"/>
      <c r="E251"/>
      <c r="F251"/>
      <c r="G251"/>
      <c r="H251"/>
      <c r="I251"/>
      <c r="J251"/>
      <c r="K251"/>
    </row>
    <row r="252" spans="1:11" ht="16" x14ac:dyDescent="0.2">
      <c r="A252"/>
      <c r="B252"/>
      <c r="C252"/>
      <c r="D252"/>
      <c r="E252"/>
      <c r="F252"/>
      <c r="G252"/>
      <c r="H252"/>
      <c r="I252"/>
      <c r="J252"/>
      <c r="K252"/>
    </row>
    <row r="253" spans="1:11" ht="16" x14ac:dyDescent="0.2">
      <c r="A253"/>
      <c r="B253"/>
      <c r="C253"/>
      <c r="D253"/>
      <c r="E253"/>
      <c r="F253"/>
      <c r="G253"/>
      <c r="H253"/>
      <c r="I253"/>
      <c r="J253"/>
      <c r="K253"/>
    </row>
    <row r="254" spans="1:11" ht="16" x14ac:dyDescent="0.2">
      <c r="A254"/>
      <c r="B254"/>
      <c r="C254"/>
      <c r="D254"/>
      <c r="E254"/>
      <c r="F254"/>
      <c r="G254"/>
      <c r="H254"/>
      <c r="I254"/>
      <c r="J254"/>
      <c r="K254"/>
    </row>
    <row r="255" spans="1:11" ht="16" x14ac:dyDescent="0.2">
      <c r="A255"/>
      <c r="B255"/>
      <c r="C255"/>
      <c r="D255"/>
      <c r="E255"/>
      <c r="F255"/>
      <c r="G255"/>
      <c r="H255"/>
      <c r="I255"/>
      <c r="J255"/>
      <c r="K255"/>
    </row>
    <row r="256" spans="1:11" ht="16" x14ac:dyDescent="0.2">
      <c r="A256"/>
      <c r="B256"/>
      <c r="C256"/>
      <c r="D256"/>
      <c r="E256"/>
      <c r="F256"/>
      <c r="G256"/>
      <c r="H256"/>
      <c r="I256"/>
      <c r="J256"/>
      <c r="K256"/>
    </row>
    <row r="257" spans="1:11" ht="16" x14ac:dyDescent="0.2">
      <c r="A257"/>
      <c r="B257"/>
      <c r="C257"/>
      <c r="D257"/>
      <c r="E257"/>
      <c r="F257"/>
      <c r="G257"/>
      <c r="H257"/>
      <c r="I257"/>
      <c r="J257"/>
      <c r="K257"/>
    </row>
    <row r="258" spans="1:11" ht="16" x14ac:dyDescent="0.2">
      <c r="A258"/>
      <c r="B258"/>
      <c r="C258"/>
      <c r="D258"/>
      <c r="E258"/>
      <c r="F258"/>
      <c r="G258"/>
      <c r="H258"/>
      <c r="I258"/>
      <c r="J258"/>
      <c r="K258"/>
    </row>
    <row r="259" spans="1:11" ht="16" x14ac:dyDescent="0.2">
      <c r="A259"/>
      <c r="B259"/>
      <c r="C259"/>
      <c r="D259"/>
      <c r="E259"/>
      <c r="F259"/>
      <c r="G259"/>
      <c r="H259"/>
      <c r="I259"/>
      <c r="J259"/>
      <c r="K259"/>
    </row>
    <row r="260" spans="1:11" ht="16" x14ac:dyDescent="0.2">
      <c r="A260"/>
      <c r="B260"/>
      <c r="C260"/>
      <c r="D260"/>
      <c r="E260"/>
      <c r="F260"/>
      <c r="G260"/>
      <c r="H260"/>
      <c r="I260"/>
      <c r="J260"/>
      <c r="K260"/>
    </row>
    <row r="261" spans="1:11" ht="16" x14ac:dyDescent="0.2">
      <c r="A261"/>
      <c r="B261"/>
      <c r="C261"/>
      <c r="D261"/>
      <c r="E261"/>
      <c r="F261"/>
      <c r="G261"/>
      <c r="H261"/>
      <c r="I261"/>
      <c r="J261"/>
      <c r="K261"/>
    </row>
    <row r="262" spans="1:11" ht="16" x14ac:dyDescent="0.2">
      <c r="A262"/>
      <c r="B262"/>
      <c r="C262"/>
      <c r="D262"/>
      <c r="E262"/>
      <c r="F262"/>
      <c r="G262"/>
      <c r="H262"/>
      <c r="I262"/>
      <c r="J262"/>
      <c r="K262"/>
    </row>
    <row r="263" spans="1:11" ht="16" x14ac:dyDescent="0.2">
      <c r="A263"/>
      <c r="B263"/>
      <c r="C263"/>
      <c r="D263"/>
      <c r="E263"/>
      <c r="F263"/>
      <c r="G263"/>
      <c r="H263"/>
      <c r="I263"/>
      <c r="J263"/>
      <c r="K263"/>
    </row>
    <row r="264" spans="1:11" ht="16" x14ac:dyDescent="0.2">
      <c r="A264"/>
      <c r="B264"/>
      <c r="C264"/>
      <c r="D264"/>
      <c r="E264"/>
      <c r="F264"/>
      <c r="G264"/>
      <c r="H264"/>
      <c r="I264"/>
      <c r="J264"/>
      <c r="K264"/>
    </row>
    <row r="265" spans="1:11" ht="16" x14ac:dyDescent="0.2">
      <c r="A265"/>
      <c r="B265"/>
      <c r="C265"/>
      <c r="D265"/>
      <c r="E265"/>
      <c r="F265"/>
      <c r="G265"/>
      <c r="H265"/>
      <c r="I265"/>
      <c r="J265"/>
      <c r="K265"/>
    </row>
    <row r="266" spans="1:11" ht="16" x14ac:dyDescent="0.2">
      <c r="A266"/>
      <c r="B266"/>
      <c r="C266"/>
      <c r="D266"/>
      <c r="E266"/>
      <c r="F266"/>
      <c r="G266"/>
      <c r="H266"/>
      <c r="I266"/>
      <c r="J266"/>
      <c r="K266"/>
    </row>
    <row r="267" spans="1:11" ht="16" x14ac:dyDescent="0.2">
      <c r="A267"/>
      <c r="B267"/>
      <c r="C267"/>
      <c r="D267"/>
      <c r="E267"/>
      <c r="F267"/>
      <c r="G267"/>
      <c r="H267"/>
      <c r="I267"/>
      <c r="J267"/>
      <c r="K267"/>
    </row>
    <row r="268" spans="1:11" ht="16" x14ac:dyDescent="0.2">
      <c r="A268"/>
      <c r="B268"/>
      <c r="C268"/>
      <c r="D268"/>
      <c r="E268"/>
      <c r="F268"/>
      <c r="G268"/>
      <c r="H268"/>
      <c r="I268"/>
      <c r="J268"/>
      <c r="K268"/>
    </row>
    <row r="269" spans="1:11" ht="16" x14ac:dyDescent="0.2">
      <c r="A269"/>
      <c r="B269"/>
      <c r="C269"/>
      <c r="D269"/>
      <c r="E269"/>
      <c r="F269"/>
      <c r="G269"/>
      <c r="H269"/>
      <c r="I269"/>
      <c r="J269"/>
      <c r="K269"/>
    </row>
    <row r="270" spans="1:11" ht="16" x14ac:dyDescent="0.2">
      <c r="A270"/>
      <c r="B270"/>
      <c r="C270"/>
      <c r="D270"/>
      <c r="E270"/>
      <c r="F270"/>
      <c r="G270"/>
      <c r="H270"/>
      <c r="I270"/>
      <c r="J270"/>
      <c r="K270"/>
    </row>
    <row r="271" spans="1:11" ht="16" x14ac:dyDescent="0.2">
      <c r="A271"/>
      <c r="B271"/>
      <c r="C271"/>
      <c r="D271"/>
      <c r="E271"/>
      <c r="F271"/>
      <c r="G271"/>
      <c r="H271"/>
      <c r="I271"/>
      <c r="J271"/>
      <c r="K271"/>
    </row>
    <row r="272" spans="1:11" ht="16" x14ac:dyDescent="0.2">
      <c r="A272"/>
      <c r="B272"/>
      <c r="C272"/>
      <c r="D272"/>
      <c r="E272"/>
      <c r="F272"/>
      <c r="G272"/>
      <c r="H272"/>
      <c r="I272"/>
      <c r="J272"/>
      <c r="K272"/>
    </row>
    <row r="273" spans="1:11" ht="16" x14ac:dyDescent="0.2">
      <c r="A273"/>
      <c r="B273"/>
      <c r="C273"/>
      <c r="D273"/>
      <c r="E273"/>
      <c r="F273"/>
      <c r="G273"/>
      <c r="H273"/>
      <c r="I273"/>
      <c r="J273"/>
      <c r="K273"/>
    </row>
    <row r="274" spans="1:11" ht="16" x14ac:dyDescent="0.2">
      <c r="A274"/>
      <c r="B274"/>
      <c r="C274"/>
      <c r="D274"/>
      <c r="E274"/>
      <c r="F274"/>
      <c r="G274"/>
      <c r="H274"/>
      <c r="I274"/>
      <c r="J274"/>
      <c r="K274"/>
    </row>
    <row r="275" spans="1:11" ht="16" x14ac:dyDescent="0.2">
      <c r="A275"/>
      <c r="B275"/>
      <c r="C275"/>
      <c r="D275"/>
      <c r="E275"/>
      <c r="F275"/>
      <c r="G275"/>
      <c r="H275"/>
      <c r="I275"/>
      <c r="J275"/>
      <c r="K275"/>
    </row>
    <row r="276" spans="1:11" ht="16" x14ac:dyDescent="0.2">
      <c r="A276"/>
      <c r="B276"/>
      <c r="C276"/>
      <c r="D276"/>
      <c r="E276"/>
      <c r="F276"/>
      <c r="G276"/>
      <c r="H276"/>
      <c r="I276"/>
      <c r="J276"/>
      <c r="K276"/>
    </row>
    <row r="277" spans="1:11" ht="16" x14ac:dyDescent="0.2">
      <c r="A277"/>
      <c r="B277"/>
      <c r="C277"/>
      <c r="D277"/>
      <c r="E277"/>
      <c r="F277"/>
      <c r="G277"/>
      <c r="H277"/>
      <c r="I277"/>
      <c r="J277"/>
      <c r="K277"/>
    </row>
    <row r="278" spans="1:11" ht="16" x14ac:dyDescent="0.2">
      <c r="A278"/>
      <c r="B278"/>
      <c r="C278"/>
      <c r="D278"/>
      <c r="E278"/>
      <c r="F278"/>
      <c r="G278"/>
      <c r="H278"/>
      <c r="I278"/>
      <c r="J278"/>
      <c r="K278"/>
    </row>
    <row r="279" spans="1:11" ht="16" x14ac:dyDescent="0.2">
      <c r="A279"/>
      <c r="B279"/>
      <c r="C279"/>
      <c r="D279"/>
      <c r="E279"/>
      <c r="F279"/>
      <c r="G279"/>
      <c r="H279"/>
      <c r="I279"/>
      <c r="J279"/>
      <c r="K279"/>
    </row>
    <row r="280" spans="1:11" ht="16" x14ac:dyDescent="0.2">
      <c r="A280"/>
      <c r="B280"/>
      <c r="C280"/>
      <c r="D280"/>
      <c r="E280"/>
      <c r="F280"/>
      <c r="G280"/>
      <c r="H280"/>
      <c r="I280"/>
      <c r="J280"/>
      <c r="K280"/>
    </row>
    <row r="281" spans="1:11" ht="16" x14ac:dyDescent="0.2">
      <c r="A281"/>
      <c r="B281"/>
      <c r="C281"/>
      <c r="D281"/>
      <c r="E281"/>
      <c r="F281"/>
      <c r="G281"/>
      <c r="H281"/>
      <c r="I281"/>
      <c r="J281"/>
      <c r="K281"/>
    </row>
    <row r="282" spans="1:11" ht="16" x14ac:dyDescent="0.2">
      <c r="A282"/>
      <c r="B282"/>
      <c r="C282"/>
      <c r="D282"/>
      <c r="E282"/>
      <c r="F282"/>
      <c r="G282"/>
      <c r="H282"/>
      <c r="I282"/>
      <c r="J282"/>
      <c r="K282"/>
    </row>
    <row r="283" spans="1:11" ht="16" x14ac:dyDescent="0.2">
      <c r="A283"/>
      <c r="B283"/>
      <c r="C283"/>
      <c r="D283"/>
      <c r="E283"/>
      <c r="F283"/>
      <c r="G283"/>
      <c r="H283"/>
      <c r="I283"/>
      <c r="J283"/>
      <c r="K283"/>
    </row>
    <row r="284" spans="1:11" ht="16" x14ac:dyDescent="0.2">
      <c r="A284"/>
      <c r="B284"/>
      <c r="C284"/>
      <c r="D284"/>
      <c r="E284"/>
      <c r="F284"/>
      <c r="G284"/>
      <c r="H284"/>
      <c r="I284"/>
      <c r="J284"/>
      <c r="K284"/>
    </row>
    <row r="285" spans="1:11" ht="16" x14ac:dyDescent="0.2">
      <c r="A285"/>
      <c r="B285"/>
      <c r="C285"/>
      <c r="D285"/>
      <c r="E285"/>
      <c r="F285"/>
      <c r="G285"/>
      <c r="H285"/>
      <c r="I285"/>
      <c r="J285"/>
      <c r="K285"/>
    </row>
    <row r="286" spans="1:11" ht="16" x14ac:dyDescent="0.2">
      <c r="A286"/>
      <c r="B286"/>
      <c r="C286"/>
      <c r="D286"/>
      <c r="E286"/>
      <c r="F286"/>
      <c r="G286"/>
      <c r="H286"/>
      <c r="I286"/>
      <c r="J286"/>
      <c r="K286"/>
    </row>
    <row r="287" spans="1:11" ht="16" x14ac:dyDescent="0.2">
      <c r="A287"/>
      <c r="B287"/>
      <c r="C287"/>
      <c r="D287"/>
      <c r="E287"/>
      <c r="F287"/>
      <c r="G287"/>
      <c r="H287"/>
      <c r="I287"/>
      <c r="J287"/>
      <c r="K287"/>
    </row>
    <row r="288" spans="1:11" ht="16" x14ac:dyDescent="0.2">
      <c r="A288"/>
      <c r="B288"/>
      <c r="C288"/>
      <c r="D288"/>
      <c r="E288"/>
      <c r="F288"/>
      <c r="G288"/>
      <c r="H288"/>
      <c r="I288"/>
      <c r="J288"/>
      <c r="K288"/>
    </row>
    <row r="289" spans="1:11" ht="16" x14ac:dyDescent="0.2">
      <c r="A289"/>
      <c r="B289"/>
      <c r="C289"/>
      <c r="D289"/>
      <c r="E289"/>
      <c r="F289"/>
      <c r="G289"/>
      <c r="H289"/>
      <c r="I289"/>
      <c r="J289"/>
      <c r="K289"/>
    </row>
    <row r="290" spans="1:11" ht="16" x14ac:dyDescent="0.2">
      <c r="A290"/>
      <c r="B290"/>
      <c r="C290"/>
      <c r="D290"/>
      <c r="E290"/>
      <c r="F290"/>
      <c r="G290"/>
      <c r="H290"/>
      <c r="I290"/>
      <c r="J290"/>
      <c r="K290"/>
    </row>
    <row r="291" spans="1:11" ht="16" x14ac:dyDescent="0.2">
      <c r="A291"/>
      <c r="B291"/>
      <c r="C291"/>
      <c r="D291"/>
      <c r="E291"/>
      <c r="F291"/>
      <c r="G291"/>
      <c r="H291"/>
      <c r="I291"/>
      <c r="J291"/>
      <c r="K291"/>
    </row>
    <row r="292" spans="1:11" ht="16" x14ac:dyDescent="0.2">
      <c r="A292"/>
      <c r="B292"/>
      <c r="C292"/>
      <c r="D292"/>
      <c r="E292"/>
      <c r="F292"/>
      <c r="G292"/>
      <c r="H292"/>
      <c r="I292"/>
      <c r="J292"/>
      <c r="K292"/>
    </row>
    <row r="293" spans="1:11" ht="16" x14ac:dyDescent="0.2">
      <c r="A293"/>
      <c r="B293"/>
      <c r="C293"/>
      <c r="D293"/>
      <c r="E293"/>
      <c r="F293"/>
      <c r="G293"/>
      <c r="H293"/>
      <c r="I293"/>
      <c r="J293"/>
      <c r="K293"/>
    </row>
    <row r="294" spans="1:11" ht="16" x14ac:dyDescent="0.2">
      <c r="A294"/>
      <c r="B294"/>
      <c r="C294"/>
      <c r="D294"/>
      <c r="E294"/>
      <c r="F294"/>
      <c r="G294"/>
      <c r="H294"/>
      <c r="I294"/>
      <c r="J294"/>
      <c r="K294"/>
    </row>
    <row r="295" spans="1:11" ht="16" x14ac:dyDescent="0.2">
      <c r="A295"/>
      <c r="B295"/>
      <c r="C295"/>
      <c r="D295"/>
      <c r="E295"/>
      <c r="F295"/>
      <c r="G295"/>
      <c r="H295"/>
      <c r="I295"/>
      <c r="J295"/>
      <c r="K295"/>
    </row>
    <row r="296" spans="1:11" ht="16" x14ac:dyDescent="0.2">
      <c r="A296"/>
      <c r="B296"/>
      <c r="C296"/>
      <c r="D296"/>
      <c r="E296"/>
      <c r="F296"/>
      <c r="G296"/>
      <c r="H296"/>
      <c r="I296"/>
      <c r="J296"/>
      <c r="K296"/>
    </row>
    <row r="297" spans="1:11" ht="16" x14ac:dyDescent="0.2">
      <c r="A297"/>
      <c r="B297"/>
      <c r="C297"/>
      <c r="D297"/>
      <c r="E297"/>
      <c r="F297"/>
      <c r="G297"/>
      <c r="H297"/>
      <c r="I297"/>
      <c r="J297"/>
      <c r="K297"/>
    </row>
    <row r="298" spans="1:11" ht="16" x14ac:dyDescent="0.2">
      <c r="A298"/>
      <c r="B298"/>
      <c r="C298"/>
      <c r="D298"/>
      <c r="E298"/>
      <c r="F298"/>
      <c r="G298"/>
      <c r="H298"/>
      <c r="I298"/>
      <c r="J298"/>
      <c r="K298"/>
    </row>
    <row r="299" spans="1:11" ht="16" x14ac:dyDescent="0.2">
      <c r="A299"/>
      <c r="B299"/>
      <c r="C299"/>
      <c r="D299"/>
      <c r="E299"/>
      <c r="F299"/>
      <c r="G299"/>
      <c r="H299"/>
      <c r="I299"/>
      <c r="J299"/>
      <c r="K299"/>
    </row>
    <row r="300" spans="1:11" ht="16" x14ac:dyDescent="0.2">
      <c r="A300"/>
      <c r="B300"/>
      <c r="C300"/>
      <c r="D300"/>
      <c r="E300"/>
      <c r="F300"/>
      <c r="G300"/>
      <c r="H300"/>
      <c r="I300"/>
      <c r="J300"/>
      <c r="K300"/>
    </row>
    <row r="301" spans="1:11" ht="16" x14ac:dyDescent="0.2">
      <c r="A301"/>
      <c r="B301"/>
      <c r="C301"/>
      <c r="D301"/>
      <c r="E301"/>
      <c r="F301"/>
      <c r="G301"/>
      <c r="H301"/>
      <c r="I301"/>
      <c r="J301"/>
      <c r="K301"/>
    </row>
    <row r="302" spans="1:11" ht="16" x14ac:dyDescent="0.2">
      <c r="A302"/>
      <c r="B302"/>
      <c r="C302"/>
      <c r="D302"/>
      <c r="E302"/>
      <c r="F302"/>
      <c r="G302"/>
      <c r="H302"/>
      <c r="I302"/>
      <c r="J302"/>
      <c r="K302"/>
    </row>
    <row r="303" spans="1:11" ht="16" x14ac:dyDescent="0.2">
      <c r="A303"/>
      <c r="B303"/>
      <c r="C303"/>
      <c r="D303"/>
      <c r="E303"/>
      <c r="F303"/>
      <c r="G303"/>
      <c r="H303"/>
      <c r="I303"/>
      <c r="J303"/>
      <c r="K303"/>
    </row>
    <row r="304" spans="1:11" ht="16" x14ac:dyDescent="0.2">
      <c r="A304"/>
      <c r="B304"/>
      <c r="C304"/>
      <c r="D304"/>
      <c r="E304"/>
      <c r="F304"/>
      <c r="G304"/>
      <c r="H304"/>
      <c r="I304"/>
      <c r="J304"/>
      <c r="K304"/>
    </row>
    <row r="305" spans="1:11" ht="16" x14ac:dyDescent="0.2">
      <c r="A305"/>
      <c r="B305"/>
      <c r="C305"/>
      <c r="D305"/>
      <c r="E305"/>
      <c r="F305"/>
      <c r="G305"/>
      <c r="H305"/>
      <c r="I305"/>
      <c r="J305"/>
      <c r="K305"/>
    </row>
    <row r="306" spans="1:11" ht="16" x14ac:dyDescent="0.2">
      <c r="A306"/>
      <c r="B306"/>
      <c r="C306"/>
      <c r="D306"/>
      <c r="E306"/>
      <c r="F306"/>
      <c r="G306"/>
      <c r="H306"/>
      <c r="I306"/>
      <c r="J306"/>
      <c r="K306"/>
    </row>
    <row r="307" spans="1:11" ht="16" x14ac:dyDescent="0.2">
      <c r="A307"/>
      <c r="B307"/>
      <c r="C307"/>
      <c r="D307"/>
      <c r="E307"/>
      <c r="F307"/>
      <c r="G307"/>
      <c r="H307"/>
      <c r="I307"/>
      <c r="J307"/>
      <c r="K307"/>
    </row>
    <row r="308" spans="1:11" ht="16" x14ac:dyDescent="0.2">
      <c r="A308"/>
      <c r="B308"/>
      <c r="C308"/>
      <c r="D308"/>
      <c r="E308"/>
      <c r="F308"/>
      <c r="G308"/>
      <c r="H308"/>
      <c r="I308"/>
      <c r="J308"/>
      <c r="K308"/>
    </row>
    <row r="309" spans="1:11" ht="16" x14ac:dyDescent="0.2">
      <c r="A309"/>
      <c r="B309"/>
      <c r="C309"/>
      <c r="D309"/>
      <c r="E309"/>
      <c r="F309"/>
      <c r="G309"/>
      <c r="H309"/>
      <c r="I309"/>
      <c r="J309"/>
      <c r="K309"/>
    </row>
    <row r="310" spans="1:11" ht="16" x14ac:dyDescent="0.2">
      <c r="A310"/>
      <c r="B310"/>
      <c r="C310"/>
      <c r="D310"/>
      <c r="E310"/>
      <c r="F310"/>
      <c r="G310"/>
      <c r="H310"/>
      <c r="I310"/>
      <c r="J310"/>
      <c r="K310"/>
    </row>
    <row r="311" spans="1:11" ht="16" x14ac:dyDescent="0.2">
      <c r="A311"/>
      <c r="B311"/>
      <c r="C311"/>
      <c r="D311"/>
      <c r="E311"/>
      <c r="F311"/>
      <c r="G311"/>
      <c r="H311"/>
      <c r="I311"/>
      <c r="J311"/>
      <c r="K311"/>
    </row>
    <row r="312" spans="1:11" ht="16" x14ac:dyDescent="0.2">
      <c r="A312"/>
      <c r="B312"/>
      <c r="C312"/>
      <c r="D312"/>
      <c r="E312"/>
      <c r="F312"/>
      <c r="G312"/>
      <c r="H312"/>
      <c r="I312"/>
      <c r="J312"/>
      <c r="K312"/>
    </row>
    <row r="313" spans="1:11" ht="16" x14ac:dyDescent="0.2">
      <c r="A313"/>
      <c r="B313"/>
      <c r="C313"/>
      <c r="D313"/>
      <c r="E313"/>
      <c r="F313"/>
      <c r="G313"/>
      <c r="H313"/>
      <c r="I313"/>
      <c r="J313"/>
      <c r="K313"/>
    </row>
    <row r="314" spans="1:11" ht="16" x14ac:dyDescent="0.2">
      <c r="A314"/>
      <c r="B314"/>
      <c r="C314"/>
      <c r="D314"/>
      <c r="E314"/>
      <c r="F314"/>
      <c r="G314"/>
      <c r="H314"/>
      <c r="I314"/>
      <c r="J314"/>
      <c r="K314"/>
    </row>
    <row r="315" spans="1:11" ht="16" x14ac:dyDescent="0.2">
      <c r="A315"/>
      <c r="B315"/>
      <c r="C315"/>
      <c r="D315"/>
      <c r="E315"/>
      <c r="F315"/>
      <c r="G315"/>
      <c r="H315"/>
      <c r="I315"/>
      <c r="J315"/>
      <c r="K315"/>
    </row>
    <row r="316" spans="1:11" ht="16" x14ac:dyDescent="0.2">
      <c r="A316"/>
      <c r="B316"/>
      <c r="C316"/>
      <c r="D316"/>
      <c r="E316"/>
      <c r="F316"/>
      <c r="G316"/>
      <c r="H316"/>
      <c r="I316"/>
      <c r="J316"/>
      <c r="K316"/>
    </row>
    <row r="317" spans="1:11" ht="16" x14ac:dyDescent="0.2">
      <c r="A317"/>
      <c r="B317"/>
      <c r="C317"/>
      <c r="D317"/>
      <c r="E317"/>
      <c r="F317"/>
      <c r="G317"/>
      <c r="H317"/>
      <c r="I317"/>
      <c r="J317"/>
      <c r="K317"/>
    </row>
    <row r="318" spans="1:11" ht="16" x14ac:dyDescent="0.2">
      <c r="A318"/>
      <c r="B318"/>
      <c r="C318"/>
      <c r="D318"/>
      <c r="E318"/>
      <c r="F318"/>
      <c r="G318"/>
      <c r="H318"/>
      <c r="I318"/>
      <c r="J318"/>
      <c r="K318"/>
    </row>
    <row r="319" spans="1:11" ht="16" x14ac:dyDescent="0.2">
      <c r="A319"/>
      <c r="B319"/>
      <c r="C319"/>
      <c r="D319"/>
      <c r="E319"/>
      <c r="F319"/>
      <c r="G319"/>
      <c r="H319"/>
      <c r="I319"/>
      <c r="J319"/>
      <c r="K319"/>
    </row>
    <row r="320" spans="1:11" ht="16" x14ac:dyDescent="0.2">
      <c r="A320"/>
      <c r="B320"/>
      <c r="C320"/>
      <c r="D320"/>
      <c r="E320"/>
      <c r="F320"/>
      <c r="G320"/>
      <c r="H320"/>
      <c r="I320"/>
      <c r="J320"/>
      <c r="K320"/>
    </row>
    <row r="321" spans="1:11" ht="16" x14ac:dyDescent="0.2">
      <c r="A321"/>
      <c r="B321"/>
      <c r="C321"/>
      <c r="D321"/>
      <c r="E321"/>
      <c r="F321"/>
      <c r="G321"/>
      <c r="H321"/>
      <c r="I321"/>
      <c r="J321"/>
      <c r="K321"/>
    </row>
    <row r="322" spans="1:11" ht="16" x14ac:dyDescent="0.2">
      <c r="A322"/>
      <c r="B322"/>
      <c r="C322"/>
      <c r="D322"/>
      <c r="E322"/>
      <c r="F322"/>
      <c r="G322"/>
      <c r="H322"/>
      <c r="I322"/>
      <c r="J322"/>
      <c r="K322"/>
    </row>
    <row r="323" spans="1:11" ht="16" x14ac:dyDescent="0.2">
      <c r="A323"/>
      <c r="B323"/>
      <c r="C323"/>
      <c r="D323"/>
      <c r="E323"/>
      <c r="F323"/>
      <c r="G323"/>
      <c r="H323"/>
      <c r="I323"/>
      <c r="J323"/>
      <c r="K323"/>
    </row>
    <row r="324" spans="1:11" ht="16" x14ac:dyDescent="0.2">
      <c r="A324"/>
      <c r="B324"/>
      <c r="C324"/>
      <c r="D324"/>
      <c r="E324"/>
      <c r="F324"/>
      <c r="G324"/>
      <c r="H324"/>
      <c r="I324"/>
      <c r="J324"/>
      <c r="K324"/>
    </row>
    <row r="325" spans="1:11" ht="16" x14ac:dyDescent="0.2">
      <c r="A325"/>
      <c r="B325"/>
      <c r="C325"/>
      <c r="D325"/>
      <c r="E325"/>
      <c r="F325"/>
      <c r="G325"/>
      <c r="H325"/>
      <c r="I325"/>
      <c r="J325"/>
      <c r="K325"/>
    </row>
    <row r="326" spans="1:11" ht="16" x14ac:dyDescent="0.2">
      <c r="A326"/>
      <c r="B326"/>
      <c r="C326"/>
      <c r="D326"/>
      <c r="E326"/>
      <c r="F326"/>
      <c r="G326"/>
      <c r="H326"/>
      <c r="I326"/>
      <c r="J326"/>
      <c r="K326"/>
    </row>
    <row r="327" spans="1:11" ht="16" x14ac:dyDescent="0.2">
      <c r="A327"/>
      <c r="B327"/>
      <c r="C327"/>
      <c r="D327"/>
      <c r="E327"/>
      <c r="F327"/>
      <c r="G327"/>
      <c r="H327"/>
      <c r="I327"/>
      <c r="J327"/>
      <c r="K327"/>
    </row>
    <row r="328" spans="1:11" ht="16" x14ac:dyDescent="0.2">
      <c r="A328"/>
      <c r="B328"/>
      <c r="C328"/>
      <c r="D328"/>
      <c r="E328"/>
      <c r="F328"/>
      <c r="G328"/>
      <c r="H328"/>
      <c r="I328"/>
      <c r="J328"/>
      <c r="K328"/>
    </row>
    <row r="329" spans="1:11" ht="16" x14ac:dyDescent="0.2">
      <c r="A329"/>
      <c r="B329"/>
      <c r="C329"/>
      <c r="D329"/>
      <c r="E329"/>
      <c r="F329"/>
      <c r="G329"/>
      <c r="H329"/>
      <c r="I329"/>
      <c r="J329"/>
      <c r="K329"/>
    </row>
    <row r="330" spans="1:11" ht="16" x14ac:dyDescent="0.2">
      <c r="A330"/>
      <c r="B330"/>
      <c r="C330"/>
      <c r="D330"/>
      <c r="E330"/>
      <c r="F330"/>
      <c r="G330"/>
      <c r="H330"/>
      <c r="I330"/>
      <c r="J330"/>
      <c r="K330"/>
    </row>
    <row r="331" spans="1:11" ht="16" x14ac:dyDescent="0.2">
      <c r="A331"/>
      <c r="B331"/>
      <c r="C331"/>
      <c r="D331"/>
      <c r="E331"/>
      <c r="F331"/>
      <c r="G331"/>
      <c r="H331"/>
      <c r="I331"/>
      <c r="J331"/>
      <c r="K331"/>
    </row>
    <row r="332" spans="1:11" ht="16" x14ac:dyDescent="0.2">
      <c r="A332"/>
      <c r="B332"/>
      <c r="C332"/>
      <c r="D332"/>
      <c r="E332"/>
      <c r="F332"/>
      <c r="G332"/>
      <c r="H332"/>
      <c r="I332"/>
      <c r="J332"/>
      <c r="K332"/>
    </row>
    <row r="333" spans="1:11" ht="16" x14ac:dyDescent="0.2">
      <c r="A333"/>
      <c r="B333"/>
      <c r="C333"/>
      <c r="D333"/>
      <c r="E333"/>
      <c r="F333"/>
      <c r="G333"/>
      <c r="H333"/>
      <c r="I333"/>
      <c r="J333"/>
      <c r="K333"/>
    </row>
    <row r="334" spans="1:11" ht="16" x14ac:dyDescent="0.2">
      <c r="A334"/>
      <c r="B334"/>
      <c r="C334"/>
      <c r="D334"/>
      <c r="E334"/>
      <c r="F334"/>
      <c r="G334"/>
      <c r="H334"/>
      <c r="I334"/>
      <c r="J334"/>
      <c r="K334"/>
    </row>
    <row r="335" spans="1:11" ht="16" x14ac:dyDescent="0.2">
      <c r="A335"/>
      <c r="B335"/>
      <c r="C335"/>
      <c r="D335"/>
      <c r="E335"/>
      <c r="F335"/>
      <c r="G335"/>
      <c r="H335"/>
      <c r="I335"/>
      <c r="J335"/>
      <c r="K335"/>
    </row>
    <row r="336" spans="1:11" ht="16" x14ac:dyDescent="0.2">
      <c r="A336"/>
      <c r="B336"/>
      <c r="C336"/>
      <c r="D336"/>
      <c r="E336"/>
      <c r="F336"/>
      <c r="G336"/>
      <c r="H336"/>
      <c r="I336"/>
      <c r="J336"/>
      <c r="K336"/>
    </row>
    <row r="337" spans="1:11" ht="16" x14ac:dyDescent="0.2">
      <c r="A337"/>
      <c r="B337"/>
      <c r="C337"/>
      <c r="D337"/>
      <c r="E337"/>
      <c r="F337"/>
      <c r="G337"/>
      <c r="H337"/>
      <c r="I337"/>
      <c r="J337"/>
      <c r="K337"/>
    </row>
    <row r="338" spans="1:11" ht="16" x14ac:dyDescent="0.2">
      <c r="A338"/>
      <c r="B338"/>
      <c r="C338"/>
      <c r="D338"/>
      <c r="E338"/>
      <c r="F338"/>
      <c r="G338"/>
      <c r="H338"/>
      <c r="I338"/>
      <c r="J338"/>
      <c r="K338"/>
    </row>
    <row r="339" spans="1:11" ht="16" x14ac:dyDescent="0.2">
      <c r="A339"/>
      <c r="B339"/>
      <c r="C339"/>
      <c r="D339"/>
      <c r="E339"/>
      <c r="F339"/>
      <c r="G339"/>
      <c r="H339"/>
      <c r="I339"/>
      <c r="J339"/>
      <c r="K339"/>
    </row>
    <row r="340" spans="1:11" ht="16" x14ac:dyDescent="0.2">
      <c r="A340"/>
      <c r="B340"/>
      <c r="C340"/>
      <c r="D340"/>
      <c r="E340"/>
      <c r="F340"/>
      <c r="G340"/>
      <c r="H340"/>
      <c r="I340"/>
      <c r="J340"/>
      <c r="K340"/>
    </row>
    <row r="341" spans="1:11" ht="16" x14ac:dyDescent="0.2">
      <c r="A341"/>
      <c r="B341"/>
      <c r="C341"/>
      <c r="D341"/>
      <c r="E341"/>
      <c r="F341"/>
      <c r="G341"/>
      <c r="H341"/>
      <c r="I341"/>
      <c r="J341"/>
      <c r="K341"/>
    </row>
    <row r="342" spans="1:11" ht="16" x14ac:dyDescent="0.2">
      <c r="A342"/>
      <c r="B342"/>
      <c r="C342"/>
      <c r="D342"/>
      <c r="E342"/>
      <c r="F342"/>
      <c r="G342"/>
      <c r="H342"/>
      <c r="I342"/>
      <c r="J342"/>
      <c r="K342"/>
    </row>
    <row r="343" spans="1:11" ht="16" x14ac:dyDescent="0.2">
      <c r="A343"/>
      <c r="B343"/>
      <c r="C343"/>
      <c r="D343"/>
      <c r="E343"/>
      <c r="F343"/>
      <c r="G343"/>
      <c r="H343"/>
      <c r="I343"/>
      <c r="J343"/>
      <c r="K343"/>
    </row>
    <row r="344" spans="1:11" ht="16" x14ac:dyDescent="0.2">
      <c r="A344"/>
      <c r="B344"/>
      <c r="C344"/>
      <c r="D344"/>
      <c r="E344"/>
      <c r="F344"/>
      <c r="G344"/>
      <c r="H344"/>
      <c r="I344"/>
      <c r="J344"/>
      <c r="K344"/>
    </row>
    <row r="345" spans="1:11" ht="16" x14ac:dyDescent="0.2">
      <c r="A345"/>
      <c r="B345"/>
      <c r="C345"/>
      <c r="D345"/>
      <c r="E345"/>
      <c r="F345"/>
      <c r="G345"/>
      <c r="H345"/>
      <c r="I345"/>
      <c r="J345"/>
      <c r="K345"/>
    </row>
    <row r="346" spans="1:11" ht="16" x14ac:dyDescent="0.2">
      <c r="A346"/>
      <c r="B346"/>
      <c r="C346"/>
      <c r="D346"/>
      <c r="E346"/>
      <c r="F346"/>
      <c r="G346"/>
      <c r="H346"/>
      <c r="I346"/>
      <c r="J346"/>
      <c r="K346"/>
    </row>
    <row r="347" spans="1:11" ht="16" x14ac:dyDescent="0.2">
      <c r="A347"/>
      <c r="B347"/>
      <c r="C347"/>
      <c r="D347"/>
      <c r="E347"/>
      <c r="F347"/>
      <c r="G347"/>
      <c r="H347"/>
      <c r="I347"/>
      <c r="J347"/>
      <c r="K347"/>
    </row>
    <row r="348" spans="1:11" ht="16" x14ac:dyDescent="0.2">
      <c r="A348"/>
      <c r="B348"/>
      <c r="C348"/>
      <c r="D348"/>
      <c r="E348"/>
      <c r="F348"/>
      <c r="G348"/>
      <c r="H348"/>
      <c r="I348"/>
      <c r="J348"/>
      <c r="K348"/>
    </row>
    <row r="349" spans="1:11" ht="16" x14ac:dyDescent="0.2">
      <c r="A349"/>
      <c r="B349"/>
      <c r="C349"/>
      <c r="D349"/>
      <c r="E349"/>
      <c r="F349"/>
      <c r="G349"/>
      <c r="H349"/>
      <c r="I349"/>
      <c r="J349"/>
      <c r="K349"/>
    </row>
    <row r="350" spans="1:11" ht="16" x14ac:dyDescent="0.2">
      <c r="A350"/>
      <c r="B350"/>
      <c r="C350"/>
      <c r="D350"/>
      <c r="E350"/>
      <c r="F350"/>
      <c r="G350"/>
      <c r="H350"/>
      <c r="I350"/>
      <c r="J350"/>
      <c r="K350"/>
    </row>
    <row r="351" spans="1:11" ht="16" x14ac:dyDescent="0.2">
      <c r="A351"/>
      <c r="B351"/>
      <c r="C351"/>
      <c r="D351"/>
      <c r="E351"/>
      <c r="F351"/>
      <c r="G351"/>
      <c r="H351"/>
      <c r="I351"/>
      <c r="J351"/>
      <c r="K351"/>
    </row>
    <row r="352" spans="1:11" ht="16" x14ac:dyDescent="0.2">
      <c r="A352"/>
      <c r="B352"/>
      <c r="C352"/>
      <c r="D352"/>
      <c r="E352"/>
      <c r="F352"/>
      <c r="G352"/>
      <c r="H352"/>
      <c r="I352"/>
      <c r="J352"/>
      <c r="K352"/>
    </row>
    <row r="353" spans="1:11" ht="16" x14ac:dyDescent="0.2">
      <c r="A353"/>
      <c r="B353"/>
      <c r="C353"/>
      <c r="D353"/>
      <c r="E353"/>
      <c r="F353"/>
      <c r="G353"/>
      <c r="H353"/>
      <c r="I353"/>
      <c r="J353"/>
      <c r="K353"/>
    </row>
    <row r="354" spans="1:11" ht="16" x14ac:dyDescent="0.2">
      <c r="A354"/>
      <c r="B354"/>
      <c r="C354"/>
      <c r="D354"/>
      <c r="E354"/>
      <c r="F354"/>
      <c r="G354"/>
      <c r="H354"/>
      <c r="I354"/>
      <c r="J354"/>
      <c r="K354"/>
    </row>
    <row r="355" spans="1:11" ht="16" x14ac:dyDescent="0.2">
      <c r="A355"/>
      <c r="B355"/>
      <c r="C355"/>
      <c r="D355"/>
      <c r="E355"/>
      <c r="F355"/>
      <c r="G355"/>
      <c r="H355"/>
      <c r="I355"/>
      <c r="J355"/>
      <c r="K355"/>
    </row>
    <row r="356" spans="1:11" ht="16" x14ac:dyDescent="0.2">
      <c r="A356"/>
      <c r="B356"/>
      <c r="C356"/>
      <c r="D356"/>
      <c r="E356"/>
      <c r="F356"/>
      <c r="G356"/>
      <c r="H356"/>
      <c r="I356"/>
      <c r="J356"/>
      <c r="K356"/>
    </row>
    <row r="357" spans="1:11" ht="16" x14ac:dyDescent="0.2">
      <c r="A357"/>
      <c r="B357"/>
      <c r="C357"/>
      <c r="D357"/>
      <c r="E357"/>
      <c r="F357"/>
      <c r="G357"/>
      <c r="H357"/>
      <c r="I357"/>
      <c r="J357"/>
      <c r="K357"/>
    </row>
    <row r="358" spans="1:11" ht="16" x14ac:dyDescent="0.2">
      <c r="A358"/>
      <c r="B358"/>
      <c r="C358"/>
      <c r="D358"/>
      <c r="E358"/>
      <c r="F358"/>
      <c r="G358"/>
      <c r="H358"/>
      <c r="I358"/>
      <c r="J358"/>
      <c r="K358"/>
    </row>
    <row r="359" spans="1:11" ht="16" x14ac:dyDescent="0.2">
      <c r="A359"/>
      <c r="B359"/>
      <c r="C359"/>
      <c r="D359"/>
      <c r="E359"/>
      <c r="F359"/>
      <c r="G359"/>
      <c r="H359"/>
      <c r="I359"/>
      <c r="J359"/>
      <c r="K359"/>
    </row>
    <row r="360" spans="1:11" ht="16" x14ac:dyDescent="0.2">
      <c r="A360"/>
      <c r="B360"/>
      <c r="C360"/>
      <c r="D360"/>
      <c r="E360"/>
      <c r="F360"/>
      <c r="G360"/>
      <c r="H360"/>
      <c r="I360"/>
      <c r="J360"/>
      <c r="K360"/>
    </row>
    <row r="361" spans="1:11" ht="16" x14ac:dyDescent="0.2">
      <c r="A361" s="59"/>
      <c r="B361" s="59"/>
      <c r="C361" s="59"/>
      <c r="D361" s="59"/>
      <c r="E361" s="59"/>
      <c r="F361" s="59"/>
      <c r="G361" s="59"/>
      <c r="H361" s="59"/>
      <c r="I361" s="59"/>
      <c r="J361" s="59"/>
    </row>
    <row r="362" spans="1:11" ht="16" x14ac:dyDescent="0.2">
      <c r="A362" s="59"/>
      <c r="B362" s="59"/>
      <c r="C362" s="59"/>
      <c r="D362" s="59"/>
      <c r="E362" s="59"/>
      <c r="F362" s="59"/>
      <c r="G362" s="59"/>
      <c r="H362" s="59"/>
      <c r="I362" s="59"/>
      <c r="J362" s="59"/>
    </row>
    <row r="363" spans="1:11" ht="16" x14ac:dyDescent="0.2">
      <c r="A363" s="59"/>
      <c r="B363" s="59"/>
      <c r="C363" s="59"/>
      <c r="D363" s="59"/>
      <c r="E363" s="59"/>
      <c r="F363" s="59"/>
      <c r="G363" s="59"/>
      <c r="H363" s="59"/>
      <c r="I363" s="59"/>
      <c r="J363" s="59"/>
    </row>
    <row r="364" spans="1:11" ht="16" x14ac:dyDescent="0.2">
      <c r="A364" s="59"/>
      <c r="B364" s="59"/>
      <c r="C364" s="59"/>
      <c r="D364" s="59"/>
      <c r="E364" s="59"/>
      <c r="F364" s="59"/>
      <c r="G364" s="59"/>
      <c r="H364" s="59"/>
      <c r="I364" s="59"/>
      <c r="J364" s="59"/>
    </row>
    <row r="365" spans="1:11" ht="16" x14ac:dyDescent="0.2">
      <c r="A365" s="59"/>
      <c r="B365" s="59"/>
      <c r="C365" s="59"/>
      <c r="D365" s="59"/>
      <c r="E365" s="59"/>
      <c r="F365" s="59"/>
      <c r="G365" s="59"/>
      <c r="H365" s="59"/>
      <c r="I365" s="59"/>
      <c r="J365" s="59"/>
    </row>
    <row r="366" spans="1:11" ht="16" x14ac:dyDescent="0.2">
      <c r="A366" s="59"/>
      <c r="B366" s="59"/>
      <c r="C366" s="59"/>
      <c r="D366" s="59"/>
      <c r="E366" s="59"/>
      <c r="F366" s="59"/>
      <c r="G366" s="59"/>
      <c r="H366" s="59"/>
      <c r="I366" s="59"/>
      <c r="J366" s="59"/>
    </row>
    <row r="367" spans="1:11" ht="16" x14ac:dyDescent="0.2">
      <c r="A367" s="59"/>
      <c r="B367" s="59"/>
      <c r="C367" s="59"/>
      <c r="D367" s="59"/>
      <c r="E367" s="59"/>
      <c r="F367" s="59"/>
      <c r="G367" s="59"/>
      <c r="H367" s="59"/>
      <c r="I367" s="59"/>
      <c r="J367" s="59"/>
    </row>
    <row r="368" spans="1:11" ht="16" x14ac:dyDescent="0.2">
      <c r="A368" s="59"/>
      <c r="B368" s="59"/>
      <c r="C368" s="59"/>
      <c r="D368" s="59"/>
      <c r="E368" s="59"/>
      <c r="F368" s="59"/>
      <c r="G368" s="59"/>
      <c r="H368" s="59"/>
      <c r="I368" s="59"/>
      <c r="J368" s="59"/>
    </row>
    <row r="369" spans="1:10" ht="16" x14ac:dyDescent="0.2">
      <c r="A369" s="59"/>
      <c r="B369" s="59"/>
      <c r="C369" s="59"/>
      <c r="D369" s="59"/>
      <c r="E369" s="59"/>
      <c r="F369" s="59"/>
      <c r="G369" s="59"/>
      <c r="H369" s="59"/>
      <c r="I369" s="59"/>
      <c r="J369" s="59"/>
    </row>
    <row r="370" spans="1:10" ht="16" x14ac:dyDescent="0.2">
      <c r="A370" s="59"/>
      <c r="B370" s="59"/>
      <c r="C370" s="59"/>
      <c r="D370" s="59"/>
      <c r="E370" s="59"/>
      <c r="F370" s="59"/>
      <c r="G370" s="59"/>
      <c r="H370" s="59"/>
      <c r="I370" s="59"/>
      <c r="J370" s="59"/>
    </row>
    <row r="371" spans="1:10" ht="16" x14ac:dyDescent="0.2">
      <c r="A371" s="59"/>
      <c r="B371" s="59"/>
      <c r="C371" s="59"/>
      <c r="D371" s="59"/>
      <c r="E371" s="59"/>
      <c r="F371" s="59"/>
      <c r="G371" s="59"/>
      <c r="H371" s="59"/>
      <c r="I371" s="59"/>
      <c r="J371" s="59"/>
    </row>
    <row r="372" spans="1:10" ht="16" x14ac:dyDescent="0.2">
      <c r="A372" s="59"/>
      <c r="B372" s="59"/>
      <c r="C372" s="59"/>
      <c r="D372" s="59"/>
      <c r="E372" s="59"/>
      <c r="F372" s="59"/>
      <c r="G372" s="59"/>
      <c r="H372" s="59"/>
      <c r="I372" s="59"/>
      <c r="J372" s="59"/>
    </row>
    <row r="373" spans="1:10" ht="16" x14ac:dyDescent="0.2">
      <c r="A373" s="59"/>
      <c r="B373" s="59"/>
      <c r="C373" s="59"/>
      <c r="D373" s="59"/>
      <c r="E373" s="59"/>
      <c r="F373" s="59"/>
      <c r="G373" s="59"/>
      <c r="H373" s="59"/>
      <c r="I373" s="59"/>
      <c r="J373" s="59"/>
    </row>
    <row r="374" spans="1:10" ht="16" x14ac:dyDescent="0.2">
      <c r="A374" s="59"/>
      <c r="B374" s="59"/>
      <c r="C374" s="59"/>
      <c r="D374" s="59"/>
      <c r="E374" s="59"/>
      <c r="F374" s="59"/>
      <c r="G374" s="59"/>
      <c r="H374" s="59"/>
      <c r="I374" s="59"/>
      <c r="J374" s="59"/>
    </row>
    <row r="375" spans="1:10" ht="16" x14ac:dyDescent="0.2">
      <c r="A375" s="59"/>
      <c r="B375" s="59"/>
      <c r="C375" s="59"/>
      <c r="D375" s="59"/>
      <c r="E375" s="59"/>
      <c r="F375" s="59"/>
      <c r="G375" s="59"/>
      <c r="H375" s="59"/>
      <c r="I375" s="59"/>
      <c r="J375" s="59"/>
    </row>
    <row r="376" spans="1:10" ht="16" x14ac:dyDescent="0.2">
      <c r="A376" s="59"/>
      <c r="B376" s="59"/>
      <c r="C376" s="59"/>
      <c r="D376" s="59"/>
      <c r="E376" s="59"/>
      <c r="F376" s="59"/>
      <c r="G376" s="59"/>
      <c r="H376" s="59"/>
      <c r="I376" s="59"/>
      <c r="J376" s="59"/>
    </row>
    <row r="377" spans="1:10" ht="16" x14ac:dyDescent="0.2">
      <c r="A377" s="59"/>
      <c r="B377" s="59"/>
      <c r="C377" s="59"/>
      <c r="D377" s="59"/>
      <c r="E377" s="59"/>
      <c r="F377" s="59"/>
      <c r="G377" s="59"/>
      <c r="H377" s="59"/>
      <c r="I377" s="59"/>
      <c r="J377" s="59"/>
    </row>
    <row r="378" spans="1:10" ht="16" x14ac:dyDescent="0.2">
      <c r="A378" s="59"/>
      <c r="B378" s="59"/>
      <c r="C378" s="59"/>
      <c r="D378" s="59"/>
      <c r="E378" s="59"/>
      <c r="F378" s="59"/>
      <c r="G378" s="59"/>
      <c r="H378" s="59"/>
      <c r="I378" s="59"/>
      <c r="J378" s="59"/>
    </row>
    <row r="379" spans="1:10" ht="16" x14ac:dyDescent="0.2">
      <c r="A379" s="59"/>
      <c r="B379" s="59"/>
      <c r="C379" s="59"/>
      <c r="D379" s="59"/>
      <c r="E379" s="59"/>
      <c r="F379" s="59"/>
      <c r="G379" s="59"/>
      <c r="H379" s="59"/>
      <c r="I379" s="59"/>
      <c r="J379" s="59"/>
    </row>
    <row r="380" spans="1:10" ht="16" x14ac:dyDescent="0.2">
      <c r="A380" s="59"/>
      <c r="B380" s="59"/>
      <c r="C380" s="59"/>
      <c r="D380" s="59"/>
      <c r="E380" s="59"/>
      <c r="F380" s="59"/>
      <c r="G380" s="59"/>
      <c r="H380" s="59"/>
      <c r="I380" s="59"/>
      <c r="J380" s="59"/>
    </row>
    <row r="381" spans="1:10" ht="16" x14ac:dyDescent="0.2">
      <c r="A381" s="59"/>
      <c r="B381" s="59"/>
      <c r="C381" s="59"/>
      <c r="D381" s="59"/>
      <c r="E381" s="59"/>
      <c r="F381" s="59"/>
      <c r="G381" s="59"/>
      <c r="H381" s="59"/>
      <c r="I381" s="59"/>
      <c r="J381" s="59"/>
    </row>
    <row r="382" spans="1:10" ht="16" x14ac:dyDescent="0.2">
      <c r="A382" s="59"/>
      <c r="B382" s="59"/>
      <c r="C382" s="59"/>
      <c r="D382" s="59"/>
      <c r="E382" s="59"/>
      <c r="F382" s="59"/>
      <c r="G382" s="59"/>
      <c r="H382" s="59"/>
      <c r="I382" s="59"/>
      <c r="J382" s="59"/>
    </row>
    <row r="383" spans="1:10" ht="16" x14ac:dyDescent="0.2">
      <c r="A383" s="59"/>
      <c r="B383" s="59"/>
      <c r="C383" s="59"/>
      <c r="D383" s="59"/>
      <c r="E383" s="59"/>
      <c r="F383" s="59"/>
      <c r="G383" s="59"/>
      <c r="H383" s="59"/>
      <c r="I383" s="59"/>
      <c r="J383" s="59"/>
    </row>
    <row r="384" spans="1:10" ht="16" x14ac:dyDescent="0.2">
      <c r="A384" s="59"/>
      <c r="B384" s="59"/>
      <c r="C384" s="59"/>
      <c r="D384" s="59"/>
      <c r="E384" s="59"/>
      <c r="F384" s="59"/>
      <c r="G384" s="59"/>
      <c r="H384" s="59"/>
      <c r="I384" s="59"/>
      <c r="J384" s="59"/>
    </row>
    <row r="385" spans="1:10" ht="16" x14ac:dyDescent="0.2">
      <c r="A385" s="59"/>
      <c r="B385" s="59"/>
      <c r="C385" s="59"/>
      <c r="D385" s="59"/>
      <c r="E385" s="59"/>
      <c r="F385" s="59"/>
      <c r="G385" s="59"/>
      <c r="H385" s="59"/>
      <c r="I385" s="59"/>
      <c r="J385" s="59"/>
    </row>
    <row r="386" spans="1:10" ht="16" x14ac:dyDescent="0.2">
      <c r="A386" s="59"/>
      <c r="B386" s="59"/>
      <c r="C386" s="59"/>
      <c r="D386" s="59"/>
      <c r="E386" s="59"/>
      <c r="F386" s="59"/>
      <c r="G386" s="59"/>
      <c r="H386" s="59"/>
      <c r="I386" s="59"/>
      <c r="J386" s="59"/>
    </row>
    <row r="387" spans="1:10" ht="16" x14ac:dyDescent="0.2">
      <c r="A387" s="59"/>
      <c r="B387" s="59"/>
      <c r="C387" s="59"/>
      <c r="D387" s="59"/>
      <c r="E387" s="59"/>
      <c r="F387" s="59"/>
      <c r="G387" s="59"/>
      <c r="H387" s="59"/>
      <c r="I387" s="59"/>
      <c r="J387" s="59"/>
    </row>
    <row r="388" spans="1:10" ht="16" x14ac:dyDescent="0.2">
      <c r="A388" s="59"/>
      <c r="B388" s="59"/>
      <c r="C388" s="59"/>
      <c r="D388" s="59"/>
      <c r="E388" s="59"/>
      <c r="F388" s="59"/>
      <c r="G388" s="59"/>
      <c r="H388" s="59"/>
      <c r="I388" s="59"/>
      <c r="J388" s="59"/>
    </row>
    <row r="389" spans="1:10" ht="16" x14ac:dyDescent="0.2">
      <c r="A389" s="59"/>
      <c r="B389" s="59"/>
      <c r="C389" s="59"/>
      <c r="D389" s="59"/>
      <c r="E389" s="59"/>
      <c r="F389" s="59"/>
      <c r="G389" s="59"/>
      <c r="H389" s="59"/>
      <c r="I389" s="59"/>
      <c r="J389" s="59"/>
    </row>
    <row r="390" spans="1:10" ht="16" x14ac:dyDescent="0.2">
      <c r="A390" s="59"/>
      <c r="B390" s="59"/>
      <c r="C390" s="59"/>
      <c r="D390" s="59"/>
      <c r="E390" s="59"/>
      <c r="F390" s="59"/>
      <c r="G390" s="59"/>
      <c r="H390" s="59"/>
      <c r="I390" s="59"/>
      <c r="J390" s="59"/>
    </row>
    <row r="391" spans="1:10" ht="16" x14ac:dyDescent="0.2">
      <c r="A391" s="59"/>
      <c r="B391" s="59"/>
      <c r="C391" s="59"/>
      <c r="D391" s="59"/>
      <c r="E391" s="59"/>
      <c r="F391" s="59"/>
      <c r="G391" s="59"/>
      <c r="H391" s="59"/>
      <c r="I391" s="59"/>
      <c r="J391" s="59"/>
    </row>
    <row r="392" spans="1:10" ht="16" x14ac:dyDescent="0.2">
      <c r="A392" s="59"/>
      <c r="B392" s="59"/>
      <c r="C392" s="59"/>
      <c r="D392" s="59"/>
      <c r="E392" s="59"/>
      <c r="F392" s="59"/>
      <c r="G392" s="59"/>
      <c r="H392" s="59"/>
      <c r="I392" s="59"/>
      <c r="J392" s="59"/>
    </row>
    <row r="393" spans="1:10" ht="16" x14ac:dyDescent="0.2">
      <c r="A393" s="59"/>
      <c r="B393" s="59"/>
      <c r="C393" s="59"/>
      <c r="D393" s="59"/>
      <c r="E393" s="59"/>
      <c r="F393" s="59"/>
      <c r="G393" s="59"/>
      <c r="H393" s="59"/>
      <c r="I393" s="59"/>
      <c r="J393" s="59"/>
    </row>
    <row r="394" spans="1:10" ht="16" x14ac:dyDescent="0.2">
      <c r="A394" s="59"/>
      <c r="B394" s="59"/>
      <c r="C394" s="59"/>
      <c r="D394" s="59"/>
      <c r="E394" s="59"/>
      <c r="F394" s="59"/>
      <c r="G394" s="59"/>
      <c r="H394" s="59"/>
      <c r="I394" s="59"/>
      <c r="J394" s="59"/>
    </row>
    <row r="395" spans="1:10" ht="16" x14ac:dyDescent="0.2">
      <c r="A395" s="59"/>
      <c r="B395" s="59"/>
      <c r="C395" s="59"/>
      <c r="D395" s="59"/>
      <c r="E395" s="59"/>
      <c r="F395" s="59"/>
      <c r="G395" s="59"/>
      <c r="H395" s="59"/>
      <c r="I395" s="59"/>
      <c r="J395" s="59"/>
    </row>
    <row r="396" spans="1:10" ht="16" x14ac:dyDescent="0.2">
      <c r="A396" s="59"/>
      <c r="B396" s="59"/>
      <c r="C396" s="59"/>
      <c r="D396" s="59"/>
      <c r="E396" s="59"/>
      <c r="F396" s="59"/>
      <c r="G396" s="59"/>
      <c r="H396" s="59"/>
      <c r="I396" s="59"/>
      <c r="J396" s="59"/>
    </row>
    <row r="397" spans="1:10" ht="16" x14ac:dyDescent="0.2">
      <c r="A397" s="59"/>
      <c r="B397" s="59"/>
      <c r="C397" s="59"/>
      <c r="D397" s="59"/>
      <c r="E397" s="59"/>
      <c r="F397" s="59"/>
      <c r="G397" s="59"/>
      <c r="H397" s="59"/>
      <c r="I397" s="59"/>
      <c r="J397" s="59"/>
    </row>
    <row r="398" spans="1:10" ht="16" x14ac:dyDescent="0.2">
      <c r="A398" s="59"/>
      <c r="B398" s="59"/>
      <c r="C398" s="59"/>
      <c r="D398" s="59"/>
      <c r="E398" s="59"/>
      <c r="F398" s="59"/>
      <c r="G398" s="59"/>
      <c r="H398" s="59"/>
      <c r="I398" s="59"/>
      <c r="J398" s="59"/>
    </row>
    <row r="399" spans="1:10" ht="16" x14ac:dyDescent="0.2">
      <c r="A399" s="59"/>
      <c r="B399" s="59"/>
      <c r="C399" s="59"/>
      <c r="D399" s="59"/>
      <c r="E399" s="59"/>
      <c r="F399" s="59"/>
      <c r="G399" s="59"/>
      <c r="H399" s="59"/>
      <c r="I399" s="59"/>
      <c r="J399" s="59"/>
    </row>
    <row r="400" spans="1:10" ht="16" x14ac:dyDescent="0.2">
      <c r="A400" s="59"/>
      <c r="B400" s="59"/>
      <c r="C400" s="59"/>
      <c r="D400" s="59"/>
      <c r="E400" s="59"/>
      <c r="F400" s="59"/>
      <c r="G400" s="59"/>
      <c r="H400" s="59"/>
      <c r="I400" s="59"/>
      <c r="J400" s="59"/>
    </row>
    <row r="401" spans="1:10" ht="16" x14ac:dyDescent="0.2">
      <c r="A401" s="59"/>
      <c r="B401" s="59"/>
      <c r="C401" s="59"/>
      <c r="D401" s="59"/>
      <c r="E401" s="59"/>
      <c r="F401" s="59"/>
      <c r="G401" s="59"/>
      <c r="H401" s="59"/>
      <c r="I401" s="59"/>
      <c r="J401" s="59"/>
    </row>
    <row r="402" spans="1:10" ht="16" x14ac:dyDescent="0.2">
      <c r="A402" s="59"/>
      <c r="B402" s="59"/>
      <c r="C402" s="59"/>
      <c r="D402" s="59"/>
      <c r="E402" s="59"/>
      <c r="F402" s="59"/>
      <c r="G402" s="59"/>
      <c r="H402" s="59"/>
      <c r="I402" s="59"/>
      <c r="J402" s="59"/>
    </row>
    <row r="403" spans="1:10" ht="16" x14ac:dyDescent="0.2">
      <c r="A403" s="59"/>
      <c r="B403" s="59"/>
      <c r="C403" s="59"/>
      <c r="D403" s="59"/>
      <c r="E403" s="59"/>
      <c r="F403" s="59"/>
      <c r="G403" s="59"/>
      <c r="H403" s="59"/>
      <c r="I403" s="59"/>
      <c r="J403" s="59"/>
    </row>
    <row r="404" spans="1:10" ht="16" x14ac:dyDescent="0.2">
      <c r="A404" s="59"/>
      <c r="B404" s="59"/>
      <c r="C404" s="59"/>
      <c r="D404" s="59"/>
      <c r="E404" s="59"/>
      <c r="F404" s="59"/>
      <c r="G404" s="59"/>
      <c r="H404" s="59"/>
      <c r="I404" s="59"/>
      <c r="J404" s="59"/>
    </row>
    <row r="405" spans="1:10" ht="16" x14ac:dyDescent="0.2">
      <c r="A405" s="59"/>
      <c r="B405" s="59"/>
      <c r="C405" s="59"/>
      <c r="D405" s="59"/>
      <c r="E405" s="59"/>
      <c r="F405" s="59"/>
      <c r="G405" s="59"/>
      <c r="H405" s="59"/>
      <c r="I405" s="59"/>
      <c r="J405" s="59"/>
    </row>
    <row r="406" spans="1:10" ht="16" x14ac:dyDescent="0.2">
      <c r="A406" s="59"/>
      <c r="B406" s="59"/>
      <c r="C406" s="59"/>
      <c r="D406" s="59"/>
      <c r="E406" s="59"/>
      <c r="F406" s="59"/>
      <c r="G406" s="59"/>
      <c r="H406" s="59"/>
      <c r="I406" s="59"/>
      <c r="J406" s="59"/>
    </row>
    <row r="407" spans="1:10" ht="16" x14ac:dyDescent="0.2">
      <c r="A407" s="59"/>
      <c r="B407" s="59"/>
      <c r="C407" s="59"/>
      <c r="D407" s="59"/>
      <c r="E407" s="59"/>
      <c r="F407" s="59"/>
      <c r="G407" s="59"/>
      <c r="H407" s="59"/>
      <c r="I407" s="59"/>
      <c r="J407" s="59"/>
    </row>
    <row r="408" spans="1:10" ht="16" x14ac:dyDescent="0.2">
      <c r="A408" s="59"/>
      <c r="B408" s="59"/>
      <c r="C408" s="59"/>
      <c r="D408" s="59"/>
      <c r="E408" s="59"/>
      <c r="F408" s="59"/>
      <c r="G408" s="59"/>
      <c r="H408" s="59"/>
      <c r="I408" s="59"/>
      <c r="J408" s="59"/>
    </row>
    <row r="409" spans="1:10" ht="16" x14ac:dyDescent="0.2">
      <c r="A409" s="59"/>
      <c r="B409" s="59"/>
      <c r="C409" s="59"/>
      <c r="D409" s="59"/>
      <c r="E409" s="59"/>
      <c r="F409" s="59"/>
      <c r="G409" s="59"/>
      <c r="H409" s="59"/>
      <c r="I409" s="59"/>
      <c r="J409" s="59"/>
    </row>
    <row r="410" spans="1:10" ht="16" x14ac:dyDescent="0.2">
      <c r="A410" s="59"/>
      <c r="B410" s="59"/>
      <c r="C410" s="59"/>
      <c r="D410" s="59"/>
      <c r="E410" s="59"/>
      <c r="F410" s="59"/>
      <c r="G410" s="59"/>
      <c r="H410" s="59"/>
      <c r="I410" s="59"/>
      <c r="J410" s="59"/>
    </row>
    <row r="411" spans="1:10" ht="16" x14ac:dyDescent="0.2">
      <c r="A411" s="59"/>
      <c r="B411" s="59"/>
      <c r="C411" s="59"/>
      <c r="D411" s="59"/>
      <c r="E411" s="59"/>
      <c r="F411" s="59"/>
      <c r="G411" s="59"/>
      <c r="H411" s="59"/>
      <c r="I411" s="59"/>
      <c r="J411" s="59"/>
    </row>
    <row r="412" spans="1:10" ht="16" x14ac:dyDescent="0.2">
      <c r="A412" s="59"/>
      <c r="B412" s="59"/>
      <c r="C412" s="59"/>
      <c r="D412" s="59"/>
      <c r="E412" s="59"/>
      <c r="F412" s="59"/>
      <c r="G412" s="59"/>
      <c r="H412" s="59"/>
      <c r="I412" s="59"/>
      <c r="J412" s="59"/>
    </row>
    <row r="413" spans="1:10" ht="16" x14ac:dyDescent="0.2">
      <c r="A413" s="59"/>
      <c r="B413" s="59"/>
      <c r="C413" s="59"/>
      <c r="D413" s="59"/>
      <c r="E413" s="59"/>
      <c r="F413" s="59"/>
      <c r="G413" s="59"/>
      <c r="H413" s="59"/>
      <c r="I413" s="59"/>
      <c r="J413" s="59"/>
    </row>
    <row r="414" spans="1:10" ht="16" x14ac:dyDescent="0.2">
      <c r="A414" s="59"/>
      <c r="B414" s="59"/>
      <c r="C414" s="59"/>
      <c r="D414" s="59"/>
      <c r="E414" s="59"/>
      <c r="F414" s="59"/>
      <c r="G414" s="59"/>
      <c r="H414" s="59"/>
      <c r="I414" s="59"/>
      <c r="J414" s="59"/>
    </row>
    <row r="415" spans="1:10" ht="16" x14ac:dyDescent="0.2">
      <c r="A415" s="59"/>
      <c r="B415" s="59"/>
      <c r="C415" s="59"/>
      <c r="D415" s="59"/>
      <c r="E415" s="59"/>
      <c r="F415" s="59"/>
      <c r="G415" s="59"/>
      <c r="H415" s="59"/>
      <c r="I415" s="59"/>
      <c r="J415" s="59"/>
    </row>
    <row r="416" spans="1:10" ht="16" x14ac:dyDescent="0.2">
      <c r="A416" s="59"/>
      <c r="B416" s="59"/>
      <c r="C416" s="59"/>
      <c r="D416" s="59"/>
      <c r="E416" s="59"/>
      <c r="F416" s="59"/>
      <c r="G416" s="59"/>
      <c r="H416" s="59"/>
      <c r="I416" s="59"/>
      <c r="J416" s="59"/>
    </row>
    <row r="417" spans="1:10" ht="16" x14ac:dyDescent="0.2">
      <c r="A417" s="59"/>
      <c r="B417" s="59"/>
      <c r="C417" s="59"/>
      <c r="D417" s="59"/>
      <c r="E417" s="59"/>
      <c r="F417" s="59"/>
      <c r="G417" s="59"/>
      <c r="H417" s="59"/>
      <c r="I417" s="59"/>
      <c r="J417" s="59"/>
    </row>
    <row r="418" spans="1:10" ht="16" x14ac:dyDescent="0.2">
      <c r="A418" s="59"/>
      <c r="B418" s="59"/>
      <c r="C418" s="59"/>
      <c r="D418" s="59"/>
      <c r="E418" s="59"/>
      <c r="F418" s="59"/>
      <c r="G418" s="59"/>
      <c r="H418" s="59"/>
      <c r="I418" s="59"/>
      <c r="J418" s="59"/>
    </row>
    <row r="419" spans="1:10" ht="16" x14ac:dyDescent="0.2">
      <c r="A419" s="59"/>
      <c r="B419" s="59"/>
      <c r="C419" s="59"/>
      <c r="D419" s="59"/>
      <c r="E419" s="59"/>
      <c r="F419" s="59"/>
      <c r="G419" s="59"/>
      <c r="H419" s="59"/>
      <c r="I419" s="59"/>
      <c r="J419" s="59"/>
    </row>
    <row r="420" spans="1:10" ht="16" x14ac:dyDescent="0.2">
      <c r="A420" s="59"/>
      <c r="B420" s="59"/>
      <c r="C420" s="59"/>
      <c r="D420" s="59"/>
      <c r="E420" s="59"/>
      <c r="F420" s="59"/>
      <c r="G420" s="59"/>
      <c r="H420" s="59"/>
      <c r="I420" s="59"/>
      <c r="J420" s="59"/>
    </row>
    <row r="421" spans="1:10" ht="16" x14ac:dyDescent="0.2">
      <c r="A421" s="59"/>
      <c r="B421" s="59"/>
      <c r="C421" s="59"/>
      <c r="D421" s="59"/>
      <c r="E421" s="59"/>
      <c r="F421" s="59"/>
      <c r="G421" s="59"/>
      <c r="H421" s="59"/>
      <c r="I421" s="59"/>
      <c r="J421" s="59"/>
    </row>
    <row r="422" spans="1:10" ht="16" x14ac:dyDescent="0.2">
      <c r="A422" s="59"/>
      <c r="B422" s="59"/>
      <c r="C422" s="59"/>
      <c r="D422" s="59"/>
      <c r="E422" s="59"/>
      <c r="F422" s="59"/>
      <c r="G422" s="59"/>
      <c r="H422" s="59"/>
      <c r="I422" s="59"/>
      <c r="J422" s="59"/>
    </row>
    <row r="423" spans="1:10" ht="16" x14ac:dyDescent="0.2">
      <c r="A423" s="59"/>
      <c r="B423" s="59"/>
      <c r="C423" s="59"/>
      <c r="D423" s="59"/>
      <c r="E423" s="59"/>
      <c r="F423" s="59"/>
      <c r="G423" s="59"/>
      <c r="H423" s="59"/>
      <c r="I423" s="59"/>
      <c r="J423" s="59"/>
    </row>
    <row r="424" spans="1:10" ht="16" x14ac:dyDescent="0.2">
      <c r="A424" s="59"/>
      <c r="B424" s="59"/>
      <c r="C424" s="59"/>
      <c r="D424" s="59"/>
      <c r="E424" s="59"/>
      <c r="F424" s="59"/>
      <c r="G424" s="59"/>
      <c r="H424" s="59"/>
      <c r="I424" s="59"/>
      <c r="J424" s="59"/>
    </row>
    <row r="425" spans="1:10" ht="16" x14ac:dyDescent="0.2">
      <c r="A425" s="59"/>
      <c r="B425" s="59"/>
      <c r="C425" s="59"/>
      <c r="D425" s="59"/>
      <c r="E425" s="59"/>
      <c r="F425" s="59"/>
      <c r="G425" s="59"/>
      <c r="H425" s="59"/>
      <c r="I425" s="59"/>
      <c r="J425" s="59"/>
    </row>
    <row r="426" spans="1:10" ht="16" x14ac:dyDescent="0.2">
      <c r="A426" s="59"/>
      <c r="B426" s="59"/>
      <c r="C426" s="59"/>
      <c r="D426" s="59"/>
      <c r="E426" s="59"/>
      <c r="F426" s="59"/>
      <c r="G426" s="59"/>
      <c r="H426" s="59"/>
      <c r="I426" s="59"/>
      <c r="J426" s="59"/>
    </row>
    <row r="427" spans="1:10" ht="16" x14ac:dyDescent="0.2">
      <c r="A427" s="59"/>
      <c r="B427" s="59"/>
      <c r="C427" s="59"/>
      <c r="D427" s="59"/>
      <c r="E427" s="59"/>
      <c r="F427" s="59"/>
      <c r="G427" s="59"/>
      <c r="H427" s="59"/>
      <c r="I427" s="59"/>
      <c r="J427" s="59"/>
    </row>
    <row r="428" spans="1:10" ht="16" x14ac:dyDescent="0.2">
      <c r="A428" s="59"/>
      <c r="B428" s="59"/>
      <c r="C428" s="59"/>
      <c r="D428" s="59"/>
      <c r="E428" s="59"/>
      <c r="F428" s="59"/>
      <c r="G428" s="59"/>
      <c r="H428" s="59"/>
      <c r="I428" s="59"/>
      <c r="J428" s="59"/>
    </row>
    <row r="429" spans="1:10" ht="16" x14ac:dyDescent="0.2">
      <c r="A429" s="59"/>
      <c r="B429" s="59"/>
      <c r="C429" s="59"/>
      <c r="D429" s="59"/>
      <c r="E429" s="59"/>
      <c r="F429" s="59"/>
      <c r="G429" s="59"/>
      <c r="H429" s="59"/>
      <c r="I429" s="59"/>
      <c r="J429" s="59"/>
    </row>
    <row r="430" spans="1:10" ht="16" x14ac:dyDescent="0.2">
      <c r="A430" s="59"/>
      <c r="B430" s="59"/>
      <c r="C430" s="59"/>
      <c r="D430" s="59"/>
      <c r="E430" s="59"/>
      <c r="F430" s="59"/>
      <c r="G430" s="59"/>
      <c r="H430" s="59"/>
      <c r="I430" s="59"/>
      <c r="J430" s="59"/>
    </row>
    <row r="431" spans="1:10" ht="16" x14ac:dyDescent="0.2">
      <c r="A431" s="59"/>
      <c r="B431" s="59"/>
      <c r="C431" s="59"/>
      <c r="D431" s="59"/>
      <c r="E431" s="59"/>
      <c r="F431" s="59"/>
      <c r="G431" s="59"/>
      <c r="H431" s="59"/>
      <c r="I431" s="59"/>
      <c r="J431" s="59"/>
    </row>
    <row r="432" spans="1:10" ht="16" x14ac:dyDescent="0.2">
      <c r="A432" s="59"/>
      <c r="B432" s="59"/>
      <c r="C432" s="59"/>
      <c r="D432" s="59"/>
      <c r="E432" s="59"/>
      <c r="F432" s="59"/>
      <c r="G432" s="59"/>
      <c r="H432" s="59"/>
      <c r="I432" s="59"/>
      <c r="J432" s="59"/>
    </row>
    <row r="433" spans="1:10" ht="16" x14ac:dyDescent="0.2">
      <c r="A433" s="59"/>
      <c r="B433" s="59"/>
      <c r="C433" s="59"/>
      <c r="D433" s="59"/>
      <c r="E433" s="59"/>
      <c r="F433" s="59"/>
      <c r="G433" s="59"/>
      <c r="H433" s="59"/>
      <c r="I433" s="59"/>
      <c r="J433" s="59"/>
    </row>
    <row r="434" spans="1:10" ht="16" x14ac:dyDescent="0.2">
      <c r="A434" s="59"/>
      <c r="B434" s="59"/>
      <c r="C434" s="59"/>
      <c r="D434" s="59"/>
      <c r="E434" s="59"/>
      <c r="F434" s="59"/>
      <c r="G434" s="59"/>
      <c r="H434" s="59"/>
      <c r="I434" s="59"/>
      <c r="J434" s="59"/>
    </row>
    <row r="435" spans="1:10" ht="16" x14ac:dyDescent="0.2">
      <c r="A435" s="59"/>
      <c r="B435" s="59"/>
      <c r="C435" s="59"/>
      <c r="D435" s="59"/>
      <c r="E435" s="59"/>
      <c r="F435" s="59"/>
      <c r="G435" s="59"/>
      <c r="H435" s="59"/>
      <c r="I435" s="59"/>
      <c r="J435" s="59"/>
    </row>
    <row r="436" spans="1:10" ht="16" x14ac:dyDescent="0.2">
      <c r="A436" s="59"/>
      <c r="B436" s="59"/>
      <c r="C436" s="59"/>
      <c r="D436" s="59"/>
      <c r="E436" s="59"/>
      <c r="F436" s="59"/>
      <c r="G436" s="59"/>
      <c r="H436" s="59"/>
      <c r="I436" s="59"/>
      <c r="J436" s="59"/>
    </row>
    <row r="437" spans="1:10" ht="16" x14ac:dyDescent="0.2">
      <c r="A437" s="59"/>
      <c r="B437" s="59"/>
      <c r="C437" s="59"/>
      <c r="D437" s="59"/>
      <c r="E437" s="59"/>
      <c r="F437" s="59"/>
      <c r="G437" s="59"/>
      <c r="H437" s="59"/>
      <c r="I437" s="59"/>
      <c r="J437" s="59"/>
    </row>
    <row r="438" spans="1:10" ht="16" x14ac:dyDescent="0.2">
      <c r="A438" s="59"/>
      <c r="B438" s="59"/>
      <c r="C438" s="59"/>
      <c r="D438" s="59"/>
      <c r="E438" s="59"/>
      <c r="F438" s="59"/>
      <c r="G438" s="59"/>
      <c r="H438" s="59"/>
      <c r="I438" s="59"/>
      <c r="J438" s="59"/>
    </row>
    <row r="439" spans="1:10" ht="16" x14ac:dyDescent="0.2">
      <c r="A439" s="59"/>
      <c r="B439" s="59"/>
      <c r="C439" s="59"/>
      <c r="D439" s="59"/>
      <c r="E439" s="59"/>
      <c r="F439" s="59"/>
      <c r="G439" s="59"/>
      <c r="H439" s="59"/>
      <c r="I439" s="59"/>
      <c r="J439" s="59"/>
    </row>
    <row r="440" spans="1:10" ht="16" x14ac:dyDescent="0.2">
      <c r="A440" s="59"/>
      <c r="B440" s="59"/>
      <c r="C440" s="59"/>
      <c r="D440" s="59"/>
      <c r="E440" s="59"/>
      <c r="F440" s="59"/>
      <c r="G440" s="59"/>
      <c r="H440" s="59"/>
      <c r="I440" s="59"/>
      <c r="J440" s="59"/>
    </row>
    <row r="441" spans="1:10" ht="16" x14ac:dyDescent="0.2">
      <c r="A441" s="59"/>
      <c r="B441" s="59"/>
      <c r="C441" s="59"/>
      <c r="D441" s="59"/>
      <c r="E441" s="59"/>
      <c r="F441" s="59"/>
      <c r="G441" s="59"/>
      <c r="H441" s="59"/>
      <c r="I441" s="59"/>
      <c r="J441" s="59"/>
    </row>
    <row r="442" spans="1:10" ht="16" x14ac:dyDescent="0.2">
      <c r="A442" s="59"/>
      <c r="B442" s="59"/>
      <c r="C442" s="59"/>
      <c r="D442" s="59"/>
      <c r="E442" s="59"/>
      <c r="F442" s="59"/>
      <c r="G442" s="59"/>
      <c r="H442" s="59"/>
      <c r="I442" s="59"/>
      <c r="J442" s="59"/>
    </row>
    <row r="443" spans="1:10" ht="16" x14ac:dyDescent="0.2">
      <c r="A443" s="59"/>
      <c r="B443" s="59"/>
      <c r="C443" s="59"/>
      <c r="D443" s="59"/>
      <c r="E443" s="59"/>
      <c r="F443" s="59"/>
      <c r="G443" s="59"/>
      <c r="H443" s="59"/>
      <c r="I443" s="59"/>
      <c r="J443" s="59"/>
    </row>
    <row r="444" spans="1:10" ht="16" x14ac:dyDescent="0.2">
      <c r="A444" s="59"/>
      <c r="B444" s="59"/>
      <c r="C444" s="59"/>
      <c r="D444" s="59"/>
      <c r="E444" s="59"/>
      <c r="F444" s="59"/>
      <c r="G444" s="59"/>
      <c r="H444" s="59"/>
      <c r="I444" s="59"/>
      <c r="J444" s="59"/>
    </row>
    <row r="445" spans="1:10" ht="16" x14ac:dyDescent="0.2">
      <c r="A445" s="59"/>
      <c r="B445" s="59"/>
      <c r="C445" s="59"/>
      <c r="D445" s="59"/>
      <c r="E445" s="59"/>
      <c r="F445" s="59"/>
      <c r="G445" s="59"/>
      <c r="H445" s="59"/>
      <c r="I445" s="59"/>
      <c r="J445" s="59"/>
    </row>
    <row r="446" spans="1:10" ht="16" x14ac:dyDescent="0.2">
      <c r="A446" s="59"/>
      <c r="B446" s="59"/>
      <c r="C446" s="59"/>
      <c r="D446" s="59"/>
      <c r="E446" s="59"/>
      <c r="F446" s="59"/>
      <c r="G446" s="59"/>
      <c r="H446" s="59"/>
      <c r="I446" s="59"/>
      <c r="J446" s="59"/>
    </row>
    <row r="447" spans="1:10" ht="16" x14ac:dyDescent="0.2">
      <c r="A447" s="59"/>
      <c r="B447" s="59"/>
      <c r="C447" s="59"/>
      <c r="D447" s="59"/>
      <c r="E447" s="59"/>
      <c r="F447" s="59"/>
      <c r="G447" s="59"/>
      <c r="H447" s="59"/>
      <c r="I447" s="59"/>
      <c r="J447" s="59"/>
    </row>
    <row r="448" spans="1:10" ht="16" x14ac:dyDescent="0.2">
      <c r="A448" s="59"/>
      <c r="B448" s="59"/>
      <c r="C448" s="59"/>
      <c r="D448" s="59"/>
      <c r="E448" s="59"/>
      <c r="F448" s="59"/>
      <c r="G448" s="59"/>
      <c r="H448" s="59"/>
      <c r="I448" s="59"/>
      <c r="J448" s="59"/>
    </row>
    <row r="449" spans="1:10" ht="16" x14ac:dyDescent="0.2">
      <c r="A449" s="59"/>
      <c r="B449" s="59"/>
      <c r="C449" s="59"/>
      <c r="D449" s="59"/>
      <c r="E449" s="59"/>
      <c r="F449" s="59"/>
      <c r="G449" s="59"/>
      <c r="H449" s="59"/>
      <c r="I449" s="59"/>
      <c r="J449" s="59"/>
    </row>
    <row r="450" spans="1:10" ht="16" x14ac:dyDescent="0.2">
      <c r="A450" s="59"/>
      <c r="B450" s="59"/>
      <c r="C450" s="59"/>
      <c r="D450" s="59"/>
      <c r="E450" s="59"/>
      <c r="F450" s="59"/>
      <c r="G450" s="59"/>
      <c r="H450" s="59"/>
      <c r="I450" s="59"/>
      <c r="J450" s="59"/>
    </row>
    <row r="451" spans="1:10" ht="16" x14ac:dyDescent="0.2">
      <c r="A451" s="59"/>
      <c r="B451" s="59"/>
      <c r="C451" s="59"/>
      <c r="D451" s="59"/>
      <c r="E451" s="59"/>
      <c r="F451" s="59"/>
      <c r="G451" s="59"/>
      <c r="H451" s="59"/>
      <c r="I451" s="59"/>
      <c r="J451" s="59"/>
    </row>
    <row r="452" spans="1:10" ht="16" x14ac:dyDescent="0.2">
      <c r="A452" s="59"/>
      <c r="B452" s="59"/>
      <c r="C452" s="59"/>
      <c r="D452" s="59"/>
      <c r="E452" s="59"/>
      <c r="F452" s="59"/>
      <c r="G452" s="59"/>
      <c r="H452" s="59"/>
      <c r="I452" s="59"/>
      <c r="J452" s="59"/>
    </row>
    <row r="453" spans="1:10" ht="16" x14ac:dyDescent="0.2">
      <c r="A453" s="59"/>
      <c r="B453" s="59"/>
      <c r="C453" s="59"/>
      <c r="D453" s="59"/>
      <c r="E453" s="59"/>
      <c r="F453" s="59"/>
      <c r="G453" s="59"/>
      <c r="H453" s="59"/>
      <c r="I453" s="59"/>
      <c r="J453" s="59"/>
    </row>
    <row r="454" spans="1:10" ht="16" x14ac:dyDescent="0.2">
      <c r="A454" s="59"/>
      <c r="B454" s="59"/>
      <c r="C454" s="59"/>
      <c r="D454" s="59"/>
      <c r="E454" s="59"/>
      <c r="F454" s="59"/>
      <c r="G454" s="59"/>
      <c r="H454" s="59"/>
      <c r="I454" s="59"/>
      <c r="J454" s="59"/>
    </row>
    <row r="455" spans="1:10" ht="16" x14ac:dyDescent="0.2">
      <c r="A455" s="59"/>
      <c r="B455" s="59"/>
      <c r="C455" s="59"/>
      <c r="D455" s="59"/>
      <c r="E455" s="59"/>
      <c r="F455" s="59"/>
      <c r="G455" s="59"/>
      <c r="H455" s="59"/>
      <c r="I455" s="59"/>
      <c r="J455" s="59"/>
    </row>
    <row r="456" spans="1:10" ht="16" x14ac:dyDescent="0.2">
      <c r="A456" s="59"/>
      <c r="B456" s="59"/>
      <c r="C456" s="59"/>
      <c r="D456" s="59"/>
      <c r="E456" s="59"/>
      <c r="F456" s="59"/>
      <c r="G456" s="59"/>
      <c r="H456" s="59"/>
      <c r="I456" s="59"/>
      <c r="J456" s="59"/>
    </row>
    <row r="457" spans="1:10" ht="16" x14ac:dyDescent="0.2">
      <c r="A457" s="59"/>
      <c r="B457" s="59"/>
      <c r="C457" s="59"/>
      <c r="D457" s="59"/>
      <c r="E457" s="59"/>
      <c r="F457" s="59"/>
      <c r="G457" s="59"/>
      <c r="H457" s="59"/>
      <c r="I457" s="59"/>
      <c r="J457" s="59"/>
    </row>
    <row r="458" spans="1:10" ht="16" x14ac:dyDescent="0.2">
      <c r="A458" s="59"/>
      <c r="B458" s="59"/>
      <c r="C458" s="59"/>
      <c r="D458" s="59"/>
      <c r="E458" s="59"/>
      <c r="F458" s="59"/>
      <c r="G458" s="59"/>
      <c r="H458" s="59"/>
      <c r="I458" s="59"/>
      <c r="J458" s="59"/>
    </row>
    <row r="459" spans="1:10" ht="16" x14ac:dyDescent="0.2">
      <c r="A459" s="59"/>
      <c r="B459" s="59"/>
      <c r="C459" s="59"/>
      <c r="D459" s="59"/>
      <c r="E459" s="59"/>
      <c r="F459" s="59"/>
      <c r="G459" s="59"/>
      <c r="H459" s="59"/>
      <c r="I459" s="59"/>
      <c r="J459" s="59"/>
    </row>
    <row r="460" spans="1:10" ht="16" x14ac:dyDescent="0.2">
      <c r="A460" s="59"/>
      <c r="B460" s="59"/>
      <c r="C460" s="59"/>
      <c r="D460" s="59"/>
      <c r="E460" s="59"/>
      <c r="F460" s="59"/>
      <c r="G460" s="59"/>
      <c r="H460" s="59"/>
      <c r="I460" s="59"/>
      <c r="J460" s="59"/>
    </row>
    <row r="461" spans="1:10" ht="16" x14ac:dyDescent="0.2">
      <c r="A461" s="59"/>
      <c r="B461" s="59"/>
      <c r="C461" s="59"/>
      <c r="D461" s="59"/>
      <c r="E461" s="59"/>
      <c r="F461" s="59"/>
      <c r="G461" s="59"/>
      <c r="H461" s="59"/>
      <c r="I461" s="59"/>
      <c r="J461" s="59"/>
    </row>
    <row r="462" spans="1:10" ht="16" x14ac:dyDescent="0.2">
      <c r="A462" s="59"/>
      <c r="B462" s="59"/>
      <c r="C462" s="59"/>
      <c r="D462" s="59"/>
      <c r="E462" s="59"/>
      <c r="F462" s="59"/>
      <c r="G462" s="59"/>
      <c r="H462" s="59"/>
      <c r="I462" s="59"/>
      <c r="J462" s="59"/>
    </row>
    <row r="463" spans="1:10" ht="16" x14ac:dyDescent="0.2">
      <c r="A463" s="59"/>
      <c r="B463" s="59"/>
      <c r="C463" s="59"/>
      <c r="D463" s="59"/>
      <c r="E463" s="59"/>
      <c r="F463" s="59"/>
      <c r="G463" s="59"/>
      <c r="H463" s="59"/>
      <c r="I463" s="59"/>
      <c r="J463" s="59"/>
    </row>
    <row r="464" spans="1:10" ht="16" x14ac:dyDescent="0.2">
      <c r="A464" s="59"/>
      <c r="B464" s="59"/>
      <c r="C464" s="59"/>
      <c r="D464" s="59"/>
      <c r="E464" s="59"/>
      <c r="F464" s="59"/>
      <c r="G464" s="59"/>
      <c r="H464" s="59"/>
      <c r="I464" s="59"/>
      <c r="J464" s="59"/>
    </row>
    <row r="465" spans="1:10" ht="16" x14ac:dyDescent="0.2">
      <c r="A465" s="59"/>
      <c r="B465" s="59"/>
      <c r="C465" s="59"/>
      <c r="D465" s="59"/>
      <c r="E465" s="59"/>
      <c r="F465" s="59"/>
      <c r="G465" s="59"/>
      <c r="H465" s="59"/>
      <c r="I465" s="59"/>
      <c r="J465" s="59"/>
    </row>
    <row r="466" spans="1:10" ht="16" x14ac:dyDescent="0.2">
      <c r="A466" s="59"/>
      <c r="B466" s="59"/>
      <c r="C466" s="59"/>
      <c r="D466" s="59"/>
      <c r="E466" s="59"/>
      <c r="F466" s="59"/>
      <c r="G466" s="59"/>
      <c r="H466" s="59"/>
      <c r="I466" s="59"/>
      <c r="J466" s="59"/>
    </row>
    <row r="467" spans="1:10" ht="16" x14ac:dyDescent="0.2">
      <c r="A467" s="59"/>
      <c r="B467" s="59"/>
      <c r="C467" s="59"/>
      <c r="D467" s="59"/>
      <c r="E467" s="59"/>
      <c r="F467" s="59"/>
      <c r="G467" s="59"/>
      <c r="H467" s="59"/>
      <c r="I467" s="59"/>
      <c r="J467" s="59"/>
    </row>
    <row r="468" spans="1:10" ht="16" x14ac:dyDescent="0.2">
      <c r="A468" s="59"/>
      <c r="B468" s="59"/>
      <c r="C468" s="59"/>
      <c r="D468" s="59"/>
      <c r="E468" s="59"/>
      <c r="F468" s="59"/>
      <c r="G468" s="59"/>
      <c r="H468" s="59"/>
      <c r="I468" s="59"/>
      <c r="J468" s="59"/>
    </row>
    <row r="469" spans="1:10" ht="16" x14ac:dyDescent="0.2">
      <c r="A469" s="59"/>
      <c r="B469" s="59"/>
      <c r="C469" s="59"/>
      <c r="D469" s="59"/>
      <c r="E469" s="59"/>
      <c r="F469" s="59"/>
      <c r="G469" s="59"/>
      <c r="H469" s="59"/>
      <c r="I469" s="59"/>
      <c r="J469" s="59"/>
    </row>
    <row r="470" spans="1:10" ht="16" x14ac:dyDescent="0.2">
      <c r="A470" s="59"/>
      <c r="B470" s="59"/>
      <c r="C470" s="59"/>
      <c r="D470" s="59"/>
      <c r="E470" s="59"/>
      <c r="F470" s="59"/>
      <c r="G470" s="59"/>
      <c r="H470" s="59"/>
      <c r="I470" s="59"/>
      <c r="J470" s="59"/>
    </row>
    <row r="471" spans="1:10" ht="16" x14ac:dyDescent="0.2">
      <c r="A471" s="59"/>
      <c r="B471" s="59"/>
      <c r="C471" s="59"/>
      <c r="D471" s="59"/>
      <c r="E471" s="59"/>
      <c r="F471" s="59"/>
      <c r="G471" s="59"/>
      <c r="H471" s="59"/>
      <c r="I471" s="59"/>
      <c r="J471" s="59"/>
    </row>
    <row r="472" spans="1:10" ht="16" x14ac:dyDescent="0.2">
      <c r="A472" s="59"/>
      <c r="B472" s="59"/>
      <c r="C472" s="59"/>
      <c r="D472" s="59"/>
      <c r="E472" s="59"/>
      <c r="F472" s="59"/>
      <c r="G472" s="59"/>
      <c r="H472" s="59"/>
      <c r="I472" s="59"/>
      <c r="J472" s="59"/>
    </row>
    <row r="473" spans="1:10" ht="16" x14ac:dyDescent="0.2">
      <c r="A473" s="59"/>
      <c r="B473" s="59"/>
      <c r="C473" s="59"/>
      <c r="D473" s="59"/>
      <c r="E473" s="59"/>
      <c r="F473" s="59"/>
      <c r="G473" s="59"/>
      <c r="H473" s="59"/>
      <c r="I473" s="59"/>
      <c r="J473" s="59"/>
    </row>
    <row r="474" spans="1:10" ht="16" x14ac:dyDescent="0.2">
      <c r="A474" s="59"/>
      <c r="B474" s="59"/>
      <c r="C474" s="59"/>
      <c r="D474" s="59"/>
      <c r="E474" s="59"/>
      <c r="F474" s="59"/>
      <c r="G474" s="59"/>
      <c r="H474" s="59"/>
      <c r="I474" s="59"/>
      <c r="J474" s="59"/>
    </row>
    <row r="475" spans="1:10" ht="16" x14ac:dyDescent="0.2">
      <c r="A475" s="59"/>
      <c r="B475" s="59"/>
      <c r="C475" s="59"/>
      <c r="D475" s="59"/>
      <c r="E475" s="59"/>
      <c r="F475" s="59"/>
      <c r="G475" s="59"/>
      <c r="H475" s="59"/>
      <c r="I475" s="59"/>
      <c r="J475" s="59"/>
    </row>
    <row r="476" spans="1:10" ht="16" x14ac:dyDescent="0.2">
      <c r="A476" s="59"/>
      <c r="B476" s="59"/>
      <c r="C476" s="59"/>
      <c r="D476" s="59"/>
      <c r="E476" s="59"/>
      <c r="F476" s="59"/>
      <c r="G476" s="59"/>
      <c r="H476" s="59"/>
      <c r="I476" s="59"/>
      <c r="J476" s="59"/>
    </row>
    <row r="477" spans="1:10" ht="16" x14ac:dyDescent="0.2">
      <c r="A477" s="59"/>
      <c r="B477" s="59"/>
      <c r="C477" s="59"/>
      <c r="D477" s="59"/>
      <c r="E477" s="59"/>
      <c r="F477" s="59"/>
      <c r="G477" s="59"/>
      <c r="H477" s="59"/>
      <c r="I477" s="59"/>
      <c r="J477" s="59"/>
    </row>
    <row r="478" spans="1:10" ht="16" x14ac:dyDescent="0.2">
      <c r="A478" s="59"/>
      <c r="B478" s="59"/>
      <c r="C478" s="59"/>
      <c r="D478" s="59"/>
      <c r="E478" s="59"/>
      <c r="F478" s="59"/>
      <c r="G478" s="59"/>
      <c r="H478" s="59"/>
      <c r="I478" s="59"/>
      <c r="J478" s="59"/>
    </row>
    <row r="479" spans="1:10" ht="16" x14ac:dyDescent="0.2">
      <c r="A479" s="59"/>
      <c r="B479" s="59"/>
      <c r="C479" s="59"/>
      <c r="D479" s="59"/>
      <c r="E479" s="59"/>
      <c r="F479" s="59"/>
      <c r="G479" s="59"/>
      <c r="H479" s="59"/>
      <c r="I479" s="59"/>
      <c r="J479" s="59"/>
    </row>
    <row r="480" spans="1:10" ht="16" x14ac:dyDescent="0.2">
      <c r="A480" s="59"/>
      <c r="B480" s="59"/>
      <c r="C480" s="59"/>
      <c r="D480" s="59"/>
      <c r="E480" s="59"/>
      <c r="F480" s="59"/>
      <c r="G480" s="59"/>
      <c r="H480" s="59"/>
      <c r="I480" s="59"/>
      <c r="J480" s="59"/>
    </row>
    <row r="481" spans="1:10" ht="16" x14ac:dyDescent="0.2">
      <c r="A481" s="59"/>
      <c r="B481" s="59"/>
      <c r="C481" s="59"/>
      <c r="D481" s="59"/>
      <c r="E481" s="59"/>
      <c r="F481" s="59"/>
      <c r="G481" s="59"/>
      <c r="H481" s="59"/>
      <c r="I481" s="59"/>
      <c r="J481" s="59"/>
    </row>
    <row r="482" spans="1:10" ht="16" x14ac:dyDescent="0.2">
      <c r="A482" s="59"/>
      <c r="B482" s="59"/>
      <c r="C482" s="59"/>
      <c r="D482" s="59"/>
      <c r="E482" s="59"/>
      <c r="F482" s="59"/>
      <c r="G482" s="59"/>
      <c r="H482" s="59"/>
      <c r="I482" s="59"/>
      <c r="J482" s="59"/>
    </row>
    <row r="483" spans="1:10" ht="16" x14ac:dyDescent="0.2">
      <c r="A483" s="59"/>
      <c r="B483" s="59"/>
      <c r="C483" s="59"/>
      <c r="D483" s="59"/>
      <c r="E483" s="59"/>
      <c r="F483" s="59"/>
      <c r="G483" s="59"/>
      <c r="H483" s="59"/>
      <c r="I483" s="59"/>
      <c r="J483" s="59"/>
    </row>
    <row r="484" spans="1:10" ht="16" x14ac:dyDescent="0.2">
      <c r="A484" s="59"/>
      <c r="B484" s="59"/>
      <c r="C484" s="59"/>
      <c r="D484" s="59"/>
      <c r="E484" s="59"/>
      <c r="F484" s="59"/>
      <c r="G484" s="59"/>
      <c r="H484" s="59"/>
      <c r="I484" s="59"/>
      <c r="J484" s="59"/>
    </row>
    <row r="485" spans="1:10" ht="16" x14ac:dyDescent="0.2">
      <c r="A485" s="59"/>
      <c r="B485" s="59"/>
      <c r="C485" s="59"/>
      <c r="D485" s="59"/>
      <c r="E485" s="59"/>
      <c r="F485" s="59"/>
      <c r="G485" s="59"/>
      <c r="H485" s="59"/>
      <c r="I485" s="59"/>
      <c r="J485" s="59"/>
    </row>
    <row r="486" spans="1:10" ht="16" x14ac:dyDescent="0.2">
      <c r="A486" s="59"/>
      <c r="B486" s="59"/>
      <c r="C486" s="59"/>
      <c r="D486" s="59"/>
      <c r="E486" s="59"/>
      <c r="F486" s="59"/>
      <c r="G486" s="59"/>
      <c r="H486" s="59"/>
      <c r="I486" s="59"/>
      <c r="J486" s="59"/>
    </row>
    <row r="487" spans="1:10" ht="16" x14ac:dyDescent="0.2">
      <c r="A487" s="59"/>
      <c r="B487" s="59"/>
      <c r="C487" s="59"/>
      <c r="D487" s="59"/>
      <c r="E487" s="59"/>
      <c r="F487" s="59"/>
      <c r="G487" s="59"/>
      <c r="H487" s="59"/>
      <c r="I487" s="59"/>
      <c r="J487" s="59"/>
    </row>
    <row r="488" spans="1:10" ht="16" x14ac:dyDescent="0.2">
      <c r="A488" s="59"/>
      <c r="B488" s="59"/>
      <c r="C488" s="59"/>
      <c r="D488" s="59"/>
      <c r="E488" s="59"/>
      <c r="F488" s="59"/>
      <c r="G488" s="59"/>
      <c r="H488" s="59"/>
      <c r="I488" s="59"/>
      <c r="J488" s="59"/>
    </row>
    <row r="489" spans="1:10" ht="16" x14ac:dyDescent="0.2">
      <c r="A489" s="59"/>
      <c r="B489" s="59"/>
      <c r="C489" s="59"/>
      <c r="D489" s="59"/>
      <c r="E489" s="59"/>
      <c r="F489" s="59"/>
      <c r="G489" s="59"/>
      <c r="H489" s="59"/>
      <c r="I489" s="59"/>
      <c r="J489" s="59"/>
    </row>
    <row r="490" spans="1:10" ht="16" x14ac:dyDescent="0.2">
      <c r="A490" s="59"/>
      <c r="B490" s="59"/>
      <c r="C490" s="59"/>
      <c r="D490" s="59"/>
      <c r="E490" s="59"/>
      <c r="F490" s="59"/>
      <c r="G490" s="59"/>
      <c r="H490" s="59"/>
      <c r="I490" s="59"/>
      <c r="J490" s="59"/>
    </row>
    <row r="491" spans="1:10" ht="16" x14ac:dyDescent="0.2">
      <c r="A491" s="59"/>
      <c r="B491" s="59"/>
      <c r="C491" s="59"/>
      <c r="D491" s="59"/>
      <c r="E491" s="59"/>
      <c r="F491" s="59"/>
      <c r="G491" s="59"/>
      <c r="H491" s="59"/>
      <c r="I491" s="59"/>
      <c r="J491" s="59"/>
    </row>
    <row r="492" spans="1:10" ht="16" x14ac:dyDescent="0.2">
      <c r="A492" s="59"/>
      <c r="B492" s="59"/>
      <c r="C492" s="59"/>
      <c r="D492" s="59"/>
      <c r="E492" s="59"/>
      <c r="F492" s="59"/>
      <c r="G492" s="59"/>
      <c r="H492" s="59"/>
      <c r="I492" s="59"/>
      <c r="J492" s="59"/>
    </row>
    <row r="493" spans="1:10" ht="16" x14ac:dyDescent="0.2">
      <c r="A493" s="59"/>
      <c r="B493" s="59"/>
      <c r="C493" s="59"/>
      <c r="D493" s="59"/>
      <c r="E493" s="59"/>
      <c r="F493" s="59"/>
      <c r="G493" s="59"/>
      <c r="H493" s="59"/>
      <c r="I493" s="59"/>
      <c r="J493" s="59"/>
    </row>
    <row r="494" spans="1:10" ht="16" x14ac:dyDescent="0.2">
      <c r="A494" s="59"/>
      <c r="B494" s="59"/>
      <c r="C494" s="59"/>
      <c r="D494" s="59"/>
      <c r="E494" s="59"/>
      <c r="F494" s="59"/>
      <c r="G494" s="59"/>
      <c r="H494" s="59"/>
      <c r="I494" s="59"/>
      <c r="J494" s="59"/>
    </row>
    <row r="495" spans="1:10" ht="16" x14ac:dyDescent="0.2">
      <c r="A495" s="59"/>
      <c r="B495" s="59"/>
      <c r="C495" s="59"/>
      <c r="D495" s="59"/>
      <c r="E495" s="59"/>
      <c r="F495" s="59"/>
      <c r="G495" s="59"/>
      <c r="H495" s="59"/>
      <c r="I495" s="59"/>
      <c r="J495" s="59"/>
    </row>
    <row r="496" spans="1:10" ht="16" x14ac:dyDescent="0.2">
      <c r="A496" s="59"/>
      <c r="B496" s="59"/>
      <c r="C496" s="59"/>
      <c r="D496" s="59"/>
      <c r="E496" s="59"/>
      <c r="F496" s="59"/>
      <c r="G496" s="59"/>
      <c r="H496" s="59"/>
      <c r="I496" s="59"/>
      <c r="J496" s="59"/>
    </row>
    <row r="497" spans="1:10" ht="16" x14ac:dyDescent="0.2">
      <c r="A497" s="59"/>
      <c r="B497" s="59"/>
      <c r="C497" s="59"/>
      <c r="D497" s="59"/>
      <c r="E497" s="59"/>
      <c r="F497" s="59"/>
      <c r="G497" s="59"/>
      <c r="H497" s="59"/>
      <c r="I497" s="59"/>
      <c r="J497" s="59"/>
    </row>
    <row r="498" spans="1:10" ht="16" x14ac:dyDescent="0.2">
      <c r="A498" s="59"/>
      <c r="B498" s="59"/>
      <c r="C498" s="59"/>
      <c r="D498" s="59"/>
      <c r="E498" s="59"/>
      <c r="F498" s="59"/>
      <c r="G498" s="59"/>
      <c r="H498" s="59"/>
      <c r="I498" s="59"/>
      <c r="J498" s="59"/>
    </row>
    <row r="499" spans="1:10" ht="16" x14ac:dyDescent="0.2">
      <c r="A499" s="59"/>
      <c r="B499" s="59"/>
      <c r="C499" s="59"/>
      <c r="D499" s="59"/>
      <c r="E499" s="59"/>
      <c r="F499" s="59"/>
      <c r="G499" s="59"/>
      <c r="H499" s="59"/>
      <c r="I499" s="59"/>
      <c r="J499" s="59"/>
    </row>
    <row r="500" spans="1:10" ht="16" x14ac:dyDescent="0.2">
      <c r="A500" s="59"/>
      <c r="B500" s="59"/>
      <c r="C500" s="59"/>
      <c r="D500" s="59"/>
      <c r="E500" s="59"/>
      <c r="F500" s="59"/>
      <c r="G500" s="59"/>
      <c r="H500" s="59"/>
      <c r="I500" s="59"/>
      <c r="J500" s="59"/>
    </row>
    <row r="501" spans="1:10" ht="16" x14ac:dyDescent="0.2">
      <c r="A501" s="59"/>
      <c r="B501" s="59"/>
      <c r="C501" s="59"/>
      <c r="D501" s="59"/>
      <c r="E501" s="59"/>
      <c r="F501" s="59"/>
      <c r="G501" s="59"/>
      <c r="H501" s="59"/>
      <c r="I501" s="59"/>
      <c r="J501" s="59"/>
    </row>
    <row r="502" spans="1:10" ht="16" x14ac:dyDescent="0.2">
      <c r="A502" s="59"/>
      <c r="B502" s="59"/>
      <c r="C502" s="59"/>
      <c r="D502" s="59"/>
      <c r="E502" s="59"/>
      <c r="F502" s="59"/>
      <c r="G502" s="59"/>
      <c r="H502" s="59"/>
      <c r="I502" s="59"/>
      <c r="J502" s="59"/>
    </row>
    <row r="503" spans="1:10" ht="16" x14ac:dyDescent="0.2">
      <c r="A503" s="59"/>
      <c r="B503" s="59"/>
      <c r="C503" s="59"/>
      <c r="D503" s="59"/>
      <c r="E503" s="59"/>
      <c r="F503" s="59"/>
      <c r="G503" s="59"/>
      <c r="H503" s="59"/>
      <c r="I503" s="59"/>
      <c r="J503" s="59"/>
    </row>
    <row r="504" spans="1:10" ht="16" x14ac:dyDescent="0.2">
      <c r="A504" s="59"/>
      <c r="B504" s="59"/>
      <c r="C504" s="59"/>
      <c r="D504" s="59"/>
      <c r="E504" s="59"/>
      <c r="F504" s="59"/>
      <c r="G504" s="59"/>
      <c r="H504" s="59"/>
      <c r="I504" s="59"/>
      <c r="J504" s="59"/>
    </row>
    <row r="505" spans="1:10" ht="16" x14ac:dyDescent="0.2">
      <c r="A505" s="59"/>
      <c r="B505" s="59"/>
      <c r="C505" s="59"/>
      <c r="D505" s="59"/>
      <c r="E505" s="59"/>
      <c r="F505" s="59"/>
      <c r="G505" s="59"/>
      <c r="H505" s="59"/>
      <c r="I505" s="59"/>
      <c r="J505" s="59"/>
    </row>
    <row r="506" spans="1:10" ht="16" x14ac:dyDescent="0.2">
      <c r="A506" s="59"/>
      <c r="B506" s="59"/>
      <c r="C506" s="59"/>
      <c r="D506" s="59"/>
      <c r="E506" s="59"/>
      <c r="F506" s="59"/>
      <c r="G506" s="59"/>
      <c r="H506" s="59"/>
      <c r="I506" s="59"/>
      <c r="J506" s="59"/>
    </row>
    <row r="507" spans="1:10" ht="16" x14ac:dyDescent="0.2">
      <c r="A507" s="59"/>
      <c r="B507" s="59"/>
      <c r="C507" s="59"/>
      <c r="D507" s="59"/>
      <c r="E507" s="59"/>
      <c r="F507" s="59"/>
      <c r="G507" s="59"/>
      <c r="H507" s="59"/>
      <c r="I507" s="59"/>
      <c r="J507" s="59"/>
    </row>
    <row r="508" spans="1:10" ht="16" x14ac:dyDescent="0.2">
      <c r="A508" s="59"/>
      <c r="B508" s="59"/>
      <c r="C508" s="59"/>
      <c r="D508" s="59"/>
      <c r="E508" s="59"/>
      <c r="F508" s="59"/>
      <c r="G508" s="59"/>
      <c r="H508" s="59"/>
      <c r="I508" s="59"/>
      <c r="J508" s="59"/>
    </row>
    <row r="509" spans="1:10" ht="16" x14ac:dyDescent="0.2">
      <c r="A509" s="59"/>
      <c r="B509" s="59"/>
      <c r="C509" s="59"/>
      <c r="D509" s="59"/>
      <c r="E509" s="59"/>
      <c r="F509" s="59"/>
      <c r="G509" s="59"/>
      <c r="H509" s="59"/>
      <c r="I509" s="59"/>
      <c r="J509" s="59"/>
    </row>
    <row r="510" spans="1:10" ht="16" x14ac:dyDescent="0.2">
      <c r="A510" s="59"/>
      <c r="B510" s="59"/>
      <c r="C510" s="59"/>
      <c r="D510" s="59"/>
      <c r="E510" s="59"/>
      <c r="F510" s="59"/>
      <c r="G510" s="59"/>
      <c r="H510" s="59"/>
      <c r="I510" s="59"/>
      <c r="J510" s="59"/>
    </row>
    <row r="511" spans="1:10" ht="16" x14ac:dyDescent="0.2">
      <c r="A511" s="59"/>
      <c r="B511" s="59"/>
      <c r="C511" s="59"/>
      <c r="D511" s="59"/>
      <c r="E511" s="59"/>
      <c r="F511" s="59"/>
      <c r="G511" s="59"/>
      <c r="H511" s="59"/>
      <c r="I511" s="59"/>
      <c r="J511" s="59"/>
    </row>
    <row r="512" spans="1:10" ht="16" x14ac:dyDescent="0.2">
      <c r="A512" s="59"/>
      <c r="B512" s="59"/>
      <c r="C512" s="59"/>
      <c r="D512" s="59"/>
      <c r="E512" s="59"/>
      <c r="F512" s="59"/>
      <c r="G512" s="59"/>
      <c r="H512" s="59"/>
      <c r="I512" s="59"/>
      <c r="J512" s="59"/>
    </row>
    <row r="513" spans="1:10" ht="16" x14ac:dyDescent="0.2">
      <c r="A513" s="59"/>
      <c r="B513" s="59"/>
      <c r="C513" s="59"/>
      <c r="D513" s="59"/>
      <c r="E513" s="59"/>
      <c r="F513" s="59"/>
      <c r="G513" s="59"/>
      <c r="H513" s="59"/>
      <c r="I513" s="59"/>
      <c r="J513" s="59"/>
    </row>
    <row r="514" spans="1:10" ht="16" x14ac:dyDescent="0.2">
      <c r="A514" s="59"/>
      <c r="B514" s="59"/>
      <c r="C514" s="59"/>
      <c r="D514" s="59"/>
      <c r="E514" s="59"/>
      <c r="F514" s="59"/>
      <c r="G514" s="59"/>
      <c r="H514" s="59"/>
      <c r="I514" s="59"/>
      <c r="J514" s="59"/>
    </row>
    <row r="515" spans="1:10" ht="16" x14ac:dyDescent="0.2">
      <c r="A515" s="59"/>
      <c r="B515" s="59"/>
      <c r="C515" s="59"/>
      <c r="D515" s="59"/>
      <c r="E515" s="59"/>
      <c r="F515" s="59"/>
      <c r="G515" s="59"/>
      <c r="H515" s="59"/>
      <c r="I515" s="59"/>
      <c r="J515" s="59"/>
    </row>
    <row r="516" spans="1:10" ht="16" x14ac:dyDescent="0.2">
      <c r="A516" s="59"/>
      <c r="B516" s="59"/>
      <c r="C516" s="59"/>
      <c r="D516" s="59"/>
      <c r="E516" s="59"/>
      <c r="F516" s="59"/>
      <c r="G516" s="59"/>
      <c r="H516" s="59"/>
      <c r="I516" s="59"/>
      <c r="J516" s="59"/>
    </row>
    <row r="517" spans="1:10" ht="16" x14ac:dyDescent="0.2">
      <c r="A517" s="59"/>
      <c r="B517" s="59"/>
      <c r="C517" s="59"/>
      <c r="D517" s="59"/>
      <c r="E517" s="59"/>
      <c r="F517" s="59"/>
      <c r="G517" s="59"/>
      <c r="H517" s="59"/>
      <c r="I517" s="59"/>
      <c r="J517" s="59"/>
    </row>
    <row r="518" spans="1:10" ht="16" x14ac:dyDescent="0.2">
      <c r="A518" s="59"/>
      <c r="B518" s="59"/>
      <c r="C518" s="59"/>
      <c r="D518" s="59"/>
      <c r="E518" s="59"/>
      <c r="F518" s="59"/>
      <c r="G518" s="59"/>
      <c r="H518" s="59"/>
      <c r="I518" s="59"/>
      <c r="J518" s="59"/>
    </row>
    <row r="519" spans="1:10" ht="16" x14ac:dyDescent="0.2">
      <c r="A519" s="59"/>
      <c r="B519" s="59"/>
      <c r="C519" s="59"/>
      <c r="D519" s="59"/>
      <c r="E519" s="59"/>
      <c r="F519" s="59"/>
      <c r="G519" s="59"/>
      <c r="H519" s="59"/>
      <c r="I519" s="59"/>
      <c r="J519" s="59"/>
    </row>
    <row r="520" spans="1:10" ht="16" x14ac:dyDescent="0.2">
      <c r="A520" s="59"/>
      <c r="B520" s="59"/>
      <c r="C520" s="59"/>
      <c r="D520" s="59"/>
      <c r="E520" s="59"/>
      <c r="F520" s="59"/>
      <c r="G520" s="59"/>
      <c r="H520" s="59"/>
      <c r="I520" s="59"/>
      <c r="J520" s="59"/>
    </row>
    <row r="521" spans="1:10" ht="16" x14ac:dyDescent="0.2">
      <c r="A521" s="59"/>
      <c r="B521" s="59"/>
      <c r="C521" s="59"/>
      <c r="D521" s="59"/>
      <c r="E521" s="59"/>
      <c r="F521" s="59"/>
      <c r="G521" s="59"/>
      <c r="H521" s="59"/>
      <c r="I521" s="59"/>
      <c r="J521" s="59"/>
    </row>
    <row r="522" spans="1:10" ht="16" x14ac:dyDescent="0.2">
      <c r="A522" s="59"/>
      <c r="B522" s="59"/>
      <c r="C522" s="59"/>
      <c r="D522" s="59"/>
      <c r="E522" s="59"/>
      <c r="F522" s="59"/>
      <c r="G522" s="59"/>
      <c r="H522" s="59"/>
      <c r="I522" s="59"/>
      <c r="J522" s="59"/>
    </row>
    <row r="523" spans="1:10" ht="16" x14ac:dyDescent="0.2">
      <c r="A523" s="59"/>
      <c r="B523" s="59"/>
      <c r="C523" s="59"/>
      <c r="D523" s="59"/>
      <c r="E523" s="59"/>
      <c r="F523" s="59"/>
      <c r="G523" s="59"/>
      <c r="H523" s="59"/>
      <c r="I523" s="59"/>
      <c r="J523" s="59"/>
    </row>
    <row r="524" spans="1:10" ht="16" x14ac:dyDescent="0.2">
      <c r="A524" s="59"/>
      <c r="B524" s="59"/>
      <c r="C524" s="59"/>
      <c r="D524" s="59"/>
      <c r="E524" s="59"/>
      <c r="F524" s="59"/>
      <c r="G524" s="59"/>
      <c r="H524" s="59"/>
      <c r="I524" s="59"/>
      <c r="J524" s="59"/>
    </row>
    <row r="525" spans="1:10" ht="16" x14ac:dyDescent="0.2">
      <c r="A525" s="59"/>
      <c r="B525" s="59"/>
      <c r="C525" s="59"/>
      <c r="D525" s="59"/>
      <c r="E525" s="59"/>
      <c r="F525" s="59"/>
      <c r="G525" s="59"/>
      <c r="H525" s="59"/>
      <c r="I525" s="59"/>
      <c r="J525" s="59"/>
    </row>
    <row r="526" spans="1:10" ht="16" x14ac:dyDescent="0.2">
      <c r="A526" s="59"/>
      <c r="B526" s="59"/>
      <c r="C526" s="59"/>
      <c r="D526" s="59"/>
      <c r="E526" s="59"/>
      <c r="F526" s="59"/>
      <c r="G526" s="59"/>
      <c r="H526" s="59"/>
      <c r="I526" s="59"/>
      <c r="J526" s="59"/>
    </row>
    <row r="527" spans="1:10" ht="16" x14ac:dyDescent="0.2">
      <c r="A527" s="59"/>
      <c r="B527" s="59"/>
      <c r="C527" s="59"/>
      <c r="D527" s="59"/>
      <c r="E527" s="59"/>
      <c r="F527" s="59"/>
      <c r="G527" s="59"/>
      <c r="H527" s="59"/>
      <c r="I527" s="59"/>
      <c r="J527" s="59"/>
    </row>
    <row r="528" spans="1:10" ht="16" x14ac:dyDescent="0.2">
      <c r="A528" s="59"/>
      <c r="B528" s="59"/>
      <c r="C528" s="59"/>
      <c r="D528" s="59"/>
      <c r="E528" s="59"/>
      <c r="F528" s="59"/>
      <c r="G528" s="59"/>
      <c r="H528" s="59"/>
      <c r="I528" s="59"/>
      <c r="J528" s="59"/>
    </row>
    <row r="529" spans="1:10" ht="16" x14ac:dyDescent="0.2">
      <c r="A529" s="59"/>
      <c r="B529" s="59"/>
      <c r="C529" s="59"/>
      <c r="D529" s="59"/>
      <c r="E529" s="59"/>
      <c r="F529" s="59"/>
      <c r="G529" s="59"/>
      <c r="H529" s="59"/>
      <c r="I529" s="59"/>
      <c r="J529" s="59"/>
    </row>
    <row r="530" spans="1:10" ht="16" x14ac:dyDescent="0.2">
      <c r="A530" s="59"/>
      <c r="B530" s="59"/>
      <c r="C530" s="59"/>
      <c r="D530" s="59"/>
      <c r="E530" s="59"/>
      <c r="F530" s="59"/>
      <c r="G530" s="59"/>
      <c r="H530" s="59"/>
      <c r="I530" s="59"/>
      <c r="J530" s="59"/>
    </row>
    <row r="531" spans="1:10" ht="16" x14ac:dyDescent="0.2">
      <c r="A531" s="59"/>
      <c r="B531" s="59"/>
      <c r="C531" s="59"/>
      <c r="D531" s="59"/>
      <c r="E531" s="59"/>
      <c r="F531" s="59"/>
      <c r="G531" s="59"/>
      <c r="H531" s="59"/>
      <c r="I531" s="59"/>
      <c r="J531" s="59"/>
    </row>
    <row r="532" spans="1:10" ht="16" x14ac:dyDescent="0.2">
      <c r="A532" s="59"/>
      <c r="B532" s="59"/>
      <c r="C532" s="59"/>
      <c r="D532" s="59"/>
      <c r="E532" s="59"/>
      <c r="F532" s="59"/>
      <c r="G532" s="59"/>
      <c r="H532" s="59"/>
      <c r="I532" s="59"/>
      <c r="J532" s="59"/>
    </row>
    <row r="533" spans="1:10" ht="16" x14ac:dyDescent="0.2">
      <c r="A533" s="59"/>
      <c r="B533" s="59"/>
      <c r="C533" s="59"/>
      <c r="D533" s="59"/>
      <c r="E533" s="59"/>
      <c r="F533" s="59"/>
      <c r="G533" s="59"/>
      <c r="H533" s="59"/>
      <c r="I533" s="59"/>
      <c r="J533" s="59"/>
    </row>
    <row r="534" spans="1:10" ht="16" x14ac:dyDescent="0.2">
      <c r="A534" s="59"/>
      <c r="B534" s="59"/>
      <c r="C534" s="59"/>
      <c r="D534" s="59"/>
      <c r="E534" s="59"/>
      <c r="F534" s="59"/>
      <c r="G534" s="59"/>
      <c r="H534" s="59"/>
      <c r="I534" s="59"/>
      <c r="J534" s="59"/>
    </row>
    <row r="535" spans="1:10" ht="16" x14ac:dyDescent="0.2">
      <c r="A535" s="59"/>
      <c r="B535" s="59"/>
      <c r="C535" s="59"/>
      <c r="D535" s="59"/>
      <c r="E535" s="59"/>
      <c r="F535" s="59"/>
      <c r="G535" s="59"/>
      <c r="H535" s="59"/>
      <c r="I535" s="59"/>
      <c r="J535" s="59"/>
    </row>
    <row r="536" spans="1:10" ht="16" x14ac:dyDescent="0.2">
      <c r="A536" s="59"/>
      <c r="B536" s="59"/>
      <c r="C536" s="59"/>
      <c r="D536" s="59"/>
      <c r="E536" s="59"/>
      <c r="F536" s="59"/>
      <c r="G536" s="59"/>
      <c r="H536" s="59"/>
      <c r="I536" s="59"/>
      <c r="J536" s="59"/>
    </row>
    <row r="537" spans="1:10" ht="16" x14ac:dyDescent="0.2">
      <c r="A537" s="59"/>
      <c r="B537" s="59"/>
      <c r="C537" s="59"/>
      <c r="D537" s="59"/>
      <c r="E537" s="59"/>
      <c r="F537" s="59"/>
      <c r="G537" s="59"/>
      <c r="H537" s="59"/>
      <c r="I537" s="59"/>
      <c r="J537" s="59"/>
    </row>
    <row r="538" spans="1:10" ht="16" x14ac:dyDescent="0.2">
      <c r="A538" s="59"/>
      <c r="B538" s="59"/>
      <c r="C538" s="59"/>
      <c r="D538" s="59"/>
      <c r="E538" s="59"/>
      <c r="F538" s="59"/>
      <c r="G538" s="59"/>
      <c r="H538" s="59"/>
      <c r="I538" s="59"/>
      <c r="J538" s="59"/>
    </row>
    <row r="539" spans="1:10" ht="16" x14ac:dyDescent="0.2">
      <c r="A539" s="59"/>
      <c r="B539" s="59"/>
      <c r="C539" s="59"/>
      <c r="D539" s="59"/>
      <c r="E539" s="59"/>
      <c r="F539" s="59"/>
      <c r="G539" s="59"/>
      <c r="H539" s="59"/>
      <c r="I539" s="59"/>
      <c r="J539" s="59"/>
    </row>
    <row r="540" spans="1:10" ht="16" x14ac:dyDescent="0.2">
      <c r="A540" s="59"/>
      <c r="B540" s="59"/>
      <c r="C540" s="59"/>
      <c r="D540" s="59"/>
      <c r="E540" s="59"/>
      <c r="F540" s="59"/>
      <c r="G540" s="59"/>
      <c r="H540" s="59"/>
      <c r="I540" s="59"/>
      <c r="J540" s="59"/>
    </row>
    <row r="541" spans="1:10" ht="16" x14ac:dyDescent="0.2">
      <c r="A541" s="59"/>
      <c r="B541" s="59"/>
      <c r="C541" s="59"/>
      <c r="D541" s="59"/>
      <c r="E541" s="59"/>
      <c r="F541" s="59"/>
      <c r="G541" s="59"/>
      <c r="H541" s="59"/>
      <c r="I541" s="59"/>
      <c r="J541" s="59"/>
    </row>
    <row r="542" spans="1:10" ht="16" x14ac:dyDescent="0.2">
      <c r="A542" s="59"/>
      <c r="B542" s="59"/>
      <c r="C542" s="59"/>
      <c r="D542" s="59"/>
      <c r="E542" s="59"/>
      <c r="F542" s="59"/>
      <c r="G542" s="59"/>
      <c r="H542" s="59"/>
      <c r="I542" s="59"/>
      <c r="J542" s="59"/>
    </row>
    <row r="543" spans="1:10" ht="16" x14ac:dyDescent="0.2">
      <c r="A543" s="59"/>
      <c r="B543" s="59"/>
      <c r="C543" s="59"/>
      <c r="D543" s="59"/>
      <c r="E543" s="59"/>
      <c r="F543" s="59"/>
      <c r="G543" s="59"/>
      <c r="H543" s="59"/>
      <c r="I543" s="59"/>
      <c r="J543" s="59"/>
    </row>
    <row r="544" spans="1:10" ht="16" x14ac:dyDescent="0.2">
      <c r="A544" s="59"/>
      <c r="B544" s="59"/>
      <c r="C544" s="59"/>
      <c r="D544" s="59"/>
      <c r="E544" s="59"/>
      <c r="F544" s="59"/>
      <c r="G544" s="59"/>
      <c r="H544" s="59"/>
      <c r="I544" s="59"/>
      <c r="J544" s="59"/>
    </row>
    <row r="545" spans="1:10" ht="16" x14ac:dyDescent="0.2">
      <c r="A545" s="59"/>
      <c r="B545" s="59"/>
      <c r="C545" s="59"/>
      <c r="D545" s="59"/>
      <c r="E545" s="59"/>
      <c r="F545" s="59"/>
      <c r="G545" s="59"/>
      <c r="H545" s="59"/>
      <c r="I545" s="59"/>
      <c r="J545" s="59"/>
    </row>
    <row r="546" spans="1:10" ht="16" x14ac:dyDescent="0.2">
      <c r="A546" s="59"/>
      <c r="B546" s="59"/>
      <c r="C546" s="59"/>
      <c r="D546" s="59"/>
      <c r="E546" s="59"/>
      <c r="F546" s="59"/>
      <c r="G546" s="59"/>
      <c r="H546" s="59"/>
      <c r="I546" s="59"/>
      <c r="J546" s="59"/>
    </row>
    <row r="547" spans="1:10" ht="16" x14ac:dyDescent="0.2">
      <c r="A547" s="59"/>
      <c r="B547" s="59"/>
      <c r="C547" s="59"/>
      <c r="D547" s="59"/>
      <c r="E547" s="59"/>
      <c r="F547" s="59"/>
      <c r="G547" s="59"/>
      <c r="H547" s="59"/>
      <c r="I547" s="59"/>
      <c r="J547" s="59"/>
    </row>
    <row r="548" spans="1:10" ht="16" x14ac:dyDescent="0.2">
      <c r="A548" s="59"/>
      <c r="B548" s="59"/>
      <c r="C548" s="59"/>
      <c r="D548" s="59"/>
      <c r="E548" s="59"/>
      <c r="F548" s="59"/>
      <c r="G548" s="59"/>
      <c r="H548" s="59"/>
      <c r="I548" s="59"/>
      <c r="J548" s="59"/>
    </row>
    <row r="549" spans="1:10" ht="16" x14ac:dyDescent="0.2">
      <c r="A549" s="59"/>
      <c r="B549" s="59"/>
      <c r="C549" s="59"/>
      <c r="D549" s="59"/>
      <c r="E549" s="59"/>
      <c r="F549" s="59"/>
      <c r="G549" s="59"/>
      <c r="H549" s="59"/>
      <c r="I549" s="59"/>
      <c r="J549" s="59"/>
    </row>
    <row r="550" spans="1:10" ht="16" x14ac:dyDescent="0.2">
      <c r="A550" s="59"/>
      <c r="B550" s="59"/>
      <c r="C550" s="59"/>
      <c r="D550" s="59"/>
      <c r="E550" s="59"/>
      <c r="F550" s="59"/>
      <c r="G550" s="59"/>
      <c r="H550" s="59"/>
      <c r="I550" s="59"/>
      <c r="J550" s="59"/>
    </row>
    <row r="551" spans="1:10" ht="16" x14ac:dyDescent="0.2">
      <c r="A551" s="59"/>
      <c r="B551" s="59"/>
      <c r="C551" s="59"/>
      <c r="D551" s="59"/>
      <c r="E551" s="59"/>
      <c r="F551" s="59"/>
      <c r="G551" s="59"/>
      <c r="H551" s="59"/>
      <c r="I551" s="59"/>
      <c r="J551" s="59"/>
    </row>
    <row r="552" spans="1:10" ht="16" x14ac:dyDescent="0.2">
      <c r="A552" s="59"/>
      <c r="B552" s="59"/>
      <c r="C552" s="59"/>
      <c r="D552" s="59"/>
      <c r="E552" s="59"/>
      <c r="F552" s="59"/>
      <c r="G552" s="59"/>
      <c r="H552" s="59"/>
      <c r="I552" s="59"/>
      <c r="J552" s="59"/>
    </row>
    <row r="553" spans="1:10" ht="16" x14ac:dyDescent="0.2">
      <c r="A553" s="59"/>
      <c r="B553" s="59"/>
      <c r="C553" s="59"/>
      <c r="D553" s="59"/>
      <c r="E553" s="59"/>
      <c r="F553" s="59"/>
      <c r="G553" s="59"/>
      <c r="H553" s="59"/>
      <c r="I553" s="59"/>
      <c r="J553" s="59"/>
    </row>
    <row r="554" spans="1:10" ht="16" x14ac:dyDescent="0.2">
      <c r="A554" s="59"/>
      <c r="B554" s="59"/>
      <c r="C554" s="59"/>
      <c r="D554" s="59"/>
      <c r="E554" s="59"/>
      <c r="F554" s="59"/>
      <c r="G554" s="59"/>
      <c r="H554" s="59"/>
      <c r="I554" s="59"/>
      <c r="J554" s="59"/>
    </row>
    <row r="555" spans="1:10" ht="16" x14ac:dyDescent="0.2">
      <c r="A555" s="59"/>
      <c r="B555" s="59"/>
      <c r="C555" s="59"/>
      <c r="D555" s="59"/>
      <c r="E555" s="59"/>
      <c r="F555" s="59"/>
      <c r="G555" s="59"/>
      <c r="H555" s="59"/>
      <c r="I555" s="59"/>
      <c r="J555" s="59"/>
    </row>
    <row r="556" spans="1:10" ht="16" x14ac:dyDescent="0.2">
      <c r="A556" s="59"/>
      <c r="B556" s="59"/>
      <c r="C556" s="59"/>
      <c r="D556" s="59"/>
      <c r="E556" s="59"/>
      <c r="F556" s="59"/>
      <c r="G556" s="59"/>
      <c r="H556" s="59"/>
      <c r="I556" s="59"/>
      <c r="J556" s="59"/>
    </row>
    <row r="557" spans="1:10" ht="16" x14ac:dyDescent="0.2">
      <c r="A557" s="59"/>
      <c r="B557" s="59"/>
      <c r="C557" s="59"/>
      <c r="D557" s="59"/>
      <c r="E557" s="59"/>
      <c r="F557" s="59"/>
      <c r="G557" s="59"/>
      <c r="H557" s="59"/>
      <c r="I557" s="59"/>
      <c r="J557" s="59"/>
    </row>
    <row r="558" spans="1:10" ht="16" x14ac:dyDescent="0.2">
      <c r="A558" s="59"/>
      <c r="B558" s="59"/>
      <c r="C558" s="59"/>
      <c r="D558" s="59"/>
      <c r="E558" s="59"/>
      <c r="F558" s="59"/>
      <c r="G558" s="59"/>
      <c r="H558" s="59"/>
      <c r="I558" s="59"/>
      <c r="J558" s="59"/>
    </row>
    <row r="559" spans="1:10" ht="16" x14ac:dyDescent="0.2">
      <c r="A559" s="59"/>
      <c r="B559" s="59"/>
      <c r="C559" s="59"/>
      <c r="D559" s="59"/>
      <c r="E559" s="59"/>
      <c r="F559" s="59"/>
      <c r="G559" s="59"/>
      <c r="H559" s="59"/>
      <c r="I559" s="59"/>
      <c r="J559" s="59"/>
    </row>
    <row r="560" spans="1:10" ht="16" x14ac:dyDescent="0.2">
      <c r="A560" s="59"/>
      <c r="B560" s="59"/>
      <c r="C560" s="59"/>
      <c r="D560" s="59"/>
      <c r="E560" s="59"/>
      <c r="F560" s="59"/>
      <c r="G560" s="59"/>
      <c r="H560" s="59"/>
      <c r="I560" s="59"/>
      <c r="J560" s="59"/>
    </row>
    <row r="561" spans="1:10" ht="16" x14ac:dyDescent="0.2">
      <c r="A561" s="59"/>
      <c r="B561" s="59"/>
      <c r="C561" s="59"/>
      <c r="D561" s="59"/>
      <c r="E561" s="59"/>
      <c r="F561" s="59"/>
      <c r="G561" s="59"/>
      <c r="H561" s="59"/>
      <c r="I561" s="59"/>
      <c r="J561" s="59"/>
    </row>
    <row r="562" spans="1:10" ht="16" x14ac:dyDescent="0.2">
      <c r="A562" s="59"/>
      <c r="B562" s="59"/>
      <c r="C562" s="59"/>
      <c r="D562" s="59"/>
      <c r="E562" s="59"/>
      <c r="F562" s="59"/>
      <c r="G562" s="59"/>
      <c r="H562" s="59"/>
      <c r="I562" s="59"/>
      <c r="J562" s="59"/>
    </row>
    <row r="563" spans="1:10" ht="16" x14ac:dyDescent="0.2">
      <c r="A563" s="59"/>
      <c r="B563" s="59"/>
      <c r="C563" s="59"/>
      <c r="D563" s="59"/>
      <c r="E563" s="59"/>
      <c r="F563" s="59"/>
      <c r="G563" s="59"/>
      <c r="H563" s="59"/>
      <c r="I563" s="59"/>
      <c r="J563" s="59"/>
    </row>
    <row r="564" spans="1:10" ht="16" x14ac:dyDescent="0.2">
      <c r="A564" s="59"/>
      <c r="B564" s="59"/>
      <c r="C564" s="59"/>
      <c r="D564" s="59"/>
      <c r="E564" s="59"/>
      <c r="F564" s="59"/>
      <c r="G564" s="59"/>
      <c r="H564" s="59"/>
      <c r="I564" s="59"/>
      <c r="J564" s="59"/>
    </row>
    <row r="565" spans="1:10" ht="16" x14ac:dyDescent="0.2">
      <c r="A565" s="59"/>
      <c r="B565" s="59"/>
      <c r="C565" s="59"/>
      <c r="D565" s="59"/>
      <c r="E565" s="59"/>
      <c r="F565" s="59"/>
      <c r="G565" s="59"/>
      <c r="H565" s="59"/>
      <c r="I565" s="59"/>
      <c r="J565" s="59"/>
    </row>
    <row r="566" spans="1:10" ht="16" x14ac:dyDescent="0.2">
      <c r="A566" s="59"/>
      <c r="B566" s="59"/>
      <c r="C566" s="59"/>
      <c r="D566" s="59"/>
      <c r="E566" s="59"/>
      <c r="F566" s="59"/>
      <c r="G566" s="59"/>
      <c r="H566" s="59"/>
      <c r="I566" s="59"/>
      <c r="J566" s="59"/>
    </row>
    <row r="567" spans="1:10" ht="16" x14ac:dyDescent="0.2">
      <c r="A567" s="59"/>
      <c r="B567" s="59"/>
      <c r="C567" s="59"/>
      <c r="D567" s="59"/>
      <c r="E567" s="59"/>
      <c r="F567" s="59"/>
      <c r="G567" s="59"/>
      <c r="H567" s="59"/>
      <c r="I567" s="59"/>
      <c r="J567" s="59"/>
    </row>
    <row r="568" spans="1:10" ht="16" x14ac:dyDescent="0.2">
      <c r="A568" s="59"/>
      <c r="B568" s="59"/>
      <c r="C568" s="59"/>
      <c r="D568" s="59"/>
      <c r="E568" s="59"/>
      <c r="F568" s="59"/>
      <c r="G568" s="59"/>
      <c r="H568" s="59"/>
      <c r="I568" s="59"/>
      <c r="J568" s="59"/>
    </row>
    <row r="569" spans="1:10" ht="16" x14ac:dyDescent="0.2">
      <c r="A569" s="59"/>
      <c r="B569" s="59"/>
      <c r="C569" s="59"/>
      <c r="D569" s="59"/>
      <c r="E569" s="59"/>
      <c r="F569" s="59"/>
      <c r="G569" s="59"/>
      <c r="H569" s="59"/>
      <c r="I569" s="59"/>
      <c r="J569" s="59"/>
    </row>
    <row r="570" spans="1:10" ht="16" x14ac:dyDescent="0.2">
      <c r="A570" s="59"/>
      <c r="B570" s="59"/>
      <c r="C570" s="59"/>
      <c r="D570" s="59"/>
      <c r="E570" s="59"/>
      <c r="F570" s="59"/>
      <c r="G570" s="59"/>
      <c r="H570" s="59"/>
      <c r="I570" s="59"/>
      <c r="J570" s="59"/>
    </row>
    <row r="571" spans="1:10" ht="16" x14ac:dyDescent="0.2">
      <c r="A571" s="59"/>
      <c r="B571" s="59"/>
      <c r="C571" s="59"/>
      <c r="D571" s="59"/>
      <c r="E571" s="59"/>
      <c r="F571" s="59"/>
      <c r="G571" s="59"/>
      <c r="H571" s="59"/>
      <c r="I571" s="59"/>
      <c r="J571" s="59"/>
    </row>
    <row r="572" spans="1:10" ht="16" x14ac:dyDescent="0.2">
      <c r="A572" s="59"/>
      <c r="B572" s="59"/>
      <c r="C572" s="59"/>
      <c r="D572" s="59"/>
      <c r="E572" s="59"/>
      <c r="F572" s="59"/>
      <c r="G572" s="59"/>
      <c r="H572" s="59"/>
      <c r="I572" s="59"/>
      <c r="J572" s="59"/>
    </row>
    <row r="573" spans="1:10" ht="16" x14ac:dyDescent="0.2">
      <c r="A573" s="59"/>
      <c r="B573" s="59"/>
      <c r="C573" s="59"/>
      <c r="D573" s="59"/>
      <c r="E573" s="59"/>
      <c r="F573" s="59"/>
      <c r="G573" s="59"/>
      <c r="H573" s="59"/>
      <c r="I573" s="59"/>
      <c r="J573" s="59"/>
    </row>
    <row r="574" spans="1:10" ht="16" x14ac:dyDescent="0.2">
      <c r="A574" s="59"/>
      <c r="B574" s="59"/>
      <c r="C574" s="59"/>
      <c r="D574" s="59"/>
      <c r="E574" s="59"/>
      <c r="F574" s="59"/>
      <c r="G574" s="59"/>
      <c r="H574" s="59"/>
      <c r="I574" s="59"/>
      <c r="J574" s="59"/>
    </row>
    <row r="575" spans="1:10" ht="16" x14ac:dyDescent="0.2">
      <c r="A575" s="59"/>
      <c r="B575" s="59"/>
      <c r="C575" s="59"/>
      <c r="D575" s="59"/>
      <c r="E575" s="59"/>
      <c r="F575" s="59"/>
      <c r="G575" s="59"/>
      <c r="H575" s="59"/>
      <c r="I575" s="59"/>
      <c r="J575" s="59"/>
    </row>
    <row r="576" spans="1:10" ht="16" x14ac:dyDescent="0.2">
      <c r="A576" s="59"/>
      <c r="B576" s="59"/>
      <c r="C576" s="59"/>
      <c r="D576" s="59"/>
      <c r="E576" s="59"/>
      <c r="F576" s="59"/>
      <c r="G576" s="59"/>
      <c r="H576" s="59"/>
      <c r="I576" s="59"/>
      <c r="J576" s="59"/>
    </row>
    <row r="577" spans="1:10" ht="16" x14ac:dyDescent="0.2">
      <c r="A577" s="59"/>
      <c r="B577" s="59"/>
      <c r="C577" s="59"/>
      <c r="D577" s="59"/>
      <c r="E577" s="59"/>
      <c r="F577" s="59"/>
      <c r="G577" s="59"/>
      <c r="H577" s="59"/>
      <c r="I577" s="59"/>
      <c r="J577" s="59"/>
    </row>
    <row r="578" spans="1:10" ht="16" x14ac:dyDescent="0.2">
      <c r="A578" s="59"/>
      <c r="B578" s="59"/>
      <c r="C578" s="59"/>
      <c r="D578" s="59"/>
      <c r="E578" s="59"/>
      <c r="F578" s="59"/>
      <c r="G578" s="59"/>
      <c r="H578" s="59"/>
      <c r="I578" s="59"/>
      <c r="J578" s="59"/>
    </row>
    <row r="579" spans="1:10" ht="16" x14ac:dyDescent="0.2">
      <c r="A579" s="59"/>
      <c r="B579" s="59"/>
      <c r="C579" s="59"/>
      <c r="D579" s="59"/>
      <c r="E579" s="59"/>
      <c r="F579" s="59"/>
      <c r="G579" s="59"/>
      <c r="H579" s="59"/>
      <c r="I579" s="59"/>
      <c r="J579" s="59"/>
    </row>
    <row r="580" spans="1:10" ht="16" x14ac:dyDescent="0.2">
      <c r="A580" s="59"/>
      <c r="B580" s="59"/>
      <c r="C580" s="59"/>
      <c r="D580" s="59"/>
      <c r="E580" s="59"/>
      <c r="F580" s="59"/>
      <c r="G580" s="59"/>
      <c r="H580" s="59"/>
      <c r="I580" s="59"/>
      <c r="J580" s="59"/>
    </row>
    <row r="581" spans="1:10" ht="16" x14ac:dyDescent="0.2">
      <c r="A581" s="59"/>
      <c r="B581" s="59"/>
      <c r="C581" s="59"/>
      <c r="D581" s="59"/>
      <c r="E581" s="59"/>
      <c r="F581" s="59"/>
      <c r="G581" s="59"/>
      <c r="H581" s="59"/>
      <c r="I581" s="59"/>
      <c r="J581" s="59"/>
    </row>
    <row r="582" spans="1:10" ht="16" x14ac:dyDescent="0.2">
      <c r="A582" s="59"/>
      <c r="B582" s="59"/>
      <c r="C582" s="59"/>
      <c r="D582" s="59"/>
      <c r="E582" s="59"/>
      <c r="F582" s="59"/>
      <c r="G582" s="59"/>
      <c r="H582" s="59"/>
      <c r="I582" s="59"/>
      <c r="J582" s="59"/>
    </row>
    <row r="583" spans="1:10" ht="16" x14ac:dyDescent="0.2">
      <c r="A583" s="59"/>
      <c r="B583" s="59"/>
      <c r="C583" s="59"/>
      <c r="D583" s="59"/>
      <c r="E583" s="59"/>
      <c r="F583" s="59"/>
      <c r="G583" s="59"/>
      <c r="H583" s="59"/>
      <c r="I583" s="59"/>
      <c r="J583" s="59"/>
    </row>
    <row r="584" spans="1:10" ht="16" x14ac:dyDescent="0.2">
      <c r="A584" s="59"/>
      <c r="B584" s="59"/>
      <c r="C584" s="59"/>
      <c r="D584" s="59"/>
      <c r="E584" s="59"/>
      <c r="F584" s="59"/>
      <c r="G584" s="59"/>
      <c r="H584" s="59"/>
      <c r="I584" s="59"/>
      <c r="J584" s="59"/>
    </row>
    <row r="585" spans="1:10" ht="16" x14ac:dyDescent="0.2">
      <c r="A585" s="59"/>
      <c r="B585" s="59"/>
      <c r="C585" s="59"/>
      <c r="D585" s="59"/>
      <c r="E585" s="59"/>
      <c r="F585" s="59"/>
      <c r="G585" s="59"/>
      <c r="H585" s="59"/>
      <c r="I585" s="59"/>
      <c r="J585" s="59"/>
    </row>
    <row r="586" spans="1:10" ht="16" x14ac:dyDescent="0.2">
      <c r="A586" s="59"/>
      <c r="B586" s="59"/>
      <c r="C586" s="59"/>
      <c r="D586" s="59"/>
      <c r="E586" s="59"/>
      <c r="F586" s="59"/>
      <c r="G586" s="59"/>
      <c r="H586" s="59"/>
      <c r="I586" s="59"/>
      <c r="J586" s="59"/>
    </row>
    <row r="587" spans="1:10" ht="16" x14ac:dyDescent="0.2">
      <c r="A587" s="59"/>
      <c r="B587" s="59"/>
      <c r="C587" s="59"/>
      <c r="D587" s="59"/>
      <c r="E587" s="59"/>
      <c r="F587" s="59"/>
      <c r="G587" s="59"/>
      <c r="H587" s="59"/>
      <c r="I587" s="59"/>
      <c r="J587" s="59"/>
    </row>
    <row r="588" spans="1:10" ht="16" x14ac:dyDescent="0.2">
      <c r="A588" s="59"/>
      <c r="B588" s="59"/>
      <c r="C588" s="59"/>
      <c r="D588" s="59"/>
      <c r="E588" s="59"/>
      <c r="F588" s="59"/>
      <c r="G588" s="59"/>
      <c r="H588" s="59"/>
      <c r="I588" s="59"/>
      <c r="J588" s="59"/>
    </row>
    <row r="589" spans="1:10" ht="16" x14ac:dyDescent="0.2">
      <c r="A589" s="59"/>
      <c r="B589" s="59"/>
      <c r="C589" s="59"/>
      <c r="D589" s="59"/>
      <c r="E589" s="59"/>
      <c r="F589" s="59"/>
      <c r="G589" s="59"/>
      <c r="H589" s="59"/>
      <c r="I589" s="59"/>
      <c r="J589" s="59"/>
    </row>
    <row r="590" spans="1:10" ht="16" x14ac:dyDescent="0.2">
      <c r="A590" s="59"/>
      <c r="B590" s="59"/>
      <c r="C590" s="59"/>
      <c r="D590" s="59"/>
      <c r="E590" s="59"/>
      <c r="F590" s="59"/>
      <c r="G590" s="59"/>
      <c r="H590" s="59"/>
      <c r="I590" s="59"/>
      <c r="J590" s="59"/>
    </row>
    <row r="591" spans="1:10" ht="16" x14ac:dyDescent="0.2">
      <c r="A591" s="59"/>
      <c r="B591" s="59"/>
      <c r="C591" s="59"/>
      <c r="D591" s="59"/>
      <c r="E591" s="59"/>
      <c r="F591" s="59"/>
      <c r="G591" s="59"/>
      <c r="H591" s="59"/>
      <c r="I591" s="59"/>
      <c r="J591" s="59"/>
    </row>
    <row r="592" spans="1:10" ht="16" x14ac:dyDescent="0.2">
      <c r="A592" s="59"/>
      <c r="B592" s="59"/>
      <c r="C592" s="59"/>
      <c r="D592" s="59"/>
      <c r="E592" s="59"/>
      <c r="F592" s="59"/>
      <c r="G592" s="59"/>
      <c r="H592" s="59"/>
      <c r="I592" s="59"/>
      <c r="J592" s="59"/>
    </row>
    <row r="593" spans="1:10" ht="16" x14ac:dyDescent="0.2">
      <c r="A593" s="59"/>
      <c r="B593" s="59"/>
      <c r="C593" s="59"/>
      <c r="D593" s="59"/>
      <c r="E593" s="59"/>
      <c r="F593" s="59"/>
      <c r="G593" s="59"/>
      <c r="H593" s="59"/>
      <c r="I593" s="59"/>
      <c r="J593" s="59"/>
    </row>
    <row r="594" spans="1:10" ht="16" x14ac:dyDescent="0.2">
      <c r="A594" s="59"/>
      <c r="B594" s="59"/>
      <c r="C594" s="59"/>
      <c r="D594" s="59"/>
      <c r="E594" s="59"/>
      <c r="F594" s="59"/>
      <c r="G594" s="59"/>
      <c r="H594" s="59"/>
      <c r="I594" s="59"/>
      <c r="J594" s="59"/>
    </row>
    <row r="595" spans="1:10" ht="16" x14ac:dyDescent="0.2">
      <c r="A595" s="59"/>
      <c r="B595" s="59"/>
      <c r="C595" s="59"/>
      <c r="D595" s="59"/>
      <c r="E595" s="59"/>
      <c r="F595" s="59"/>
      <c r="G595" s="59"/>
      <c r="H595" s="59"/>
      <c r="I595" s="59"/>
      <c r="J595" s="59"/>
    </row>
    <row r="596" spans="1:10" ht="16" x14ac:dyDescent="0.2">
      <c r="A596" s="59"/>
      <c r="B596" s="59"/>
      <c r="C596" s="59"/>
      <c r="D596" s="59"/>
      <c r="E596" s="59"/>
      <c r="F596" s="59"/>
      <c r="G596" s="59"/>
      <c r="H596" s="59"/>
      <c r="I596" s="59"/>
      <c r="J596" s="59"/>
    </row>
    <row r="597" spans="1:10" ht="16" x14ac:dyDescent="0.2">
      <c r="A597" s="59"/>
      <c r="B597" s="59"/>
      <c r="C597" s="59"/>
      <c r="D597" s="59"/>
      <c r="E597" s="59"/>
      <c r="F597" s="59"/>
      <c r="G597" s="59"/>
      <c r="H597" s="59"/>
      <c r="I597" s="59"/>
      <c r="J597" s="59"/>
    </row>
    <row r="598" spans="1:10" ht="16" x14ac:dyDescent="0.2">
      <c r="A598" s="59"/>
      <c r="B598" s="59"/>
      <c r="C598" s="59"/>
      <c r="D598" s="59"/>
      <c r="E598" s="59"/>
      <c r="F598" s="59"/>
      <c r="G598" s="59"/>
      <c r="H598" s="59"/>
      <c r="I598" s="59"/>
      <c r="J598" s="59"/>
    </row>
    <row r="599" spans="1:10" ht="16" x14ac:dyDescent="0.2">
      <c r="A599" s="59"/>
      <c r="B599" s="59"/>
      <c r="C599" s="59"/>
      <c r="D599" s="59"/>
      <c r="E599" s="59"/>
      <c r="F599" s="59"/>
      <c r="G599" s="59"/>
      <c r="H599" s="59"/>
      <c r="I599" s="59"/>
      <c r="J599" s="59"/>
    </row>
    <row r="600" spans="1:10" ht="16" x14ac:dyDescent="0.2">
      <c r="A600" s="59"/>
      <c r="B600" s="59"/>
      <c r="C600" s="59"/>
      <c r="D600" s="59"/>
      <c r="E600" s="59"/>
      <c r="F600" s="59"/>
      <c r="G600" s="59"/>
      <c r="H600" s="59"/>
      <c r="I600" s="59"/>
      <c r="J600" s="59"/>
    </row>
    <row r="601" spans="1:10" ht="16" x14ac:dyDescent="0.2">
      <c r="A601" s="59"/>
      <c r="B601" s="59"/>
      <c r="C601" s="59"/>
      <c r="D601" s="59"/>
      <c r="E601" s="59"/>
      <c r="F601" s="59"/>
      <c r="G601" s="59"/>
      <c r="H601" s="59"/>
      <c r="I601" s="59"/>
      <c r="J601" s="59"/>
    </row>
    <row r="602" spans="1:10" ht="16" x14ac:dyDescent="0.2">
      <c r="A602" s="59"/>
      <c r="B602" s="59"/>
      <c r="C602" s="59"/>
      <c r="D602" s="59"/>
      <c r="E602" s="59"/>
      <c r="F602" s="59"/>
      <c r="G602" s="59"/>
      <c r="H602" s="59"/>
      <c r="I602" s="59"/>
      <c r="J602" s="59"/>
    </row>
    <row r="603" spans="1:10" ht="16" x14ac:dyDescent="0.2">
      <c r="A603" s="59"/>
      <c r="B603" s="59"/>
      <c r="C603" s="59"/>
      <c r="D603" s="59"/>
      <c r="E603" s="59"/>
      <c r="F603" s="59"/>
      <c r="G603" s="59"/>
      <c r="H603" s="59"/>
      <c r="I603" s="59"/>
      <c r="J603" s="59"/>
    </row>
    <row r="604" spans="1:10" ht="16" x14ac:dyDescent="0.2">
      <c r="A604" s="59"/>
      <c r="B604" s="59"/>
      <c r="C604" s="59"/>
      <c r="D604" s="59"/>
      <c r="E604" s="59"/>
      <c r="F604" s="59"/>
      <c r="G604" s="59"/>
      <c r="H604" s="59"/>
      <c r="I604" s="59"/>
      <c r="J604" s="59"/>
    </row>
    <row r="605" spans="1:10" ht="16" x14ac:dyDescent="0.2">
      <c r="A605" s="59"/>
      <c r="B605" s="59"/>
      <c r="C605" s="59"/>
      <c r="D605" s="59"/>
      <c r="E605" s="59"/>
      <c r="F605" s="59"/>
      <c r="G605" s="59"/>
      <c r="H605" s="59"/>
      <c r="I605" s="59"/>
      <c r="J605" s="59"/>
    </row>
    <row r="606" spans="1:10" ht="16" x14ac:dyDescent="0.2">
      <c r="A606" s="59"/>
      <c r="B606" s="59"/>
      <c r="C606" s="59"/>
      <c r="D606" s="59"/>
      <c r="E606" s="59"/>
      <c r="F606" s="59"/>
      <c r="G606" s="59"/>
      <c r="H606" s="59"/>
      <c r="I606" s="59"/>
      <c r="J606" s="59"/>
    </row>
    <row r="607" spans="1:10" ht="16" x14ac:dyDescent="0.2">
      <c r="A607" s="59"/>
      <c r="B607" s="59"/>
      <c r="C607" s="59"/>
      <c r="D607" s="59"/>
      <c r="E607" s="59"/>
      <c r="F607" s="59"/>
      <c r="G607" s="59"/>
      <c r="H607" s="59"/>
      <c r="I607" s="59"/>
      <c r="J607" s="59"/>
    </row>
    <row r="608" spans="1:10" ht="16" x14ac:dyDescent="0.2">
      <c r="A608" s="59"/>
      <c r="B608" s="59"/>
      <c r="C608" s="59"/>
      <c r="D608" s="59"/>
      <c r="E608" s="59"/>
      <c r="F608" s="59"/>
      <c r="G608" s="59"/>
      <c r="H608" s="59"/>
      <c r="I608" s="59"/>
      <c r="J608" s="59"/>
    </row>
    <row r="609" spans="1:10" ht="16" x14ac:dyDescent="0.2">
      <c r="A609" s="59"/>
      <c r="B609" s="59"/>
      <c r="C609" s="59"/>
      <c r="D609" s="59"/>
      <c r="E609" s="59"/>
      <c r="F609" s="59"/>
      <c r="G609" s="59"/>
      <c r="H609" s="59"/>
      <c r="I609" s="59"/>
      <c r="J609" s="59"/>
    </row>
    <row r="610" spans="1:10" ht="16" x14ac:dyDescent="0.2">
      <c r="A610" s="59"/>
      <c r="B610" s="59"/>
      <c r="C610" s="59"/>
      <c r="D610" s="59"/>
      <c r="E610" s="59"/>
      <c r="F610" s="59"/>
      <c r="G610" s="59"/>
      <c r="H610" s="59"/>
      <c r="I610" s="59"/>
      <c r="J610" s="59"/>
    </row>
    <row r="611" spans="1:10" ht="16" x14ac:dyDescent="0.2">
      <c r="A611" s="59"/>
      <c r="B611" s="59"/>
      <c r="C611" s="59"/>
      <c r="D611" s="59"/>
      <c r="E611" s="59"/>
      <c r="F611" s="59"/>
      <c r="G611" s="59"/>
      <c r="H611" s="59"/>
      <c r="I611" s="59"/>
      <c r="J611" s="59"/>
    </row>
    <row r="612" spans="1:10" ht="16" x14ac:dyDescent="0.2">
      <c r="A612" s="59"/>
      <c r="B612" s="59"/>
      <c r="C612" s="59"/>
      <c r="D612" s="59"/>
      <c r="E612" s="59"/>
      <c r="F612" s="59"/>
      <c r="G612" s="59"/>
      <c r="H612" s="59"/>
      <c r="I612" s="59"/>
      <c r="J612" s="59"/>
    </row>
    <row r="613" spans="1:10" ht="16" x14ac:dyDescent="0.2">
      <c r="A613" s="59"/>
      <c r="B613" s="59"/>
      <c r="C613" s="59"/>
      <c r="D613" s="59"/>
      <c r="E613" s="59"/>
      <c r="F613" s="59"/>
      <c r="G613" s="59"/>
      <c r="H613" s="59"/>
      <c r="I613" s="59"/>
      <c r="J613" s="59"/>
    </row>
    <row r="614" spans="1:10" ht="16" x14ac:dyDescent="0.2">
      <c r="A614" s="59"/>
      <c r="B614" s="59"/>
      <c r="C614" s="59"/>
      <c r="D614" s="59"/>
      <c r="E614" s="59"/>
      <c r="F614" s="59"/>
      <c r="G614" s="59"/>
      <c r="H614" s="59"/>
      <c r="I614" s="59"/>
      <c r="J614" s="59"/>
    </row>
    <row r="615" spans="1:10" ht="16" x14ac:dyDescent="0.2">
      <c r="A615" s="59"/>
      <c r="B615" s="59"/>
      <c r="C615" s="59"/>
      <c r="D615" s="59"/>
      <c r="E615" s="59"/>
      <c r="F615" s="59"/>
      <c r="G615" s="59"/>
      <c r="H615" s="59"/>
      <c r="I615" s="59"/>
      <c r="J615" s="59"/>
    </row>
    <row r="616" spans="1:10" ht="16" x14ac:dyDescent="0.2">
      <c r="A616" s="59"/>
      <c r="B616" s="59"/>
      <c r="C616" s="59"/>
      <c r="D616" s="59"/>
      <c r="E616" s="59"/>
      <c r="F616" s="59"/>
      <c r="G616" s="59"/>
      <c r="H616" s="59"/>
      <c r="I616" s="59"/>
      <c r="J616" s="59"/>
    </row>
    <row r="617" spans="1:10" ht="16" x14ac:dyDescent="0.2">
      <c r="A617" s="59"/>
      <c r="B617" s="59"/>
      <c r="C617" s="59"/>
      <c r="D617" s="59"/>
      <c r="E617" s="59"/>
      <c r="F617" s="59"/>
      <c r="G617" s="59"/>
      <c r="H617" s="59"/>
      <c r="I617" s="59"/>
      <c r="J617" s="59"/>
    </row>
    <row r="618" spans="1:10" ht="16" x14ac:dyDescent="0.2">
      <c r="A618" s="59"/>
      <c r="B618" s="59"/>
      <c r="C618" s="59"/>
      <c r="D618" s="59"/>
      <c r="E618" s="59"/>
      <c r="F618" s="59"/>
      <c r="G618" s="59"/>
      <c r="H618" s="59"/>
      <c r="I618" s="59"/>
      <c r="J618" s="59"/>
    </row>
    <row r="619" spans="1:10" ht="16" x14ac:dyDescent="0.2">
      <c r="A619" s="59"/>
      <c r="B619" s="59"/>
      <c r="C619" s="59"/>
      <c r="D619" s="59"/>
      <c r="E619" s="59"/>
      <c r="F619" s="59"/>
      <c r="G619" s="59"/>
      <c r="H619" s="59"/>
      <c r="I619" s="59"/>
      <c r="J619" s="59"/>
    </row>
    <row r="620" spans="1:10" ht="16" x14ac:dyDescent="0.2">
      <c r="A620" s="59"/>
      <c r="B620" s="59"/>
      <c r="C620" s="59"/>
      <c r="D620" s="59"/>
      <c r="E620" s="59"/>
      <c r="F620" s="59"/>
      <c r="G620" s="59"/>
      <c r="H620" s="59"/>
      <c r="I620" s="59"/>
      <c r="J620" s="59"/>
    </row>
    <row r="621" spans="1:10" ht="16" x14ac:dyDescent="0.2">
      <c r="A621" s="59"/>
      <c r="B621" s="59"/>
      <c r="C621" s="59"/>
      <c r="D621" s="59"/>
      <c r="E621" s="59"/>
      <c r="F621" s="59"/>
      <c r="G621" s="59"/>
      <c r="H621" s="59"/>
      <c r="I621" s="59"/>
      <c r="J621" s="59"/>
    </row>
    <row r="622" spans="1:10" ht="16" x14ac:dyDescent="0.2">
      <c r="A622" s="59"/>
      <c r="B622" s="59"/>
      <c r="C622" s="59"/>
      <c r="D622" s="59"/>
      <c r="E622" s="59"/>
      <c r="F622" s="59"/>
      <c r="G622" s="59"/>
      <c r="H622" s="59"/>
      <c r="I622" s="59"/>
      <c r="J622" s="59"/>
    </row>
    <row r="623" spans="1:10" ht="16" x14ac:dyDescent="0.2">
      <c r="A623" s="59"/>
      <c r="B623" s="59"/>
      <c r="C623" s="59"/>
      <c r="D623" s="59"/>
      <c r="E623" s="59"/>
      <c r="F623" s="59"/>
      <c r="G623" s="59"/>
      <c r="H623" s="59"/>
      <c r="I623" s="59"/>
      <c r="J623" s="59"/>
    </row>
    <row r="624" spans="1:10" ht="16" x14ac:dyDescent="0.2">
      <c r="A624" s="59"/>
      <c r="B624" s="59"/>
      <c r="C624" s="59"/>
      <c r="D624" s="59"/>
      <c r="E624" s="59"/>
      <c r="F624" s="59"/>
      <c r="G624" s="59"/>
      <c r="H624" s="59"/>
      <c r="I624" s="59"/>
      <c r="J624" s="59"/>
    </row>
    <row r="625" spans="1:10" ht="16" x14ac:dyDescent="0.2">
      <c r="A625" s="59"/>
      <c r="B625" s="59"/>
      <c r="C625" s="59"/>
      <c r="D625" s="59"/>
      <c r="E625" s="59"/>
      <c r="F625" s="59"/>
      <c r="G625" s="59"/>
      <c r="H625" s="59"/>
      <c r="I625" s="59"/>
      <c r="J625" s="59"/>
    </row>
    <row r="626" spans="1:10" ht="16" x14ac:dyDescent="0.2">
      <c r="A626" s="59"/>
      <c r="B626" s="59"/>
      <c r="C626" s="59"/>
      <c r="D626" s="59"/>
      <c r="E626" s="59"/>
      <c r="F626" s="59"/>
      <c r="G626" s="59"/>
      <c r="H626" s="59"/>
      <c r="I626" s="59"/>
      <c r="J626" s="59"/>
    </row>
    <row r="627" spans="1:10" ht="16" x14ac:dyDescent="0.2">
      <c r="A627" s="59"/>
      <c r="B627" s="59"/>
      <c r="C627" s="59"/>
      <c r="D627" s="59"/>
      <c r="E627" s="59"/>
      <c r="F627" s="59"/>
      <c r="G627" s="59"/>
      <c r="H627" s="59"/>
      <c r="I627" s="59"/>
      <c r="J627" s="59"/>
    </row>
    <row r="628" spans="1:10" ht="16" x14ac:dyDescent="0.2">
      <c r="A628" s="59"/>
      <c r="B628" s="59"/>
      <c r="C628" s="59"/>
      <c r="D628" s="59"/>
      <c r="E628" s="59"/>
      <c r="F628" s="59"/>
      <c r="G628" s="59"/>
      <c r="H628" s="59"/>
      <c r="I628" s="59"/>
      <c r="J628" s="59"/>
    </row>
    <row r="629" spans="1:10" ht="16" x14ac:dyDescent="0.2">
      <c r="A629" s="59"/>
      <c r="B629" s="59"/>
      <c r="C629" s="59"/>
      <c r="D629" s="59"/>
      <c r="E629" s="59"/>
      <c r="F629" s="59"/>
      <c r="G629" s="59"/>
      <c r="H629" s="59"/>
      <c r="I629" s="59"/>
      <c r="J629" s="59"/>
    </row>
    <row r="630" spans="1:10" ht="16" x14ac:dyDescent="0.2">
      <c r="A630" s="59"/>
      <c r="B630" s="59"/>
      <c r="C630" s="59"/>
      <c r="D630" s="59"/>
      <c r="E630" s="59"/>
      <c r="F630" s="59"/>
      <c r="G630" s="59"/>
      <c r="H630" s="59"/>
      <c r="I630" s="59"/>
      <c r="J630" s="59"/>
    </row>
    <row r="631" spans="1:10" ht="16" x14ac:dyDescent="0.2">
      <c r="A631" s="59"/>
      <c r="B631" s="59"/>
      <c r="C631" s="59"/>
      <c r="D631" s="59"/>
      <c r="E631" s="59"/>
      <c r="F631" s="59"/>
      <c r="G631" s="59"/>
      <c r="H631" s="59"/>
      <c r="I631" s="59"/>
      <c r="J631" s="59"/>
    </row>
    <row r="632" spans="1:10" ht="16" x14ac:dyDescent="0.2">
      <c r="A632" s="59"/>
      <c r="B632" s="59"/>
      <c r="C632" s="59"/>
      <c r="D632" s="59"/>
      <c r="E632" s="59"/>
      <c r="F632" s="59"/>
      <c r="G632" s="59"/>
      <c r="H632" s="59"/>
      <c r="I632" s="59"/>
      <c r="J632" s="59"/>
    </row>
    <row r="633" spans="1:10" ht="16" x14ac:dyDescent="0.2">
      <c r="A633" s="59"/>
      <c r="B633" s="59"/>
      <c r="C633" s="59"/>
      <c r="D633" s="59"/>
      <c r="E633" s="59"/>
      <c r="F633" s="59"/>
      <c r="G633" s="59"/>
      <c r="H633" s="59"/>
      <c r="I633" s="59"/>
      <c r="J633" s="59"/>
    </row>
    <row r="634" spans="1:10" ht="16" x14ac:dyDescent="0.2">
      <c r="A634" s="59"/>
      <c r="B634" s="59"/>
      <c r="C634" s="59"/>
      <c r="D634" s="59"/>
      <c r="E634" s="59"/>
      <c r="F634" s="59"/>
      <c r="G634" s="59"/>
      <c r="H634" s="59"/>
      <c r="I634" s="59"/>
      <c r="J634" s="59"/>
    </row>
    <row r="635" spans="1:10" ht="16" x14ac:dyDescent="0.2">
      <c r="A635" s="59"/>
      <c r="B635" s="59"/>
      <c r="C635" s="59"/>
      <c r="D635" s="59"/>
      <c r="E635" s="59"/>
      <c r="F635" s="59"/>
      <c r="G635" s="59"/>
      <c r="H635" s="59"/>
      <c r="I635" s="59"/>
      <c r="J635" s="59"/>
    </row>
    <row r="636" spans="1:10" ht="16" x14ac:dyDescent="0.2">
      <c r="A636" s="59"/>
      <c r="B636" s="59"/>
      <c r="C636" s="59"/>
      <c r="D636" s="59"/>
      <c r="E636" s="59"/>
      <c r="F636" s="59"/>
      <c r="G636" s="59"/>
      <c r="H636" s="59"/>
      <c r="I636" s="59"/>
      <c r="J636" s="59"/>
    </row>
    <row r="637" spans="1:10" ht="16" x14ac:dyDescent="0.2">
      <c r="A637" s="59"/>
      <c r="B637" s="59"/>
      <c r="C637" s="59"/>
      <c r="D637" s="59"/>
      <c r="E637" s="59"/>
      <c r="F637" s="59"/>
      <c r="G637" s="59"/>
      <c r="H637" s="59"/>
      <c r="I637" s="59"/>
      <c r="J637" s="59"/>
    </row>
    <row r="638" spans="1:10" ht="16" x14ac:dyDescent="0.2">
      <c r="A638" s="59"/>
      <c r="B638" s="59"/>
      <c r="C638" s="59"/>
      <c r="D638" s="59"/>
      <c r="E638" s="59"/>
      <c r="F638" s="59"/>
      <c r="G638" s="59"/>
      <c r="H638" s="59"/>
      <c r="I638" s="59"/>
      <c r="J638" s="59"/>
    </row>
    <row r="639" spans="1:10" ht="16" x14ac:dyDescent="0.2">
      <c r="A639" s="59"/>
      <c r="B639" s="59"/>
      <c r="C639" s="59"/>
      <c r="D639" s="59"/>
      <c r="E639" s="59"/>
      <c r="F639" s="59"/>
      <c r="G639" s="59"/>
      <c r="H639" s="59"/>
      <c r="I639" s="59"/>
      <c r="J639" s="59"/>
    </row>
    <row r="640" spans="1:10" ht="16" x14ac:dyDescent="0.2">
      <c r="A640" s="59"/>
      <c r="B640" s="59"/>
      <c r="C640" s="59"/>
      <c r="D640" s="59"/>
      <c r="E640" s="59"/>
      <c r="F640" s="59"/>
      <c r="G640" s="59"/>
      <c r="H640" s="59"/>
      <c r="I640" s="59"/>
      <c r="J640" s="59"/>
    </row>
    <row r="641" spans="1:10" ht="16" x14ac:dyDescent="0.2">
      <c r="A641" s="59"/>
      <c r="B641" s="59"/>
      <c r="C641" s="59"/>
      <c r="D641" s="59"/>
      <c r="E641" s="59"/>
      <c r="F641" s="59"/>
      <c r="G641" s="59"/>
      <c r="H641" s="59"/>
      <c r="I641" s="59"/>
      <c r="J641" s="59"/>
    </row>
    <row r="642" spans="1:10" ht="16" x14ac:dyDescent="0.2">
      <c r="A642" s="59"/>
      <c r="B642" s="59"/>
      <c r="C642" s="59"/>
      <c r="D642" s="59"/>
      <c r="E642" s="59"/>
      <c r="F642" s="59"/>
      <c r="G642" s="59"/>
      <c r="H642" s="59"/>
      <c r="I642" s="59"/>
      <c r="J642" s="59"/>
    </row>
    <row r="643" spans="1:10" ht="16" x14ac:dyDescent="0.2">
      <c r="A643" s="59"/>
      <c r="B643" s="59"/>
      <c r="C643" s="59"/>
      <c r="D643" s="59"/>
      <c r="E643" s="59"/>
      <c r="F643" s="59"/>
      <c r="G643" s="59"/>
      <c r="H643" s="59"/>
      <c r="I643" s="59"/>
      <c r="J643" s="59"/>
    </row>
    <row r="644" spans="1:10" ht="16" x14ac:dyDescent="0.2">
      <c r="A644" s="59"/>
      <c r="B644" s="59"/>
      <c r="C644" s="59"/>
      <c r="D644" s="59"/>
      <c r="E644" s="59"/>
      <c r="F644" s="59"/>
      <c r="G644" s="59"/>
      <c r="H644" s="59"/>
      <c r="I644" s="59"/>
      <c r="J644" s="59"/>
    </row>
    <row r="645" spans="1:10" ht="16" x14ac:dyDescent="0.2">
      <c r="A645" s="59"/>
      <c r="B645" s="59"/>
      <c r="C645" s="59"/>
      <c r="D645" s="59"/>
      <c r="E645" s="59"/>
      <c r="F645" s="59"/>
      <c r="G645" s="59"/>
      <c r="H645" s="59"/>
      <c r="I645" s="59"/>
      <c r="J645" s="59"/>
    </row>
    <row r="646" spans="1:10" ht="16" x14ac:dyDescent="0.2">
      <c r="A646" s="59"/>
      <c r="B646" s="59"/>
      <c r="C646" s="59"/>
      <c r="D646" s="59"/>
      <c r="E646" s="59"/>
      <c r="F646" s="59"/>
      <c r="G646" s="59"/>
      <c r="H646" s="59"/>
      <c r="I646" s="59"/>
      <c r="J646" s="59"/>
    </row>
    <row r="647" spans="1:10" ht="16" x14ac:dyDescent="0.2">
      <c r="A647" s="59"/>
      <c r="B647" s="59"/>
      <c r="C647" s="59"/>
      <c r="D647" s="59"/>
      <c r="E647" s="59"/>
      <c r="F647" s="59"/>
      <c r="G647" s="59"/>
      <c r="H647" s="59"/>
      <c r="I647" s="59"/>
      <c r="J647" s="59"/>
    </row>
    <row r="648" spans="1:10" ht="16" x14ac:dyDescent="0.2">
      <c r="A648" s="59"/>
      <c r="B648" s="59"/>
      <c r="C648" s="59"/>
      <c r="D648" s="59"/>
      <c r="E648" s="59"/>
      <c r="F648" s="59"/>
      <c r="G648" s="59"/>
      <c r="H648" s="59"/>
      <c r="I648" s="59"/>
      <c r="J648" s="59"/>
    </row>
    <row r="649" spans="1:10" ht="16" x14ac:dyDescent="0.2">
      <c r="A649" s="59"/>
      <c r="B649" s="59"/>
      <c r="C649" s="59"/>
      <c r="D649" s="59"/>
      <c r="E649" s="59"/>
      <c r="F649" s="59"/>
      <c r="G649" s="59"/>
      <c r="H649" s="59"/>
      <c r="I649" s="59"/>
      <c r="J649" s="59"/>
    </row>
    <row r="650" spans="1:10" ht="16" x14ac:dyDescent="0.2">
      <c r="A650" s="59"/>
      <c r="B650" s="59"/>
      <c r="C650" s="59"/>
      <c r="D650" s="59"/>
      <c r="E650" s="59"/>
      <c r="F650" s="59"/>
      <c r="G650" s="59"/>
      <c r="H650" s="59"/>
      <c r="I650" s="59"/>
      <c r="J650" s="59"/>
    </row>
    <row r="651" spans="1:10" ht="16" x14ac:dyDescent="0.2">
      <c r="A651" s="59"/>
      <c r="B651" s="59"/>
      <c r="C651" s="59"/>
      <c r="D651" s="59"/>
      <c r="E651" s="59"/>
      <c r="F651" s="59"/>
      <c r="G651" s="59"/>
      <c r="H651" s="59"/>
      <c r="I651" s="59"/>
      <c r="J651" s="59"/>
    </row>
    <row r="652" spans="1:10" ht="16" x14ac:dyDescent="0.2">
      <c r="A652" s="59"/>
      <c r="B652" s="59"/>
      <c r="C652" s="59"/>
      <c r="D652" s="59"/>
      <c r="E652" s="59"/>
      <c r="F652" s="59"/>
      <c r="G652" s="59"/>
      <c r="H652" s="59"/>
      <c r="I652" s="59"/>
      <c r="J652" s="59"/>
    </row>
    <row r="653" spans="1:10" ht="16" x14ac:dyDescent="0.2">
      <c r="A653" s="59"/>
      <c r="B653" s="59"/>
      <c r="C653" s="59"/>
      <c r="D653" s="59"/>
      <c r="E653" s="59"/>
      <c r="F653" s="59"/>
      <c r="G653" s="59"/>
      <c r="H653" s="59"/>
      <c r="I653" s="59"/>
      <c r="J653" s="59"/>
    </row>
    <row r="654" spans="1:10" ht="16" x14ac:dyDescent="0.2">
      <c r="A654" s="59"/>
      <c r="B654" s="59"/>
      <c r="C654" s="59"/>
      <c r="D654" s="59"/>
      <c r="E654" s="59"/>
      <c r="F654" s="59"/>
      <c r="G654" s="59"/>
      <c r="H654" s="59"/>
      <c r="I654" s="59"/>
      <c r="J654" s="59"/>
    </row>
    <row r="655" spans="1:10" ht="16" x14ac:dyDescent="0.2">
      <c r="A655" s="59"/>
      <c r="B655" s="59"/>
      <c r="C655" s="59"/>
      <c r="D655" s="59"/>
      <c r="E655" s="59"/>
      <c r="F655" s="59"/>
      <c r="G655" s="59"/>
      <c r="H655" s="59"/>
      <c r="I655" s="59"/>
      <c r="J655" s="59"/>
    </row>
    <row r="656" spans="1:10" ht="16" x14ac:dyDescent="0.2">
      <c r="A656" s="59"/>
      <c r="B656" s="59"/>
      <c r="C656" s="59"/>
      <c r="D656" s="59"/>
      <c r="E656" s="59"/>
      <c r="F656" s="59"/>
      <c r="G656" s="59"/>
      <c r="H656" s="59"/>
      <c r="I656" s="59"/>
      <c r="J656" s="59"/>
    </row>
    <row r="657" spans="1:10" ht="16" x14ac:dyDescent="0.2">
      <c r="A657" s="59"/>
      <c r="B657" s="59"/>
      <c r="C657" s="59"/>
      <c r="D657" s="59"/>
      <c r="E657" s="59"/>
      <c r="F657" s="59"/>
      <c r="G657" s="59"/>
      <c r="H657" s="59"/>
      <c r="I657" s="59"/>
      <c r="J657" s="59"/>
    </row>
    <row r="658" spans="1:10" ht="16" x14ac:dyDescent="0.2">
      <c r="A658" s="59"/>
      <c r="B658" s="59"/>
      <c r="C658" s="59"/>
      <c r="D658" s="59"/>
      <c r="E658" s="59"/>
      <c r="F658" s="59"/>
      <c r="G658" s="59"/>
      <c r="H658" s="59"/>
      <c r="I658" s="59"/>
      <c r="J658" s="59"/>
    </row>
    <row r="659" spans="1:10" ht="16" x14ac:dyDescent="0.2">
      <c r="A659" s="59"/>
      <c r="B659" s="59"/>
      <c r="C659" s="59"/>
      <c r="D659" s="59"/>
      <c r="E659" s="59"/>
      <c r="F659" s="59"/>
      <c r="G659" s="59"/>
      <c r="H659" s="59"/>
      <c r="I659" s="59"/>
      <c r="J659" s="59"/>
    </row>
    <row r="660" spans="1:10" ht="16" x14ac:dyDescent="0.2">
      <c r="A660" s="59"/>
      <c r="B660" s="59"/>
      <c r="C660" s="59"/>
      <c r="D660" s="59"/>
      <c r="E660" s="59"/>
      <c r="F660" s="59"/>
      <c r="G660" s="59"/>
      <c r="H660" s="59"/>
      <c r="I660" s="59"/>
      <c r="J660" s="59"/>
    </row>
    <row r="661" spans="1:10" ht="16" x14ac:dyDescent="0.2">
      <c r="A661" s="59"/>
      <c r="B661" s="59"/>
      <c r="C661" s="59"/>
      <c r="D661" s="59"/>
      <c r="E661" s="59"/>
      <c r="F661" s="59"/>
      <c r="G661" s="59"/>
      <c r="H661" s="59"/>
      <c r="I661" s="59"/>
      <c r="J661" s="59"/>
    </row>
    <row r="662" spans="1:10" ht="16" x14ac:dyDescent="0.2">
      <c r="A662" s="59"/>
      <c r="B662" s="59"/>
      <c r="C662" s="59"/>
      <c r="D662" s="59"/>
      <c r="E662" s="59"/>
      <c r="F662" s="59"/>
      <c r="G662" s="59"/>
      <c r="H662" s="59"/>
      <c r="I662" s="59"/>
      <c r="J662" s="59"/>
    </row>
    <row r="663" spans="1:10" ht="16" x14ac:dyDescent="0.2">
      <c r="A663" s="59"/>
      <c r="B663" s="59"/>
      <c r="C663" s="59"/>
      <c r="D663" s="59"/>
      <c r="E663" s="59"/>
      <c r="F663" s="59"/>
      <c r="G663" s="59"/>
      <c r="H663" s="59"/>
      <c r="I663" s="59"/>
      <c r="J663" s="59"/>
    </row>
    <row r="664" spans="1:10" ht="16" x14ac:dyDescent="0.2">
      <c r="A664" s="59"/>
      <c r="B664" s="59"/>
      <c r="C664" s="59"/>
      <c r="D664" s="59"/>
      <c r="E664" s="59"/>
      <c r="F664" s="59"/>
      <c r="G664" s="59"/>
      <c r="H664" s="59"/>
      <c r="I664" s="59"/>
      <c r="J664" s="59"/>
    </row>
    <row r="665" spans="1:10" ht="16" x14ac:dyDescent="0.2">
      <c r="A665" s="59"/>
      <c r="B665" s="59"/>
      <c r="C665" s="59"/>
      <c r="D665" s="59"/>
      <c r="E665" s="59"/>
      <c r="F665" s="59"/>
      <c r="G665" s="59"/>
      <c r="H665" s="59"/>
      <c r="I665" s="59"/>
      <c r="J665" s="59"/>
    </row>
    <row r="666" spans="1:10" ht="16" x14ac:dyDescent="0.2">
      <c r="A666" s="59"/>
      <c r="B666" s="59"/>
      <c r="C666" s="59"/>
      <c r="D666" s="59"/>
      <c r="E666" s="59"/>
      <c r="F666" s="59"/>
      <c r="G666" s="59"/>
      <c r="H666" s="59"/>
      <c r="I666" s="59"/>
      <c r="J666" s="59"/>
    </row>
    <row r="667" spans="1:10" ht="16" x14ac:dyDescent="0.2">
      <c r="A667" s="59"/>
      <c r="B667" s="59"/>
      <c r="C667" s="59"/>
      <c r="D667" s="59"/>
      <c r="E667" s="59"/>
      <c r="F667" s="59"/>
      <c r="G667" s="59"/>
      <c r="H667" s="59"/>
      <c r="I667" s="59"/>
      <c r="J667" s="59"/>
    </row>
    <row r="668" spans="1:10" ht="16" x14ac:dyDescent="0.2">
      <c r="A668" s="59"/>
      <c r="B668" s="59"/>
      <c r="C668" s="59"/>
      <c r="D668" s="59"/>
      <c r="E668" s="59"/>
      <c r="F668" s="59"/>
      <c r="G668" s="59"/>
      <c r="H668" s="59"/>
      <c r="I668" s="59"/>
      <c r="J668" s="59"/>
    </row>
    <row r="669" spans="1:10" ht="16" x14ac:dyDescent="0.2">
      <c r="A669" s="59"/>
      <c r="B669" s="59"/>
      <c r="C669" s="59"/>
      <c r="D669" s="59"/>
      <c r="E669" s="59"/>
      <c r="F669" s="59"/>
      <c r="G669" s="59"/>
      <c r="H669" s="59"/>
      <c r="I669" s="59"/>
      <c r="J669" s="59"/>
    </row>
    <row r="670" spans="1:10" ht="16" x14ac:dyDescent="0.2">
      <c r="A670" s="59"/>
      <c r="B670" s="59"/>
      <c r="C670" s="59"/>
      <c r="D670" s="59"/>
      <c r="E670" s="59"/>
      <c r="F670" s="59"/>
      <c r="G670" s="59"/>
      <c r="H670" s="59"/>
      <c r="I670" s="59"/>
      <c r="J670" s="59"/>
    </row>
    <row r="671" spans="1:10" ht="16" x14ac:dyDescent="0.2">
      <c r="A671" s="59"/>
      <c r="B671" s="59"/>
      <c r="C671" s="59"/>
      <c r="D671" s="59"/>
      <c r="E671" s="59"/>
      <c r="F671" s="59"/>
      <c r="G671" s="59"/>
      <c r="H671" s="59"/>
      <c r="I671" s="59"/>
      <c r="J671" s="59"/>
    </row>
    <row r="672" spans="1:10" ht="16" x14ac:dyDescent="0.2">
      <c r="A672" s="59"/>
      <c r="B672" s="59"/>
      <c r="C672" s="59"/>
      <c r="D672" s="59"/>
      <c r="E672" s="59"/>
      <c r="F672" s="59"/>
      <c r="G672" s="59"/>
      <c r="H672" s="59"/>
      <c r="I672" s="59"/>
      <c r="J672" s="59"/>
    </row>
    <row r="673" spans="1:10" ht="16" x14ac:dyDescent="0.2">
      <c r="A673" s="59"/>
      <c r="B673" s="59"/>
      <c r="C673" s="59"/>
      <c r="D673" s="59"/>
      <c r="E673" s="59"/>
      <c r="F673" s="59"/>
      <c r="G673" s="59"/>
      <c r="H673" s="59"/>
      <c r="I673" s="59"/>
      <c r="J673" s="59"/>
    </row>
    <row r="674" spans="1:10" ht="16" x14ac:dyDescent="0.2">
      <c r="A674" s="59"/>
      <c r="B674" s="59"/>
      <c r="C674" s="59"/>
      <c r="D674" s="59"/>
      <c r="E674" s="59"/>
      <c r="F674" s="59"/>
      <c r="G674" s="59"/>
      <c r="H674" s="59"/>
      <c r="I674" s="59"/>
      <c r="J674" s="59"/>
    </row>
    <row r="675" spans="1:10" ht="16" x14ac:dyDescent="0.2">
      <c r="A675" s="59"/>
      <c r="B675" s="59"/>
      <c r="C675" s="59"/>
      <c r="D675" s="59"/>
      <c r="E675" s="59"/>
      <c r="F675" s="59"/>
      <c r="G675" s="59"/>
      <c r="H675" s="59"/>
      <c r="I675" s="59"/>
      <c r="J675" s="59"/>
    </row>
    <row r="676" spans="1:10" ht="16" x14ac:dyDescent="0.2">
      <c r="A676" s="59"/>
      <c r="B676" s="59"/>
      <c r="C676" s="59"/>
      <c r="D676" s="59"/>
      <c r="E676" s="59"/>
      <c r="F676" s="59"/>
      <c r="G676" s="59"/>
      <c r="H676" s="59"/>
      <c r="I676" s="59"/>
      <c r="J676" s="59"/>
    </row>
    <row r="677" spans="1:10" ht="16" x14ac:dyDescent="0.2">
      <c r="A677" s="59"/>
      <c r="B677" s="59"/>
      <c r="C677" s="59"/>
      <c r="D677" s="59"/>
      <c r="E677" s="59"/>
      <c r="F677" s="59"/>
      <c r="G677" s="59"/>
      <c r="H677" s="59"/>
      <c r="I677" s="59"/>
      <c r="J677" s="59"/>
    </row>
    <row r="678" spans="1:10" ht="16" x14ac:dyDescent="0.2">
      <c r="A678" s="59"/>
      <c r="B678" s="59"/>
      <c r="C678" s="59"/>
      <c r="D678" s="59"/>
      <c r="E678" s="59"/>
      <c r="F678" s="59"/>
      <c r="G678" s="59"/>
      <c r="H678" s="59"/>
      <c r="I678" s="59"/>
      <c r="J678" s="59"/>
    </row>
    <row r="679" spans="1:10" ht="16" x14ac:dyDescent="0.2">
      <c r="A679" s="59"/>
      <c r="B679" s="59"/>
      <c r="C679" s="59"/>
      <c r="D679" s="59"/>
      <c r="E679" s="59"/>
      <c r="F679" s="59"/>
      <c r="G679" s="59"/>
      <c r="H679" s="59"/>
      <c r="I679" s="59"/>
      <c r="J679" s="59"/>
    </row>
    <row r="680" spans="1:10" ht="16" x14ac:dyDescent="0.2">
      <c r="A680" s="59"/>
      <c r="B680" s="59"/>
      <c r="C680" s="59"/>
      <c r="D680" s="59"/>
      <c r="E680" s="59"/>
      <c r="F680" s="59"/>
      <c r="G680" s="59"/>
      <c r="H680" s="59"/>
      <c r="I680" s="59"/>
      <c r="J680" s="59"/>
    </row>
    <row r="681" spans="1:10" ht="16" x14ac:dyDescent="0.2">
      <c r="A681" s="59"/>
      <c r="B681" s="59"/>
      <c r="C681" s="59"/>
      <c r="D681" s="59"/>
      <c r="E681" s="59"/>
      <c r="F681" s="59"/>
      <c r="G681" s="59"/>
      <c r="H681" s="59"/>
      <c r="I681" s="59"/>
      <c r="J681" s="59"/>
    </row>
    <row r="682" spans="1:10" ht="16" x14ac:dyDescent="0.2">
      <c r="A682" s="59"/>
      <c r="B682" s="59"/>
      <c r="C682" s="59"/>
      <c r="D682" s="59"/>
      <c r="E682" s="59"/>
      <c r="F682" s="59"/>
      <c r="G682" s="59"/>
      <c r="H682" s="59"/>
      <c r="I682" s="59"/>
      <c r="J682" s="59"/>
    </row>
    <row r="683" spans="1:10" ht="16" x14ac:dyDescent="0.2">
      <c r="A683" s="59"/>
      <c r="B683" s="59"/>
      <c r="C683" s="59"/>
      <c r="D683" s="59"/>
      <c r="E683" s="59"/>
      <c r="F683" s="59"/>
      <c r="G683" s="59"/>
      <c r="H683" s="59"/>
      <c r="I683" s="59"/>
      <c r="J683" s="59"/>
    </row>
    <row r="684" spans="1:10" ht="16" x14ac:dyDescent="0.2">
      <c r="A684" s="59"/>
      <c r="B684" s="59"/>
      <c r="C684" s="59"/>
      <c r="D684" s="59"/>
      <c r="E684" s="59"/>
      <c r="F684" s="59"/>
      <c r="G684" s="59"/>
      <c r="H684" s="59"/>
      <c r="I684" s="59"/>
      <c r="J684" s="59"/>
    </row>
    <row r="685" spans="1:10" ht="16" x14ac:dyDescent="0.2">
      <c r="A685" s="59"/>
      <c r="B685" s="59"/>
      <c r="C685" s="59"/>
      <c r="D685" s="59"/>
      <c r="E685" s="59"/>
      <c r="F685" s="59"/>
      <c r="G685" s="59"/>
      <c r="H685" s="59"/>
      <c r="I685" s="59"/>
      <c r="J685" s="59"/>
    </row>
    <row r="686" spans="1:10" ht="16" x14ac:dyDescent="0.2">
      <c r="A686" s="59"/>
      <c r="B686" s="59"/>
      <c r="C686" s="59"/>
      <c r="D686" s="59"/>
      <c r="E686" s="59"/>
      <c r="F686" s="59"/>
      <c r="G686" s="59"/>
      <c r="H686" s="59"/>
      <c r="I686" s="59"/>
      <c r="J686" s="59"/>
    </row>
    <row r="687" spans="1:10" ht="16" x14ac:dyDescent="0.2">
      <c r="A687" s="59"/>
      <c r="B687" s="59"/>
      <c r="C687" s="59"/>
      <c r="D687" s="59"/>
      <c r="E687" s="59"/>
      <c r="F687" s="59"/>
      <c r="G687" s="59"/>
      <c r="H687" s="59"/>
      <c r="I687" s="59"/>
      <c r="J687" s="59"/>
    </row>
    <row r="688" spans="1:10" ht="16" x14ac:dyDescent="0.2">
      <c r="A688" s="59"/>
      <c r="B688" s="59"/>
      <c r="C688" s="59"/>
      <c r="D688" s="59"/>
      <c r="E688" s="59"/>
      <c r="F688" s="59"/>
      <c r="G688" s="59"/>
      <c r="H688" s="59"/>
      <c r="I688" s="59"/>
      <c r="J688" s="59"/>
    </row>
    <row r="689" spans="1:10" ht="16" x14ac:dyDescent="0.2">
      <c r="A689" s="59"/>
      <c r="B689" s="59"/>
      <c r="C689" s="59"/>
      <c r="D689" s="59"/>
      <c r="E689" s="59"/>
      <c r="F689" s="59"/>
      <c r="G689" s="59"/>
      <c r="H689" s="59"/>
      <c r="I689" s="59"/>
      <c r="J689" s="59"/>
    </row>
    <row r="690" spans="1:10" ht="16" x14ac:dyDescent="0.2">
      <c r="A690" s="59"/>
      <c r="B690" s="59"/>
      <c r="C690" s="59"/>
      <c r="D690" s="59"/>
      <c r="E690" s="59"/>
      <c r="F690" s="59"/>
      <c r="G690" s="59"/>
      <c r="H690" s="59"/>
      <c r="I690" s="59"/>
      <c r="J690" s="59"/>
    </row>
    <row r="691" spans="1:10" ht="16" x14ac:dyDescent="0.2">
      <c r="A691" s="59"/>
      <c r="B691" s="59"/>
      <c r="C691" s="59"/>
      <c r="D691" s="59"/>
      <c r="E691" s="59"/>
      <c r="F691" s="59"/>
      <c r="G691" s="59"/>
      <c r="H691" s="59"/>
      <c r="I691" s="59"/>
      <c r="J691" s="59"/>
    </row>
    <row r="692" spans="1:10" ht="16" x14ac:dyDescent="0.2">
      <c r="A692" s="59"/>
      <c r="B692" s="59"/>
      <c r="C692" s="59"/>
      <c r="D692" s="59"/>
      <c r="E692" s="59"/>
      <c r="F692" s="59"/>
      <c r="G692" s="59"/>
      <c r="H692" s="59"/>
      <c r="I692" s="59"/>
      <c r="J692" s="59"/>
    </row>
    <row r="693" spans="1:10" ht="16" x14ac:dyDescent="0.2">
      <c r="A693" s="59"/>
      <c r="B693" s="59"/>
      <c r="C693" s="59"/>
      <c r="D693" s="59"/>
      <c r="E693" s="59"/>
      <c r="F693" s="59"/>
      <c r="G693" s="59"/>
      <c r="H693" s="59"/>
      <c r="I693" s="59"/>
      <c r="J693" s="59"/>
    </row>
    <row r="694" spans="1:10" ht="16" x14ac:dyDescent="0.2">
      <c r="A694" s="59"/>
      <c r="B694" s="59"/>
      <c r="C694" s="59"/>
      <c r="D694" s="59"/>
      <c r="E694" s="59"/>
      <c r="F694" s="59"/>
      <c r="G694" s="59"/>
      <c r="H694" s="59"/>
      <c r="I694" s="59"/>
      <c r="J694" s="59"/>
    </row>
    <row r="695" spans="1:10" ht="16" x14ac:dyDescent="0.2">
      <c r="A695" s="59"/>
      <c r="B695" s="59"/>
      <c r="C695" s="59"/>
      <c r="D695" s="59"/>
      <c r="E695" s="59"/>
      <c r="F695" s="59"/>
      <c r="G695" s="59"/>
      <c r="H695" s="59"/>
      <c r="I695" s="59"/>
      <c r="J695" s="59"/>
    </row>
    <row r="696" spans="1:10" ht="16" x14ac:dyDescent="0.2">
      <c r="A696" s="59"/>
      <c r="B696" s="59"/>
      <c r="C696" s="59"/>
      <c r="D696" s="59"/>
      <c r="E696" s="59"/>
      <c r="F696" s="59"/>
      <c r="G696" s="59"/>
      <c r="H696" s="59"/>
      <c r="I696" s="59"/>
      <c r="J696" s="59"/>
    </row>
    <row r="697" spans="1:10" ht="16" x14ac:dyDescent="0.2">
      <c r="A697" s="59"/>
      <c r="B697" s="59"/>
      <c r="C697" s="59"/>
      <c r="D697" s="59"/>
      <c r="E697" s="59"/>
      <c r="F697" s="59"/>
      <c r="G697" s="59"/>
      <c r="H697" s="59"/>
      <c r="I697" s="59"/>
      <c r="J697" s="59"/>
    </row>
    <row r="698" spans="1:10" ht="16" x14ac:dyDescent="0.2">
      <c r="A698" s="59"/>
      <c r="B698" s="59"/>
      <c r="C698" s="59"/>
      <c r="D698" s="59"/>
      <c r="E698" s="59"/>
      <c r="F698" s="59"/>
      <c r="G698" s="59"/>
      <c r="H698" s="59"/>
      <c r="I698" s="59"/>
      <c r="J698" s="59"/>
    </row>
    <row r="699" spans="1:10" ht="16" x14ac:dyDescent="0.2">
      <c r="A699" s="59"/>
      <c r="B699" s="59"/>
      <c r="C699" s="59"/>
      <c r="D699" s="59"/>
      <c r="E699" s="59"/>
      <c r="F699" s="59"/>
      <c r="G699" s="59"/>
      <c r="H699" s="59"/>
      <c r="I699" s="59"/>
      <c r="J699" s="59"/>
    </row>
    <row r="700" spans="1:10" ht="16" x14ac:dyDescent="0.2">
      <c r="A700" s="59"/>
      <c r="B700" s="59"/>
      <c r="C700" s="59"/>
      <c r="D700" s="59"/>
      <c r="E700" s="59"/>
      <c r="F700" s="59"/>
      <c r="G700" s="59"/>
      <c r="H700" s="59"/>
      <c r="I700" s="59"/>
      <c r="J700" s="59"/>
    </row>
    <row r="701" spans="1:10" ht="16" x14ac:dyDescent="0.2">
      <c r="A701" s="59"/>
      <c r="B701" s="59"/>
      <c r="C701" s="59"/>
      <c r="D701" s="59"/>
      <c r="E701" s="59"/>
      <c r="F701" s="59"/>
      <c r="G701" s="59"/>
      <c r="H701" s="59"/>
      <c r="I701" s="59"/>
      <c r="J701" s="59"/>
    </row>
    <row r="702" spans="1:10" ht="16" x14ac:dyDescent="0.2">
      <c r="A702" s="59"/>
      <c r="B702" s="59"/>
      <c r="C702" s="59"/>
      <c r="D702" s="59"/>
      <c r="E702" s="59"/>
      <c r="F702" s="59"/>
      <c r="G702" s="59"/>
      <c r="H702" s="59"/>
      <c r="I702" s="59"/>
      <c r="J702" s="59"/>
    </row>
    <row r="703" spans="1:10" ht="16" x14ac:dyDescent="0.2">
      <c r="A703" s="59"/>
      <c r="B703" s="59"/>
      <c r="C703" s="59"/>
      <c r="D703" s="59"/>
      <c r="E703" s="59"/>
      <c r="F703" s="59"/>
      <c r="G703" s="59"/>
      <c r="H703" s="59"/>
      <c r="I703" s="59"/>
      <c r="J703" s="59"/>
    </row>
    <row r="704" spans="1:10" ht="16" x14ac:dyDescent="0.2">
      <c r="A704" s="59"/>
      <c r="B704" s="59"/>
      <c r="C704" s="59"/>
      <c r="D704" s="59"/>
      <c r="E704" s="59"/>
      <c r="F704" s="59"/>
      <c r="G704" s="59"/>
      <c r="H704" s="59"/>
      <c r="I704" s="59"/>
      <c r="J704" s="59"/>
    </row>
    <row r="705" spans="1:10" ht="16" x14ac:dyDescent="0.2">
      <c r="A705" s="59"/>
      <c r="B705" s="59"/>
      <c r="C705" s="59"/>
      <c r="D705" s="59"/>
      <c r="E705" s="59"/>
      <c r="F705" s="59"/>
      <c r="G705" s="59"/>
      <c r="H705" s="59"/>
      <c r="I705" s="59"/>
      <c r="J705" s="59"/>
    </row>
    <row r="706" spans="1:10" ht="16" x14ac:dyDescent="0.2">
      <c r="A706" s="59"/>
      <c r="B706" s="59"/>
      <c r="C706" s="59"/>
      <c r="D706" s="59"/>
      <c r="E706" s="59"/>
      <c r="F706" s="59"/>
      <c r="G706" s="59"/>
      <c r="H706" s="59"/>
      <c r="I706" s="59"/>
      <c r="J706" s="59"/>
    </row>
    <row r="707" spans="1:10" ht="16" x14ac:dyDescent="0.2">
      <c r="A707" s="59"/>
      <c r="B707" s="59"/>
      <c r="C707" s="59"/>
      <c r="D707" s="59"/>
      <c r="E707" s="59"/>
      <c r="F707" s="59"/>
      <c r="G707" s="59"/>
      <c r="H707" s="59"/>
      <c r="I707" s="59"/>
      <c r="J707" s="59"/>
    </row>
    <row r="708" spans="1:10" ht="16" x14ac:dyDescent="0.2">
      <c r="A708" s="59"/>
      <c r="B708" s="59"/>
      <c r="C708" s="59"/>
      <c r="D708" s="59"/>
      <c r="E708" s="59"/>
      <c r="F708" s="59"/>
      <c r="G708" s="59"/>
      <c r="H708" s="59"/>
      <c r="I708" s="59"/>
      <c r="J708" s="59"/>
    </row>
    <row r="709" spans="1:10" ht="16" x14ac:dyDescent="0.2">
      <c r="A709" s="59"/>
      <c r="B709" s="59"/>
      <c r="C709" s="59"/>
      <c r="D709" s="59"/>
      <c r="E709" s="59"/>
      <c r="F709" s="59"/>
      <c r="G709" s="59"/>
      <c r="H709" s="59"/>
      <c r="I709" s="59"/>
      <c r="J709" s="59"/>
    </row>
    <row r="710" spans="1:10" ht="16" x14ac:dyDescent="0.2">
      <c r="A710" s="59"/>
      <c r="B710" s="59"/>
      <c r="C710" s="59"/>
      <c r="D710" s="59"/>
      <c r="E710" s="59"/>
      <c r="F710" s="59"/>
      <c r="G710" s="59"/>
      <c r="H710" s="59"/>
      <c r="I710" s="59"/>
      <c r="J710" s="59"/>
    </row>
    <row r="711" spans="1:10" ht="16" x14ac:dyDescent="0.2">
      <c r="A711" s="59"/>
      <c r="B711" s="59"/>
      <c r="C711" s="59"/>
      <c r="D711" s="59"/>
      <c r="E711" s="59"/>
      <c r="F711" s="59"/>
      <c r="G711" s="59"/>
      <c r="H711" s="59"/>
      <c r="I711" s="59"/>
      <c r="J711" s="59"/>
    </row>
    <row r="712" spans="1:10" ht="16" x14ac:dyDescent="0.2">
      <c r="A712" s="59"/>
      <c r="B712" s="59"/>
      <c r="C712" s="59"/>
      <c r="D712" s="59"/>
      <c r="E712" s="59"/>
      <c r="F712" s="59"/>
      <c r="G712" s="59"/>
      <c r="H712" s="59"/>
      <c r="I712" s="59"/>
      <c r="J712" s="59"/>
    </row>
    <row r="713" spans="1:10" ht="16" x14ac:dyDescent="0.2">
      <c r="A713" s="59"/>
      <c r="B713" s="59"/>
      <c r="C713" s="59"/>
      <c r="D713" s="59"/>
      <c r="E713" s="59"/>
      <c r="F713" s="59"/>
      <c r="G713" s="59"/>
      <c r="H713" s="59"/>
      <c r="I713" s="59"/>
      <c r="J713" s="59"/>
    </row>
    <row r="714" spans="1:10" ht="16" x14ac:dyDescent="0.2">
      <c r="A714" s="59"/>
      <c r="B714" s="59"/>
      <c r="C714" s="59"/>
      <c r="D714" s="59"/>
      <c r="E714" s="59"/>
      <c r="F714" s="59"/>
      <c r="G714" s="59"/>
      <c r="H714" s="59"/>
      <c r="I714" s="59"/>
      <c r="J714" s="59"/>
    </row>
    <row r="715" spans="1:10" ht="16" x14ac:dyDescent="0.2">
      <c r="A715" s="59"/>
      <c r="B715" s="59"/>
      <c r="C715" s="59"/>
      <c r="D715" s="59"/>
      <c r="E715" s="59"/>
      <c r="F715" s="59"/>
      <c r="G715" s="59"/>
      <c r="H715" s="59"/>
      <c r="I715" s="59"/>
      <c r="J715" s="59"/>
    </row>
    <row r="716" spans="1:10" ht="16" x14ac:dyDescent="0.2">
      <c r="A716" s="59"/>
      <c r="B716" s="59"/>
      <c r="C716" s="59"/>
      <c r="D716" s="59"/>
      <c r="E716" s="59"/>
      <c r="F716" s="59"/>
      <c r="G716" s="59"/>
      <c r="H716" s="59"/>
      <c r="I716" s="59"/>
      <c r="J716" s="59"/>
    </row>
    <row r="717" spans="1:10" ht="16" x14ac:dyDescent="0.2">
      <c r="A717" s="59"/>
      <c r="B717" s="59"/>
      <c r="C717" s="59"/>
      <c r="D717" s="59"/>
      <c r="E717" s="59"/>
      <c r="F717" s="59"/>
      <c r="G717" s="59"/>
      <c r="H717" s="59"/>
      <c r="I717" s="59"/>
      <c r="J717" s="59"/>
    </row>
    <row r="718" spans="1:10" ht="16" x14ac:dyDescent="0.2">
      <c r="A718" s="59"/>
      <c r="B718" s="59"/>
      <c r="C718" s="59"/>
      <c r="D718" s="59"/>
      <c r="E718" s="59"/>
      <c r="F718" s="59"/>
      <c r="G718" s="59"/>
      <c r="H718" s="59"/>
      <c r="I718" s="59"/>
      <c r="J718" s="59"/>
    </row>
    <row r="719" spans="1:10" ht="16" x14ac:dyDescent="0.2">
      <c r="A719" s="59"/>
      <c r="B719" s="59"/>
      <c r="C719" s="59"/>
      <c r="D719" s="59"/>
      <c r="E719" s="59"/>
      <c r="F719" s="59"/>
      <c r="G719" s="59"/>
      <c r="H719" s="59"/>
      <c r="I719" s="59"/>
      <c r="J719" s="59"/>
    </row>
    <row r="720" spans="1:10" ht="16" x14ac:dyDescent="0.2">
      <c r="A720" s="59"/>
      <c r="B720" s="59"/>
      <c r="C720" s="59"/>
      <c r="D720" s="59"/>
      <c r="E720" s="59"/>
      <c r="F720" s="59"/>
      <c r="G720" s="59"/>
      <c r="H720" s="59"/>
      <c r="I720" s="59"/>
      <c r="J720" s="59"/>
    </row>
    <row r="721" spans="1:10" ht="16" x14ac:dyDescent="0.2">
      <c r="A721" s="59"/>
      <c r="B721" s="59"/>
      <c r="C721" s="59"/>
      <c r="D721" s="59"/>
      <c r="E721" s="59"/>
      <c r="F721" s="59"/>
      <c r="G721" s="59"/>
      <c r="H721" s="59"/>
      <c r="I721" s="59"/>
      <c r="J721" s="59"/>
    </row>
    <row r="722" spans="1:10" ht="16" x14ac:dyDescent="0.2">
      <c r="A722" s="59"/>
      <c r="B722" s="59"/>
      <c r="C722" s="59"/>
      <c r="D722" s="59"/>
      <c r="E722" s="59"/>
      <c r="F722" s="59"/>
      <c r="G722" s="59"/>
      <c r="H722" s="59"/>
      <c r="I722" s="59"/>
      <c r="J722" s="59"/>
    </row>
    <row r="723" spans="1:10" ht="16" x14ac:dyDescent="0.2">
      <c r="A723" s="59"/>
      <c r="B723" s="59"/>
      <c r="C723" s="59"/>
      <c r="D723" s="59"/>
      <c r="E723" s="59"/>
      <c r="F723" s="59"/>
      <c r="G723" s="59"/>
      <c r="H723" s="59"/>
      <c r="I723" s="59"/>
      <c r="J723" s="59"/>
    </row>
    <row r="724" spans="1:10" ht="16" x14ac:dyDescent="0.2">
      <c r="A724" s="59"/>
      <c r="B724" s="59"/>
      <c r="C724" s="59"/>
      <c r="D724" s="59"/>
      <c r="E724" s="59"/>
      <c r="F724" s="59"/>
      <c r="G724" s="59"/>
      <c r="H724" s="59"/>
      <c r="I724" s="59"/>
      <c r="J724" s="59"/>
    </row>
    <row r="725" spans="1:10" ht="16" x14ac:dyDescent="0.2">
      <c r="A725" s="59"/>
      <c r="B725" s="59"/>
      <c r="C725" s="59"/>
      <c r="D725" s="59"/>
      <c r="E725" s="59"/>
      <c r="F725" s="59"/>
      <c r="G725" s="59"/>
      <c r="H725" s="59"/>
      <c r="I725" s="59"/>
      <c r="J725" s="59"/>
    </row>
    <row r="726" spans="1:10" ht="16" x14ac:dyDescent="0.2">
      <c r="A726" s="59"/>
      <c r="B726" s="59"/>
      <c r="C726" s="59"/>
      <c r="D726" s="59"/>
      <c r="E726" s="59"/>
      <c r="F726" s="59"/>
      <c r="G726" s="59"/>
      <c r="H726" s="59"/>
      <c r="I726" s="59"/>
      <c r="J726" s="59"/>
    </row>
    <row r="727" spans="1:10" ht="16" x14ac:dyDescent="0.2">
      <c r="A727" s="59"/>
      <c r="B727" s="59"/>
      <c r="C727" s="59"/>
      <c r="D727" s="59"/>
      <c r="E727" s="59"/>
      <c r="F727" s="59"/>
      <c r="G727" s="59"/>
      <c r="H727" s="59"/>
      <c r="I727" s="59"/>
      <c r="J727" s="59"/>
    </row>
    <row r="728" spans="1:10" ht="16" x14ac:dyDescent="0.2">
      <c r="A728" s="59"/>
      <c r="B728" s="59"/>
      <c r="C728" s="59"/>
      <c r="D728" s="59"/>
      <c r="E728" s="59"/>
      <c r="F728" s="59"/>
      <c r="G728" s="59"/>
      <c r="H728" s="59"/>
      <c r="I728" s="59"/>
      <c r="J728" s="59"/>
    </row>
    <row r="729" spans="1:10" ht="16" x14ac:dyDescent="0.2">
      <c r="A729" s="59"/>
      <c r="B729" s="59"/>
      <c r="C729" s="59"/>
      <c r="D729" s="59"/>
      <c r="E729" s="59"/>
      <c r="F729" s="59"/>
      <c r="G729" s="59"/>
      <c r="H729" s="59"/>
      <c r="I729" s="59"/>
      <c r="J729" s="59"/>
    </row>
    <row r="730" spans="1:10" ht="16" x14ac:dyDescent="0.2">
      <c r="A730" s="59"/>
      <c r="B730" s="59"/>
      <c r="C730" s="59"/>
      <c r="D730" s="59"/>
      <c r="E730" s="59"/>
      <c r="F730" s="59"/>
      <c r="G730" s="59"/>
      <c r="H730" s="59"/>
      <c r="I730" s="59"/>
      <c r="J730" s="59"/>
    </row>
    <row r="731" spans="1:10" ht="16" x14ac:dyDescent="0.2">
      <c r="A731" s="59"/>
      <c r="B731" s="59"/>
      <c r="C731" s="59"/>
      <c r="D731" s="59"/>
      <c r="E731" s="59"/>
      <c r="F731" s="59"/>
      <c r="G731" s="59"/>
      <c r="H731" s="59"/>
      <c r="I731" s="59"/>
      <c r="J731" s="59"/>
    </row>
    <row r="732" spans="1:10" ht="16" x14ac:dyDescent="0.2">
      <c r="A732" s="59"/>
      <c r="B732" s="59"/>
      <c r="C732" s="59"/>
      <c r="D732" s="59"/>
      <c r="E732" s="59"/>
      <c r="F732" s="59"/>
      <c r="G732" s="59"/>
      <c r="H732" s="59"/>
      <c r="I732" s="59"/>
      <c r="J732" s="59"/>
    </row>
    <row r="733" spans="1:10" ht="16" x14ac:dyDescent="0.2">
      <c r="A733" s="59"/>
      <c r="B733" s="59"/>
      <c r="C733" s="59"/>
      <c r="D733" s="59"/>
      <c r="E733" s="59"/>
      <c r="F733" s="59"/>
      <c r="G733" s="59"/>
      <c r="H733" s="59"/>
      <c r="I733" s="59"/>
      <c r="J733" s="59"/>
    </row>
    <row r="734" spans="1:10" ht="16" x14ac:dyDescent="0.2">
      <c r="A734" s="59"/>
      <c r="B734" s="59"/>
      <c r="C734" s="59"/>
      <c r="D734" s="59"/>
      <c r="E734" s="59"/>
      <c r="F734" s="59"/>
      <c r="G734" s="59"/>
      <c r="H734" s="59"/>
      <c r="I734" s="59"/>
      <c r="J734" s="59"/>
    </row>
    <row r="735" spans="1:10" ht="16" x14ac:dyDescent="0.2">
      <c r="A735" s="59"/>
      <c r="B735" s="59"/>
      <c r="C735" s="59"/>
      <c r="D735" s="59"/>
      <c r="E735" s="59"/>
      <c r="F735" s="59"/>
      <c r="G735" s="59"/>
      <c r="H735" s="59"/>
      <c r="I735" s="59"/>
      <c r="J735" s="59"/>
    </row>
    <row r="736" spans="1:10" ht="16" x14ac:dyDescent="0.2">
      <c r="A736" s="59"/>
      <c r="B736" s="59"/>
      <c r="C736" s="59"/>
      <c r="D736" s="59"/>
      <c r="E736" s="59"/>
      <c r="F736" s="59"/>
      <c r="G736" s="59"/>
      <c r="H736" s="59"/>
      <c r="I736" s="59"/>
      <c r="J736" s="59"/>
    </row>
    <row r="737" spans="1:10" ht="16" x14ac:dyDescent="0.2">
      <c r="A737" s="59"/>
      <c r="B737" s="59"/>
      <c r="C737" s="59"/>
      <c r="D737" s="59"/>
      <c r="E737" s="59"/>
      <c r="F737" s="59"/>
      <c r="G737" s="59"/>
      <c r="H737" s="59"/>
      <c r="I737" s="59"/>
      <c r="J737" s="59"/>
    </row>
    <row r="738" spans="1:10" ht="16" x14ac:dyDescent="0.2">
      <c r="A738" s="59"/>
      <c r="B738" s="59"/>
      <c r="C738" s="59"/>
      <c r="D738" s="59"/>
      <c r="E738" s="59"/>
      <c r="F738" s="59"/>
      <c r="G738" s="59"/>
      <c r="H738" s="59"/>
      <c r="I738" s="59"/>
      <c r="J738" s="59"/>
    </row>
    <row r="739" spans="1:10" ht="16" x14ac:dyDescent="0.2">
      <c r="A739" s="59"/>
      <c r="B739" s="59"/>
      <c r="C739" s="59"/>
      <c r="D739" s="59"/>
      <c r="E739" s="59"/>
      <c r="F739" s="59"/>
      <c r="G739" s="59"/>
      <c r="H739" s="59"/>
      <c r="I739" s="59"/>
      <c r="J739" s="59"/>
    </row>
    <row r="740" spans="1:10" ht="16" x14ac:dyDescent="0.2">
      <c r="A740" s="59"/>
      <c r="B740" s="59"/>
      <c r="C740" s="59"/>
      <c r="D740" s="59"/>
      <c r="E740" s="59"/>
      <c r="F740" s="59"/>
      <c r="G740" s="59"/>
      <c r="H740" s="59"/>
      <c r="I740" s="59"/>
      <c r="J740" s="59"/>
    </row>
    <row r="741" spans="1:10" ht="16" x14ac:dyDescent="0.2">
      <c r="A741" s="59"/>
      <c r="B741" s="59"/>
      <c r="C741" s="59"/>
      <c r="D741" s="59"/>
      <c r="E741" s="59"/>
      <c r="F741" s="59"/>
      <c r="G741" s="59"/>
      <c r="H741" s="59"/>
      <c r="I741" s="59"/>
      <c r="J741" s="59"/>
    </row>
    <row r="742" spans="1:10" ht="16" x14ac:dyDescent="0.2">
      <c r="A742" s="59"/>
      <c r="B742" s="59"/>
      <c r="C742" s="59"/>
      <c r="D742" s="59"/>
      <c r="E742" s="59"/>
      <c r="F742" s="59"/>
      <c r="G742" s="59"/>
      <c r="H742" s="59"/>
      <c r="I742" s="59"/>
      <c r="J742" s="59"/>
    </row>
    <row r="743" spans="1:10" ht="16" x14ac:dyDescent="0.2">
      <c r="A743" s="59"/>
      <c r="B743" s="59"/>
      <c r="C743" s="59"/>
      <c r="D743" s="59"/>
      <c r="E743" s="59"/>
      <c r="F743" s="59"/>
      <c r="G743" s="59"/>
      <c r="H743" s="59"/>
      <c r="I743" s="59"/>
      <c r="J743" s="59"/>
    </row>
    <row r="744" spans="1:10" ht="16" x14ac:dyDescent="0.2">
      <c r="A744" s="59"/>
      <c r="B744" s="59"/>
      <c r="C744" s="59"/>
      <c r="D744" s="59"/>
      <c r="E744" s="59"/>
      <c r="F744" s="59"/>
      <c r="G744" s="59"/>
      <c r="H744" s="59"/>
      <c r="I744" s="59"/>
      <c r="J744" s="59"/>
    </row>
    <row r="745" spans="1:10" ht="16" x14ac:dyDescent="0.2">
      <c r="A745" s="59"/>
      <c r="B745" s="59"/>
      <c r="C745" s="59"/>
      <c r="D745" s="59"/>
      <c r="E745" s="59"/>
      <c r="F745" s="59"/>
      <c r="G745" s="59"/>
      <c r="H745" s="59"/>
      <c r="I745" s="59"/>
      <c r="J745" s="59"/>
    </row>
    <row r="746" spans="1:10" ht="16" x14ac:dyDescent="0.2">
      <c r="A746" s="59"/>
      <c r="B746" s="59"/>
      <c r="C746" s="59"/>
      <c r="D746" s="59"/>
      <c r="E746" s="59"/>
      <c r="F746" s="59"/>
      <c r="G746" s="59"/>
      <c r="H746" s="59"/>
      <c r="I746" s="59"/>
      <c r="J746" s="59"/>
    </row>
    <row r="747" spans="1:10" ht="16" x14ac:dyDescent="0.2">
      <c r="A747" s="59"/>
      <c r="B747" s="59"/>
      <c r="C747" s="59"/>
      <c r="D747" s="59"/>
      <c r="E747" s="59"/>
      <c r="F747" s="59"/>
      <c r="G747" s="59"/>
      <c r="H747" s="59"/>
      <c r="I747" s="59"/>
      <c r="J747" s="59"/>
    </row>
    <row r="748" spans="1:10" ht="16" x14ac:dyDescent="0.2">
      <c r="A748" s="59"/>
      <c r="B748" s="59"/>
      <c r="C748" s="59"/>
      <c r="D748" s="59"/>
      <c r="E748" s="59"/>
      <c r="F748" s="59"/>
      <c r="G748" s="59"/>
      <c r="H748" s="59"/>
      <c r="I748" s="59"/>
      <c r="J748" s="59"/>
    </row>
    <row r="749" spans="1:10" ht="16" x14ac:dyDescent="0.2">
      <c r="A749" s="59"/>
      <c r="B749" s="59"/>
      <c r="C749" s="59"/>
      <c r="D749" s="59"/>
      <c r="E749" s="59"/>
      <c r="F749" s="59"/>
      <c r="G749" s="59"/>
      <c r="H749" s="59"/>
      <c r="I749" s="59"/>
      <c r="J749" s="59"/>
    </row>
    <row r="750" spans="1:10" ht="16" x14ac:dyDescent="0.2">
      <c r="A750" s="59"/>
      <c r="B750" s="59"/>
      <c r="C750" s="59"/>
      <c r="D750" s="59"/>
      <c r="E750" s="59"/>
      <c r="F750" s="59"/>
      <c r="G750" s="59"/>
      <c r="H750" s="59"/>
      <c r="I750" s="59"/>
      <c r="J750" s="59"/>
    </row>
    <row r="751" spans="1:10" ht="16" x14ac:dyDescent="0.2">
      <c r="A751" s="59"/>
      <c r="B751" s="59"/>
      <c r="C751" s="59"/>
      <c r="D751" s="59"/>
      <c r="E751" s="59"/>
      <c r="F751" s="59"/>
      <c r="G751" s="59"/>
      <c r="H751" s="59"/>
      <c r="I751" s="59"/>
      <c r="J751" s="59"/>
    </row>
    <row r="752" spans="1:10" ht="16" x14ac:dyDescent="0.2">
      <c r="A752" s="59"/>
      <c r="B752" s="59"/>
      <c r="C752" s="59"/>
      <c r="D752" s="59"/>
      <c r="E752" s="59"/>
      <c r="F752" s="59"/>
      <c r="G752" s="59"/>
      <c r="H752" s="59"/>
      <c r="I752" s="59"/>
      <c r="J752" s="59"/>
    </row>
    <row r="753" spans="1:10" ht="16" x14ac:dyDescent="0.2">
      <c r="A753" s="59"/>
      <c r="B753" s="59"/>
      <c r="C753" s="59"/>
      <c r="D753" s="59"/>
      <c r="E753" s="59"/>
      <c r="F753" s="59"/>
      <c r="G753" s="59"/>
      <c r="H753" s="59"/>
      <c r="I753" s="59"/>
      <c r="J753" s="59"/>
    </row>
    <row r="754" spans="1:10" ht="16" x14ac:dyDescent="0.2">
      <c r="A754" s="59"/>
      <c r="B754" s="59"/>
      <c r="C754" s="59"/>
      <c r="D754" s="59"/>
      <c r="E754" s="59"/>
      <c r="F754" s="59"/>
      <c r="G754" s="59"/>
      <c r="H754" s="59"/>
      <c r="I754" s="59"/>
      <c r="J754" s="59"/>
    </row>
    <row r="755" spans="1:10" ht="16" x14ac:dyDescent="0.2">
      <c r="A755" s="59"/>
      <c r="B755" s="59"/>
      <c r="C755" s="59"/>
      <c r="D755" s="59"/>
      <c r="E755" s="59"/>
      <c r="F755" s="59"/>
      <c r="G755" s="59"/>
      <c r="H755" s="59"/>
      <c r="I755" s="59"/>
      <c r="J755" s="59"/>
    </row>
    <row r="756" spans="1:10" ht="16" x14ac:dyDescent="0.2">
      <c r="A756" s="59"/>
      <c r="B756" s="59"/>
      <c r="C756" s="59"/>
      <c r="D756" s="59"/>
      <c r="E756" s="59"/>
      <c r="F756" s="59"/>
      <c r="G756" s="59"/>
      <c r="H756" s="59"/>
      <c r="I756" s="59"/>
      <c r="J756" s="59"/>
    </row>
    <row r="757" spans="1:10" ht="16" x14ac:dyDescent="0.2">
      <c r="A757" s="59"/>
      <c r="B757" s="59"/>
      <c r="C757" s="59"/>
      <c r="D757" s="59"/>
      <c r="E757" s="59"/>
      <c r="F757" s="59"/>
      <c r="G757" s="59"/>
      <c r="H757" s="59"/>
      <c r="I757" s="59"/>
      <c r="J757" s="59"/>
    </row>
    <row r="758" spans="1:10" ht="16" x14ac:dyDescent="0.2">
      <c r="A758" s="59"/>
      <c r="B758" s="59"/>
      <c r="C758" s="59"/>
      <c r="D758" s="59"/>
      <c r="E758" s="59"/>
      <c r="F758" s="59"/>
      <c r="G758" s="59"/>
      <c r="H758" s="59"/>
      <c r="I758" s="59"/>
      <c r="J758" s="59"/>
    </row>
    <row r="759" spans="1:10" ht="16" x14ac:dyDescent="0.2">
      <c r="A759" s="59"/>
      <c r="B759" s="59"/>
      <c r="C759" s="59"/>
      <c r="D759" s="59"/>
      <c r="E759" s="59"/>
      <c r="F759" s="59"/>
      <c r="G759" s="59"/>
      <c r="H759" s="59"/>
      <c r="I759" s="59"/>
      <c r="J759" s="59"/>
    </row>
    <row r="760" spans="1:10" ht="16" x14ac:dyDescent="0.2">
      <c r="A760" s="59"/>
      <c r="B760" s="59"/>
      <c r="C760" s="59"/>
      <c r="D760" s="59"/>
      <c r="E760" s="59"/>
      <c r="F760" s="59"/>
      <c r="G760" s="59"/>
      <c r="H760" s="59"/>
      <c r="I760" s="59"/>
      <c r="J760" s="59"/>
    </row>
    <row r="761" spans="1:10" ht="16" x14ac:dyDescent="0.2">
      <c r="A761" s="59"/>
      <c r="B761" s="59"/>
      <c r="C761" s="59"/>
      <c r="D761" s="59"/>
      <c r="E761" s="59"/>
      <c r="F761" s="59"/>
      <c r="G761" s="59"/>
      <c r="H761" s="59"/>
      <c r="I761" s="59"/>
      <c r="J761" s="59"/>
    </row>
    <row r="762" spans="1:10" ht="16" x14ac:dyDescent="0.2">
      <c r="A762" s="59"/>
      <c r="B762" s="59"/>
      <c r="C762" s="59"/>
      <c r="D762" s="59"/>
      <c r="E762" s="59"/>
      <c r="F762" s="59"/>
      <c r="G762" s="59"/>
      <c r="H762" s="59"/>
      <c r="I762" s="59"/>
      <c r="J762" s="59"/>
    </row>
    <row r="763" spans="1:10" ht="16" x14ac:dyDescent="0.2">
      <c r="A763" s="59"/>
      <c r="B763" s="59"/>
      <c r="C763" s="59"/>
      <c r="D763" s="59"/>
      <c r="E763" s="59"/>
      <c r="F763" s="59"/>
      <c r="G763" s="59"/>
      <c r="H763" s="59"/>
      <c r="I763" s="59"/>
      <c r="J763" s="59"/>
    </row>
    <row r="764" spans="1:10" ht="16" x14ac:dyDescent="0.2">
      <c r="A764" s="59"/>
      <c r="B764" s="59"/>
      <c r="C764" s="59"/>
      <c r="D764" s="59"/>
      <c r="E764" s="59"/>
      <c r="F764" s="59"/>
      <c r="G764" s="59"/>
      <c r="H764" s="59"/>
      <c r="I764" s="59"/>
      <c r="J764" s="59"/>
    </row>
    <row r="765" spans="1:10" ht="16" x14ac:dyDescent="0.2">
      <c r="A765" s="59"/>
      <c r="B765" s="59"/>
      <c r="C765" s="59"/>
      <c r="D765" s="59"/>
      <c r="E765" s="59"/>
      <c r="F765" s="59"/>
      <c r="G765" s="59"/>
      <c r="H765" s="59"/>
      <c r="I765" s="59"/>
      <c r="J765" s="59"/>
    </row>
    <row r="766" spans="1:10" ht="16" x14ac:dyDescent="0.2">
      <c r="A766" s="59"/>
      <c r="B766" s="59"/>
      <c r="C766" s="59"/>
      <c r="D766" s="59"/>
      <c r="E766" s="59"/>
      <c r="F766" s="59"/>
      <c r="G766" s="59"/>
      <c r="H766" s="59"/>
      <c r="I766" s="59"/>
      <c r="J766" s="59"/>
    </row>
    <row r="767" spans="1:10" ht="16" x14ac:dyDescent="0.2">
      <c r="A767" s="59"/>
      <c r="B767" s="59"/>
      <c r="C767" s="59"/>
      <c r="D767" s="59"/>
      <c r="E767" s="59"/>
      <c r="F767" s="59"/>
      <c r="G767" s="59"/>
      <c r="H767" s="59"/>
      <c r="I767" s="59"/>
      <c r="J767" s="59"/>
    </row>
    <row r="768" spans="1:10" ht="16" x14ac:dyDescent="0.2">
      <c r="A768" s="59"/>
      <c r="B768" s="59"/>
      <c r="C768" s="59"/>
      <c r="D768" s="59"/>
      <c r="E768" s="59"/>
      <c r="F768" s="59"/>
      <c r="G768" s="59"/>
      <c r="H768" s="59"/>
      <c r="I768" s="59"/>
      <c r="J768" s="59"/>
    </row>
    <row r="769" spans="1:10" ht="16" x14ac:dyDescent="0.2">
      <c r="A769" s="59"/>
      <c r="B769" s="59"/>
      <c r="C769" s="59"/>
      <c r="D769" s="59"/>
      <c r="E769" s="59"/>
      <c r="F769" s="59"/>
      <c r="G769" s="59"/>
      <c r="H769" s="59"/>
      <c r="I769" s="59"/>
      <c r="J769" s="59"/>
    </row>
    <row r="770" spans="1:10" ht="16" x14ac:dyDescent="0.2">
      <c r="A770" s="59"/>
      <c r="B770" s="59"/>
      <c r="C770" s="59"/>
      <c r="D770" s="59"/>
      <c r="E770" s="59"/>
      <c r="F770" s="59"/>
      <c r="G770" s="59"/>
      <c r="H770" s="59"/>
      <c r="I770" s="59"/>
      <c r="J770" s="59"/>
    </row>
    <row r="771" spans="1:10" ht="16" x14ac:dyDescent="0.2">
      <c r="A771" s="59"/>
      <c r="B771" s="59"/>
      <c r="C771" s="59"/>
      <c r="D771" s="59"/>
      <c r="E771" s="59"/>
      <c r="F771" s="59"/>
      <c r="G771" s="59"/>
      <c r="H771" s="59"/>
      <c r="I771" s="59"/>
      <c r="J771" s="59"/>
    </row>
    <row r="772" spans="1:10" ht="16" x14ac:dyDescent="0.2">
      <c r="A772" s="59"/>
      <c r="B772" s="59"/>
      <c r="C772" s="59"/>
      <c r="D772" s="59"/>
      <c r="E772" s="59"/>
      <c r="F772" s="59"/>
      <c r="G772" s="59"/>
      <c r="H772" s="59"/>
      <c r="I772" s="59"/>
      <c r="J772" s="59"/>
    </row>
    <row r="773" spans="1:10" ht="16" x14ac:dyDescent="0.2">
      <c r="A773" s="59"/>
      <c r="B773" s="59"/>
      <c r="C773" s="59"/>
      <c r="D773" s="59"/>
      <c r="E773" s="59"/>
      <c r="F773" s="59"/>
      <c r="G773" s="59"/>
      <c r="H773" s="59"/>
      <c r="I773" s="59"/>
      <c r="J773" s="59"/>
    </row>
    <row r="774" spans="1:10" ht="16" x14ac:dyDescent="0.2">
      <c r="A774" s="59"/>
      <c r="B774" s="59"/>
      <c r="C774" s="59"/>
      <c r="D774" s="59"/>
      <c r="E774" s="59"/>
      <c r="F774" s="59"/>
      <c r="G774" s="59"/>
      <c r="H774" s="59"/>
      <c r="I774" s="59"/>
      <c r="J774" s="59"/>
    </row>
    <row r="775" spans="1:10" ht="16" x14ac:dyDescent="0.2">
      <c r="A775" s="59"/>
      <c r="B775" s="59"/>
      <c r="C775" s="59"/>
      <c r="D775" s="59"/>
      <c r="E775" s="59"/>
      <c r="F775" s="59"/>
      <c r="G775" s="59"/>
      <c r="H775" s="59"/>
      <c r="I775" s="59"/>
      <c r="J775" s="59"/>
    </row>
    <row r="776" spans="1:10" ht="16" x14ac:dyDescent="0.2">
      <c r="A776" s="59"/>
      <c r="B776" s="59"/>
      <c r="C776" s="59"/>
      <c r="D776" s="59"/>
      <c r="E776" s="59"/>
      <c r="F776" s="59"/>
      <c r="G776" s="59"/>
      <c r="H776" s="59"/>
      <c r="I776" s="59"/>
      <c r="J776" s="59"/>
    </row>
    <row r="777" spans="1:10" ht="16" x14ac:dyDescent="0.2">
      <c r="A777" s="59"/>
      <c r="B777" s="59"/>
      <c r="C777" s="59"/>
      <c r="D777" s="59"/>
      <c r="E777" s="59"/>
      <c r="F777" s="59"/>
      <c r="G777" s="59"/>
      <c r="H777" s="59"/>
      <c r="I777" s="59"/>
      <c r="J777" s="59"/>
    </row>
    <row r="778" spans="1:10" ht="16" x14ac:dyDescent="0.2">
      <c r="A778" s="59"/>
      <c r="B778" s="59"/>
      <c r="C778" s="59"/>
      <c r="D778" s="59"/>
      <c r="E778" s="59"/>
      <c r="F778" s="59"/>
      <c r="G778" s="59"/>
      <c r="H778" s="59"/>
      <c r="I778" s="59"/>
      <c r="J778" s="59"/>
    </row>
    <row r="779" spans="1:10" ht="16" x14ac:dyDescent="0.2">
      <c r="A779" s="59"/>
      <c r="B779" s="59"/>
      <c r="C779" s="59"/>
      <c r="D779" s="59"/>
      <c r="E779" s="59"/>
      <c r="F779" s="59"/>
      <c r="G779" s="59"/>
      <c r="H779" s="59"/>
      <c r="I779" s="59"/>
      <c r="J779" s="59"/>
    </row>
    <row r="780" spans="1:10" ht="16" x14ac:dyDescent="0.2">
      <c r="A780" s="59"/>
      <c r="B780" s="59"/>
      <c r="C780" s="59"/>
      <c r="D780" s="59"/>
      <c r="E780" s="59"/>
      <c r="F780" s="59"/>
      <c r="G780" s="59"/>
      <c r="H780" s="59"/>
      <c r="I780" s="59"/>
      <c r="J780" s="59"/>
    </row>
    <row r="781" spans="1:10" ht="16" x14ac:dyDescent="0.2">
      <c r="A781" s="59"/>
      <c r="B781" s="59"/>
      <c r="C781" s="59"/>
      <c r="D781" s="59"/>
      <c r="E781" s="59"/>
      <c r="F781" s="59"/>
      <c r="G781" s="59"/>
      <c r="H781" s="59"/>
      <c r="I781" s="59"/>
      <c r="J781" s="59"/>
    </row>
    <row r="782" spans="1:10" ht="16" x14ac:dyDescent="0.2">
      <c r="A782" s="59"/>
      <c r="B782" s="59"/>
      <c r="C782" s="59"/>
      <c r="D782" s="59"/>
      <c r="E782" s="59"/>
      <c r="F782" s="59"/>
      <c r="G782" s="59"/>
      <c r="H782" s="59"/>
      <c r="I782" s="59"/>
      <c r="J782" s="59"/>
    </row>
    <row r="783" spans="1:10" ht="16" x14ac:dyDescent="0.2">
      <c r="A783" s="59"/>
      <c r="B783" s="59"/>
      <c r="C783" s="59"/>
      <c r="D783" s="59"/>
      <c r="E783" s="59"/>
      <c r="F783" s="59"/>
      <c r="G783" s="59"/>
      <c r="H783" s="59"/>
      <c r="I783" s="59"/>
      <c r="J783" s="59"/>
    </row>
    <row r="784" spans="1:10" ht="16" x14ac:dyDescent="0.2">
      <c r="A784" s="59"/>
      <c r="B784" s="59"/>
      <c r="C784" s="59"/>
      <c r="D784" s="59"/>
      <c r="E784" s="59"/>
      <c r="F784" s="59"/>
      <c r="G784" s="59"/>
      <c r="H784" s="59"/>
      <c r="I784" s="59"/>
      <c r="J784" s="59"/>
    </row>
    <row r="785" spans="1:10" ht="16" x14ac:dyDescent="0.2">
      <c r="A785" s="59"/>
      <c r="B785" s="59"/>
      <c r="C785" s="59"/>
      <c r="D785" s="59"/>
      <c r="E785" s="59"/>
      <c r="F785" s="59"/>
      <c r="G785" s="59"/>
      <c r="H785" s="59"/>
      <c r="I785" s="59"/>
      <c r="J785" s="59"/>
    </row>
    <row r="786" spans="1:10" ht="16" x14ac:dyDescent="0.2">
      <c r="A786" s="59"/>
      <c r="B786" s="59"/>
      <c r="C786" s="59"/>
      <c r="D786" s="59"/>
      <c r="E786" s="59"/>
      <c r="F786" s="59"/>
      <c r="G786" s="59"/>
      <c r="H786" s="59"/>
      <c r="I786" s="59"/>
      <c r="J786" s="59"/>
    </row>
    <row r="787" spans="1:10" ht="16" x14ac:dyDescent="0.2">
      <c r="A787" s="59"/>
      <c r="B787" s="59"/>
      <c r="C787" s="59"/>
      <c r="D787" s="59"/>
      <c r="E787" s="59"/>
      <c r="F787" s="59"/>
      <c r="G787" s="59"/>
      <c r="H787" s="59"/>
      <c r="I787" s="59"/>
      <c r="J787" s="59"/>
    </row>
    <row r="788" spans="1:10" ht="16" x14ac:dyDescent="0.2">
      <c r="A788" s="59"/>
      <c r="B788" s="59"/>
      <c r="C788" s="59"/>
      <c r="D788" s="59"/>
      <c r="E788" s="59"/>
      <c r="F788" s="59"/>
      <c r="G788" s="59"/>
      <c r="H788" s="59"/>
      <c r="I788" s="59"/>
      <c r="J788" s="59"/>
    </row>
    <row r="789" spans="1:10" ht="16" x14ac:dyDescent="0.2">
      <c r="A789" s="59"/>
      <c r="B789" s="59"/>
      <c r="C789" s="59"/>
      <c r="D789" s="59"/>
      <c r="E789" s="59"/>
      <c r="F789" s="59"/>
      <c r="G789" s="59"/>
      <c r="H789" s="59"/>
      <c r="I789" s="59"/>
      <c r="J789" s="59"/>
    </row>
    <row r="790" spans="1:10" ht="16" x14ac:dyDescent="0.2">
      <c r="A790" s="59"/>
      <c r="B790" s="59"/>
      <c r="C790" s="59"/>
      <c r="D790" s="59"/>
      <c r="E790" s="59"/>
      <c r="F790" s="59"/>
      <c r="G790" s="59"/>
      <c r="H790" s="59"/>
      <c r="I790" s="59"/>
      <c r="J790" s="59"/>
    </row>
    <row r="791" spans="1:10" ht="16" x14ac:dyDescent="0.2">
      <c r="A791" s="59"/>
      <c r="B791" s="59"/>
      <c r="C791" s="59"/>
      <c r="D791" s="59"/>
      <c r="E791" s="59"/>
      <c r="F791" s="59"/>
      <c r="G791" s="59"/>
      <c r="H791" s="59"/>
      <c r="I791" s="59"/>
      <c r="J791" s="59"/>
    </row>
    <row r="792" spans="1:10" ht="16" x14ac:dyDescent="0.2">
      <c r="A792" s="59"/>
      <c r="B792" s="59"/>
      <c r="C792" s="59"/>
      <c r="D792" s="59"/>
      <c r="E792" s="59"/>
      <c r="F792" s="59"/>
      <c r="G792" s="59"/>
      <c r="H792" s="59"/>
      <c r="I792" s="59"/>
      <c r="J792" s="59"/>
    </row>
    <row r="793" spans="1:10" ht="16" x14ac:dyDescent="0.2">
      <c r="A793" s="59"/>
      <c r="B793" s="59"/>
      <c r="C793" s="59"/>
      <c r="D793" s="59"/>
      <c r="E793" s="59"/>
      <c r="F793" s="59"/>
      <c r="G793" s="59"/>
      <c r="H793" s="59"/>
      <c r="I793" s="59"/>
      <c r="J793" s="59"/>
    </row>
    <row r="794" spans="1:10" ht="16" x14ac:dyDescent="0.2">
      <c r="A794" s="59"/>
      <c r="B794" s="59"/>
      <c r="C794" s="59"/>
      <c r="D794" s="59"/>
      <c r="E794" s="59"/>
      <c r="F794" s="59"/>
      <c r="G794" s="59"/>
      <c r="H794" s="59"/>
      <c r="I794" s="59"/>
      <c r="J794" s="59"/>
    </row>
    <row r="795" spans="1:10" ht="16" x14ac:dyDescent="0.2">
      <c r="A795" s="59"/>
      <c r="B795" s="59"/>
      <c r="C795" s="59"/>
      <c r="D795" s="59"/>
      <c r="E795" s="59"/>
      <c r="F795" s="59"/>
      <c r="G795" s="59"/>
      <c r="H795" s="59"/>
      <c r="I795" s="59"/>
      <c r="J795" s="59"/>
    </row>
    <row r="796" spans="1:10" ht="16" x14ac:dyDescent="0.2">
      <c r="A796" s="59"/>
      <c r="B796" s="59"/>
      <c r="C796" s="59"/>
      <c r="D796" s="59"/>
      <c r="E796" s="59"/>
      <c r="F796" s="59"/>
      <c r="G796" s="59"/>
      <c r="H796" s="59"/>
      <c r="I796" s="59"/>
      <c r="J796" s="59"/>
    </row>
    <row r="797" spans="1:10" ht="16" x14ac:dyDescent="0.2">
      <c r="A797" s="59"/>
      <c r="B797" s="59"/>
      <c r="C797" s="59"/>
      <c r="D797" s="59"/>
      <c r="E797" s="59"/>
      <c r="F797" s="59"/>
      <c r="G797" s="59"/>
      <c r="H797" s="59"/>
      <c r="I797" s="59"/>
      <c r="J797" s="59"/>
    </row>
    <row r="798" spans="1:10" ht="16" x14ac:dyDescent="0.2">
      <c r="A798" s="59"/>
      <c r="B798" s="59"/>
      <c r="C798" s="59"/>
      <c r="D798" s="59"/>
      <c r="E798" s="59"/>
      <c r="F798" s="59"/>
      <c r="G798" s="59"/>
      <c r="H798" s="59"/>
      <c r="I798" s="59"/>
      <c r="J798" s="59"/>
    </row>
    <row r="799" spans="1:10" ht="16" x14ac:dyDescent="0.2">
      <c r="A799" s="59"/>
      <c r="B799" s="59"/>
      <c r="C799" s="59"/>
      <c r="D799" s="59"/>
      <c r="E799" s="59"/>
      <c r="F799" s="59"/>
      <c r="G799" s="59"/>
      <c r="H799" s="59"/>
      <c r="I799" s="59"/>
      <c r="J799" s="59"/>
    </row>
    <row r="800" spans="1:10" ht="16" x14ac:dyDescent="0.2">
      <c r="A800" s="59"/>
      <c r="B800" s="59"/>
      <c r="C800" s="59"/>
      <c r="D800" s="59"/>
      <c r="E800" s="59"/>
      <c r="F800" s="59"/>
      <c r="G800" s="59"/>
      <c r="H800" s="59"/>
      <c r="I800" s="59"/>
      <c r="J800" s="59"/>
    </row>
    <row r="801" spans="1:10" ht="16" x14ac:dyDescent="0.2">
      <c r="A801" s="59"/>
      <c r="B801" s="59"/>
      <c r="C801" s="59"/>
      <c r="D801" s="59"/>
      <c r="E801" s="59"/>
      <c r="F801" s="59"/>
      <c r="G801" s="59"/>
      <c r="H801" s="59"/>
      <c r="I801" s="59"/>
      <c r="J801" s="59"/>
    </row>
    <row r="802" spans="1:10" ht="16" x14ac:dyDescent="0.2">
      <c r="A802" s="59"/>
      <c r="B802" s="59"/>
      <c r="C802" s="59"/>
      <c r="D802" s="59"/>
      <c r="E802" s="59"/>
      <c r="F802" s="59"/>
      <c r="G802" s="59"/>
      <c r="H802" s="59"/>
      <c r="I802" s="59"/>
      <c r="J802" s="59"/>
    </row>
    <row r="803" spans="1:10" ht="16" x14ac:dyDescent="0.2">
      <c r="A803" s="59"/>
      <c r="B803" s="59"/>
      <c r="C803" s="59"/>
      <c r="D803" s="59"/>
      <c r="E803" s="59"/>
      <c r="F803" s="59"/>
      <c r="G803" s="59"/>
      <c r="H803" s="59"/>
      <c r="I803" s="59"/>
      <c r="J803" s="59"/>
    </row>
    <row r="804" spans="1:10" ht="16" x14ac:dyDescent="0.2">
      <c r="A804" s="59"/>
      <c r="B804" s="59"/>
      <c r="C804" s="59"/>
      <c r="D804" s="59"/>
      <c r="E804" s="59"/>
      <c r="F804" s="59"/>
      <c r="G804" s="59"/>
      <c r="H804" s="59"/>
      <c r="I804" s="59"/>
      <c r="J804" s="59"/>
    </row>
    <row r="805" spans="1:10" ht="16" x14ac:dyDescent="0.2">
      <c r="A805" s="59"/>
      <c r="B805" s="59"/>
      <c r="C805" s="59"/>
      <c r="D805" s="59"/>
      <c r="E805" s="59"/>
      <c r="F805" s="59"/>
      <c r="G805" s="59"/>
      <c r="H805" s="59"/>
      <c r="I805" s="59"/>
      <c r="J805" s="59"/>
    </row>
    <row r="806" spans="1:10" ht="16" x14ac:dyDescent="0.2">
      <c r="A806" s="59"/>
      <c r="B806" s="59"/>
      <c r="C806" s="59"/>
      <c r="D806" s="59"/>
      <c r="E806" s="59"/>
      <c r="F806" s="59"/>
      <c r="G806" s="59"/>
      <c r="H806" s="59"/>
      <c r="I806" s="59"/>
      <c r="J806" s="59"/>
    </row>
    <row r="807" spans="1:10" ht="16" x14ac:dyDescent="0.2">
      <c r="A807" s="59"/>
      <c r="B807" s="59"/>
      <c r="C807" s="59"/>
      <c r="D807" s="59"/>
      <c r="E807" s="59"/>
      <c r="F807" s="59"/>
      <c r="G807" s="59"/>
      <c r="H807" s="59"/>
      <c r="I807" s="59"/>
      <c r="J807" s="59"/>
    </row>
    <row r="808" spans="1:10" ht="16" x14ac:dyDescent="0.2">
      <c r="A808" s="59"/>
      <c r="B808" s="59"/>
      <c r="C808" s="59"/>
      <c r="D808" s="59"/>
      <c r="E808" s="59"/>
      <c r="F808" s="59"/>
      <c r="G808" s="59"/>
      <c r="H808" s="59"/>
      <c r="I808" s="59"/>
      <c r="J808" s="59"/>
    </row>
    <row r="809" spans="1:10" ht="16" x14ac:dyDescent="0.2">
      <c r="A809" s="59"/>
      <c r="B809" s="59"/>
      <c r="C809" s="59"/>
      <c r="D809" s="59"/>
      <c r="E809" s="59"/>
      <c r="F809" s="59"/>
      <c r="G809" s="59"/>
      <c r="H809" s="59"/>
      <c r="I809" s="59"/>
      <c r="J809" s="59"/>
    </row>
    <row r="810" spans="1:10" ht="16" x14ac:dyDescent="0.2">
      <c r="A810" s="59"/>
      <c r="B810" s="59"/>
      <c r="C810" s="59"/>
      <c r="D810" s="59"/>
      <c r="E810" s="59"/>
      <c r="F810" s="59"/>
      <c r="G810" s="59"/>
      <c r="H810" s="59"/>
      <c r="I810" s="59"/>
      <c r="J810" s="59"/>
    </row>
    <row r="811" spans="1:10" ht="16" x14ac:dyDescent="0.2">
      <c r="A811" s="59"/>
      <c r="B811" s="59"/>
      <c r="C811" s="59"/>
      <c r="D811" s="59"/>
      <c r="E811" s="59"/>
      <c r="F811" s="59"/>
      <c r="G811" s="59"/>
      <c r="H811" s="59"/>
      <c r="I811" s="59"/>
      <c r="J811" s="59"/>
    </row>
    <row r="812" spans="1:10" ht="16" x14ac:dyDescent="0.2">
      <c r="A812" s="59"/>
      <c r="B812" s="59"/>
      <c r="C812" s="59"/>
      <c r="D812" s="59"/>
      <c r="E812" s="59"/>
      <c r="F812" s="59"/>
      <c r="G812" s="59"/>
      <c r="H812" s="59"/>
      <c r="I812" s="59"/>
      <c r="J812" s="59"/>
    </row>
    <row r="813" spans="1:10" ht="16" x14ac:dyDescent="0.2">
      <c r="A813" s="59"/>
      <c r="B813" s="59"/>
      <c r="C813" s="59"/>
      <c r="D813" s="59"/>
      <c r="E813" s="59"/>
      <c r="F813" s="59"/>
      <c r="G813" s="59"/>
      <c r="H813" s="59"/>
      <c r="I813" s="59"/>
      <c r="J813" s="59"/>
    </row>
    <row r="814" spans="1:10" ht="16" x14ac:dyDescent="0.2">
      <c r="A814" s="59"/>
      <c r="B814" s="59"/>
      <c r="C814" s="59"/>
      <c r="D814" s="59"/>
      <c r="E814" s="59"/>
      <c r="F814" s="59"/>
      <c r="G814" s="59"/>
      <c r="H814" s="59"/>
      <c r="I814" s="59"/>
      <c r="J814" s="59"/>
    </row>
    <row r="815" spans="1:10" ht="16" x14ac:dyDescent="0.2">
      <c r="A815" s="59"/>
      <c r="B815" s="59"/>
      <c r="C815" s="59"/>
      <c r="D815" s="59"/>
      <c r="E815" s="59"/>
      <c r="F815" s="59"/>
      <c r="G815" s="59"/>
      <c r="H815" s="59"/>
      <c r="I815" s="59"/>
      <c r="J815" s="59"/>
    </row>
    <row r="816" spans="1:10" ht="16" x14ac:dyDescent="0.2">
      <c r="A816" s="59"/>
      <c r="B816" s="59"/>
      <c r="C816" s="59"/>
      <c r="D816" s="59"/>
      <c r="E816" s="59"/>
      <c r="F816" s="59"/>
      <c r="G816" s="59"/>
      <c r="H816" s="59"/>
      <c r="I816" s="59"/>
      <c r="J816" s="59"/>
    </row>
    <row r="817" spans="1:10" ht="16" x14ac:dyDescent="0.2">
      <c r="A817" s="59"/>
      <c r="B817" s="59"/>
      <c r="C817" s="59"/>
      <c r="D817" s="59"/>
      <c r="E817" s="59"/>
      <c r="F817" s="59"/>
      <c r="G817" s="59"/>
      <c r="H817" s="59"/>
      <c r="I817" s="59"/>
      <c r="J817" s="59"/>
    </row>
    <row r="818" spans="1:10" ht="16" x14ac:dyDescent="0.2">
      <c r="A818" s="59"/>
      <c r="B818" s="59"/>
      <c r="C818" s="59"/>
      <c r="D818" s="59"/>
      <c r="E818" s="59"/>
      <c r="F818" s="59"/>
      <c r="G818" s="59"/>
      <c r="H818" s="59"/>
      <c r="I818" s="59"/>
      <c r="J818" s="59"/>
    </row>
    <row r="819" spans="1:10" ht="16" x14ac:dyDescent="0.2">
      <c r="A819" s="59"/>
      <c r="B819" s="59"/>
      <c r="C819" s="59"/>
      <c r="D819" s="59"/>
      <c r="E819" s="59"/>
      <c r="F819" s="59"/>
      <c r="G819" s="59"/>
      <c r="H819" s="59"/>
      <c r="I819" s="59"/>
      <c r="J819" s="59"/>
    </row>
    <row r="820" spans="1:10" ht="16" x14ac:dyDescent="0.2">
      <c r="A820" s="59"/>
      <c r="B820" s="59"/>
      <c r="C820" s="59"/>
      <c r="D820" s="59"/>
      <c r="E820" s="59"/>
      <c r="F820" s="59"/>
      <c r="G820" s="59"/>
      <c r="H820" s="59"/>
      <c r="I820" s="59"/>
      <c r="J820" s="59"/>
    </row>
    <row r="821" spans="1:10" ht="16" x14ac:dyDescent="0.2">
      <c r="A821" s="59"/>
      <c r="B821" s="59"/>
      <c r="C821" s="59"/>
      <c r="D821" s="59"/>
      <c r="E821" s="59"/>
      <c r="F821" s="59"/>
      <c r="G821" s="59"/>
      <c r="H821" s="59"/>
      <c r="I821" s="59"/>
      <c r="J821" s="59"/>
    </row>
    <row r="822" spans="1:10" ht="16" x14ac:dyDescent="0.2">
      <c r="A822" s="59"/>
      <c r="B822" s="59"/>
      <c r="C822" s="59"/>
      <c r="D822" s="59"/>
      <c r="E822" s="59"/>
      <c r="F822" s="59"/>
      <c r="G822" s="59"/>
      <c r="H822" s="59"/>
      <c r="I822" s="59"/>
      <c r="J822" s="59"/>
    </row>
    <row r="823" spans="1:10" ht="16" x14ac:dyDescent="0.2">
      <c r="A823" s="59"/>
      <c r="B823" s="59"/>
      <c r="C823" s="59"/>
      <c r="D823" s="59"/>
      <c r="E823" s="59"/>
      <c r="F823" s="59"/>
      <c r="G823" s="59"/>
      <c r="H823" s="59"/>
      <c r="I823" s="59"/>
      <c r="J823" s="59"/>
    </row>
    <row r="824" spans="1:10" ht="16" x14ac:dyDescent="0.2">
      <c r="A824" s="59"/>
      <c r="B824" s="59"/>
      <c r="C824" s="59"/>
      <c r="D824" s="59"/>
      <c r="E824" s="59"/>
      <c r="F824" s="59"/>
      <c r="G824" s="59"/>
      <c r="H824" s="59"/>
      <c r="I824" s="59"/>
      <c r="J824" s="59"/>
    </row>
    <row r="825" spans="1:10" ht="16" x14ac:dyDescent="0.2">
      <c r="A825" s="59"/>
      <c r="B825" s="59"/>
      <c r="C825" s="59"/>
      <c r="D825" s="59"/>
      <c r="E825" s="59"/>
      <c r="F825" s="59"/>
      <c r="G825" s="59"/>
      <c r="H825" s="59"/>
      <c r="I825" s="59"/>
      <c r="J825" s="59"/>
    </row>
    <row r="826" spans="1:10" ht="16" x14ac:dyDescent="0.2">
      <c r="A826" s="59"/>
      <c r="B826" s="59"/>
      <c r="C826" s="59"/>
      <c r="D826" s="59"/>
      <c r="E826" s="59"/>
      <c r="F826" s="59"/>
      <c r="G826" s="59"/>
      <c r="H826" s="59"/>
      <c r="I826" s="59"/>
      <c r="J826" s="59"/>
    </row>
    <row r="827" spans="1:10" ht="16" x14ac:dyDescent="0.2">
      <c r="A827" s="59"/>
      <c r="B827" s="59"/>
      <c r="C827" s="59"/>
      <c r="D827" s="59"/>
      <c r="E827" s="59"/>
      <c r="F827" s="59"/>
      <c r="G827" s="59"/>
      <c r="H827" s="59"/>
      <c r="I827" s="59"/>
      <c r="J827" s="59"/>
    </row>
    <row r="828" spans="1:10" ht="16" x14ac:dyDescent="0.2">
      <c r="A828" s="59"/>
      <c r="B828" s="59"/>
      <c r="C828" s="59"/>
      <c r="D828" s="59"/>
      <c r="E828" s="59"/>
      <c r="F828" s="59"/>
      <c r="G828" s="59"/>
      <c r="H828" s="59"/>
      <c r="I828" s="59"/>
      <c r="J828" s="59"/>
    </row>
    <row r="829" spans="1:10" ht="16" x14ac:dyDescent="0.2">
      <c r="A829" s="59"/>
      <c r="B829" s="59"/>
      <c r="C829" s="59"/>
      <c r="D829" s="59"/>
      <c r="E829" s="59"/>
      <c r="F829" s="59"/>
      <c r="G829" s="59"/>
      <c r="H829" s="59"/>
      <c r="I829" s="59"/>
      <c r="J829" s="59"/>
    </row>
    <row r="830" spans="1:10" ht="16" x14ac:dyDescent="0.2">
      <c r="A830" s="59"/>
      <c r="B830" s="59"/>
      <c r="C830" s="59"/>
      <c r="D830" s="59"/>
      <c r="E830" s="59"/>
      <c r="F830" s="59"/>
      <c r="G830" s="59"/>
      <c r="H830" s="59"/>
      <c r="I830" s="59"/>
      <c r="J830" s="59"/>
    </row>
    <row r="831" spans="1:10" ht="16" x14ac:dyDescent="0.2">
      <c r="A831" s="59"/>
      <c r="B831" s="59"/>
      <c r="C831" s="59"/>
      <c r="D831" s="59"/>
      <c r="E831" s="59"/>
      <c r="F831" s="59"/>
      <c r="G831" s="59"/>
      <c r="H831" s="59"/>
      <c r="I831" s="59"/>
      <c r="J831" s="59"/>
    </row>
    <row r="832" spans="1:10" ht="16" x14ac:dyDescent="0.2">
      <c r="A832" s="59"/>
      <c r="B832" s="59"/>
      <c r="C832" s="59"/>
      <c r="D832" s="59"/>
      <c r="E832" s="59"/>
      <c r="F832" s="59"/>
      <c r="G832" s="59"/>
      <c r="H832" s="59"/>
      <c r="I832" s="59"/>
      <c r="J832" s="59"/>
    </row>
    <row r="833" spans="1:10" ht="16" x14ac:dyDescent="0.2">
      <c r="A833" s="59"/>
      <c r="B833" s="59"/>
      <c r="C833" s="59"/>
      <c r="D833" s="59"/>
      <c r="E833" s="59"/>
      <c r="F833" s="59"/>
      <c r="G833" s="59"/>
      <c r="H833" s="59"/>
      <c r="I833" s="59"/>
      <c r="J833" s="59"/>
    </row>
    <row r="834" spans="1:10" ht="16" x14ac:dyDescent="0.2">
      <c r="A834" s="59"/>
      <c r="B834" s="59"/>
      <c r="C834" s="59"/>
      <c r="D834" s="59"/>
      <c r="E834" s="59"/>
      <c r="F834" s="59"/>
      <c r="G834" s="59"/>
      <c r="H834" s="59"/>
      <c r="I834" s="59"/>
      <c r="J834" s="59"/>
    </row>
    <row r="835" spans="1:10" ht="16" x14ac:dyDescent="0.2">
      <c r="A835" s="59"/>
      <c r="B835" s="59"/>
      <c r="C835" s="59"/>
      <c r="D835" s="59"/>
      <c r="E835" s="59"/>
      <c r="F835" s="59"/>
      <c r="G835" s="59"/>
      <c r="H835" s="59"/>
      <c r="I835" s="59"/>
      <c r="J835" s="59"/>
    </row>
    <row r="836" spans="1:10" ht="16" x14ac:dyDescent="0.2">
      <c r="A836" s="59"/>
      <c r="B836" s="59"/>
      <c r="C836" s="59"/>
      <c r="D836" s="59"/>
      <c r="E836" s="59"/>
      <c r="F836" s="59"/>
      <c r="G836" s="59"/>
      <c r="H836" s="59"/>
      <c r="I836" s="59"/>
      <c r="J836" s="59"/>
    </row>
    <row r="837" spans="1:10" ht="16" x14ac:dyDescent="0.2">
      <c r="A837" s="59"/>
      <c r="B837" s="59"/>
      <c r="C837" s="59"/>
      <c r="D837" s="59"/>
      <c r="E837" s="59"/>
      <c r="F837" s="59"/>
      <c r="G837" s="59"/>
      <c r="H837" s="59"/>
      <c r="I837" s="59"/>
      <c r="J837" s="59"/>
    </row>
    <row r="838" spans="1:10" ht="16" x14ac:dyDescent="0.2">
      <c r="A838" s="59"/>
      <c r="B838" s="59"/>
      <c r="C838" s="59"/>
      <c r="D838" s="59"/>
      <c r="E838" s="59"/>
      <c r="F838" s="59"/>
      <c r="G838" s="59"/>
      <c r="H838" s="59"/>
      <c r="I838" s="59"/>
      <c r="J838" s="59"/>
    </row>
    <row r="839" spans="1:10" ht="16" x14ac:dyDescent="0.2">
      <c r="A839" s="59"/>
      <c r="B839" s="59"/>
      <c r="C839" s="59"/>
      <c r="D839" s="59"/>
      <c r="E839" s="59"/>
      <c r="F839" s="59"/>
      <c r="G839" s="59"/>
      <c r="H839" s="59"/>
      <c r="I839" s="59"/>
      <c r="J839" s="59"/>
    </row>
    <row r="840" spans="1:10" ht="16" x14ac:dyDescent="0.2">
      <c r="A840" s="59"/>
      <c r="B840" s="59"/>
      <c r="C840" s="59"/>
      <c r="D840" s="59"/>
      <c r="E840" s="59"/>
      <c r="F840" s="59"/>
      <c r="G840" s="59"/>
      <c r="H840" s="59"/>
      <c r="I840" s="59"/>
      <c r="J840" s="59"/>
    </row>
    <row r="841" spans="1:10" ht="16" x14ac:dyDescent="0.2">
      <c r="A841" s="59"/>
      <c r="B841" s="59"/>
      <c r="C841" s="59"/>
      <c r="D841" s="59"/>
      <c r="E841" s="59"/>
      <c r="F841" s="59"/>
      <c r="G841" s="59"/>
      <c r="H841" s="59"/>
      <c r="I841" s="59"/>
      <c r="J841" s="59"/>
    </row>
    <row r="842" spans="1:10" ht="16" x14ac:dyDescent="0.2">
      <c r="A842" s="59"/>
      <c r="B842" s="59"/>
      <c r="C842" s="59"/>
      <c r="D842" s="59"/>
      <c r="E842" s="59"/>
      <c r="F842" s="59"/>
      <c r="G842" s="59"/>
      <c r="H842" s="59"/>
      <c r="I842" s="59"/>
      <c r="J842" s="59"/>
    </row>
    <row r="843" spans="1:10" ht="16" x14ac:dyDescent="0.2">
      <c r="A843" s="59"/>
      <c r="B843" s="59"/>
      <c r="C843" s="59"/>
      <c r="D843" s="59"/>
      <c r="E843" s="59"/>
      <c r="F843" s="59"/>
      <c r="G843" s="59"/>
      <c r="H843" s="59"/>
      <c r="I843" s="59"/>
      <c r="J843" s="59"/>
    </row>
    <row r="844" spans="1:10" ht="16" x14ac:dyDescent="0.2">
      <c r="A844" s="59"/>
      <c r="B844" s="59"/>
      <c r="C844" s="59"/>
      <c r="D844" s="59"/>
      <c r="E844" s="59"/>
      <c r="F844" s="59"/>
      <c r="G844" s="59"/>
      <c r="H844" s="59"/>
      <c r="I844" s="59"/>
      <c r="J844" s="59"/>
    </row>
    <row r="845" spans="1:10" ht="16" x14ac:dyDescent="0.2">
      <c r="A845" s="59"/>
      <c r="B845" s="59"/>
      <c r="C845" s="59"/>
      <c r="D845" s="59"/>
      <c r="E845" s="59"/>
      <c r="F845" s="59"/>
      <c r="G845" s="59"/>
      <c r="H845" s="59"/>
      <c r="I845" s="59"/>
      <c r="J845" s="59"/>
    </row>
    <row r="846" spans="1:10" ht="16" x14ac:dyDescent="0.2">
      <c r="A846" s="59"/>
      <c r="B846" s="59"/>
      <c r="C846" s="59"/>
      <c r="D846" s="59"/>
      <c r="E846" s="59"/>
      <c r="F846" s="59"/>
      <c r="G846" s="59"/>
      <c r="H846" s="59"/>
      <c r="I846" s="59"/>
      <c r="J846" s="59"/>
    </row>
    <row r="847" spans="1:10" ht="16" x14ac:dyDescent="0.2">
      <c r="A847" s="59"/>
      <c r="B847" s="59"/>
      <c r="C847" s="59"/>
      <c r="D847" s="59"/>
      <c r="E847" s="59"/>
      <c r="F847" s="59"/>
      <c r="G847" s="59"/>
      <c r="H847" s="59"/>
      <c r="I847" s="59"/>
      <c r="J847" s="59"/>
    </row>
    <row r="848" spans="1:10" ht="16" x14ac:dyDescent="0.2">
      <c r="A848" s="59"/>
      <c r="B848" s="59"/>
      <c r="C848" s="59"/>
      <c r="D848" s="59"/>
      <c r="E848" s="59"/>
      <c r="F848" s="59"/>
      <c r="G848" s="59"/>
      <c r="H848" s="59"/>
      <c r="I848" s="59"/>
      <c r="J848" s="59"/>
    </row>
    <row r="849" spans="1:10" ht="16" x14ac:dyDescent="0.2">
      <c r="A849" s="59"/>
      <c r="B849" s="59"/>
      <c r="C849" s="59"/>
      <c r="D849" s="59"/>
      <c r="E849" s="59"/>
      <c r="F849" s="59"/>
      <c r="G849" s="59"/>
      <c r="H849" s="59"/>
      <c r="I849" s="59"/>
      <c r="J849" s="59"/>
    </row>
    <row r="850" spans="1:10" ht="16" x14ac:dyDescent="0.2">
      <c r="A850" s="59"/>
      <c r="B850" s="59"/>
      <c r="C850" s="59"/>
      <c r="D850" s="59"/>
      <c r="E850" s="59"/>
      <c r="F850" s="59"/>
      <c r="G850" s="59"/>
      <c r="H850" s="59"/>
      <c r="I850" s="59"/>
      <c r="J850" s="59"/>
    </row>
    <row r="851" spans="1:10" ht="16" x14ac:dyDescent="0.2">
      <c r="A851" s="59"/>
      <c r="B851" s="59"/>
      <c r="C851" s="59"/>
      <c r="D851" s="59"/>
      <c r="E851" s="59"/>
      <c r="F851" s="59"/>
      <c r="G851" s="59"/>
      <c r="H851" s="59"/>
      <c r="I851" s="59"/>
      <c r="J851" s="59"/>
    </row>
    <row r="852" spans="1:10" ht="16" x14ac:dyDescent="0.2">
      <c r="A852" s="59"/>
      <c r="B852" s="59"/>
      <c r="C852" s="59"/>
      <c r="D852" s="59"/>
      <c r="E852" s="59"/>
      <c r="F852" s="59"/>
      <c r="G852" s="59"/>
      <c r="H852" s="59"/>
      <c r="I852" s="59"/>
      <c r="J852" s="59"/>
    </row>
    <row r="853" spans="1:10" ht="16" x14ac:dyDescent="0.2">
      <c r="A853" s="59"/>
      <c r="B853" s="59"/>
      <c r="C853" s="59"/>
      <c r="D853" s="59"/>
      <c r="E853" s="59"/>
      <c r="F853" s="59"/>
      <c r="G853" s="59"/>
      <c r="H853" s="59"/>
      <c r="I853" s="59"/>
      <c r="J853" s="59"/>
    </row>
    <row r="854" spans="1:10" ht="16" x14ac:dyDescent="0.2">
      <c r="A854" s="59"/>
      <c r="B854" s="59"/>
      <c r="C854" s="59"/>
      <c r="D854" s="59"/>
      <c r="E854" s="59"/>
      <c r="F854" s="59"/>
      <c r="G854" s="59"/>
      <c r="H854" s="59"/>
      <c r="I854" s="59"/>
      <c r="J854" s="59"/>
    </row>
    <row r="855" spans="1:10" ht="16" x14ac:dyDescent="0.2">
      <c r="A855" s="59"/>
      <c r="B855" s="59"/>
      <c r="C855" s="59"/>
      <c r="D855" s="59"/>
      <c r="E855" s="59"/>
      <c r="F855" s="59"/>
      <c r="G855" s="59"/>
      <c r="H855" s="59"/>
      <c r="I855" s="59"/>
      <c r="J855" s="59"/>
    </row>
    <row r="856" spans="1:10" ht="16" x14ac:dyDescent="0.2">
      <c r="A856" s="59"/>
      <c r="B856" s="59"/>
      <c r="C856" s="59"/>
      <c r="D856" s="59"/>
      <c r="E856" s="59"/>
      <c r="F856" s="59"/>
      <c r="G856" s="59"/>
      <c r="H856" s="59"/>
      <c r="I856" s="59"/>
      <c r="J856" s="59"/>
    </row>
    <row r="857" spans="1:10" ht="16" x14ac:dyDescent="0.2">
      <c r="A857" s="59"/>
      <c r="B857" s="59"/>
      <c r="C857" s="59"/>
      <c r="D857" s="59"/>
      <c r="E857" s="59"/>
      <c r="F857" s="59"/>
      <c r="G857" s="59"/>
      <c r="H857" s="59"/>
      <c r="I857" s="59"/>
      <c r="J857" s="59"/>
    </row>
    <row r="858" spans="1:10" ht="16" x14ac:dyDescent="0.2">
      <c r="A858" s="59"/>
      <c r="B858" s="59"/>
      <c r="C858" s="59"/>
      <c r="D858" s="59"/>
      <c r="E858" s="59"/>
      <c r="F858" s="59"/>
      <c r="G858" s="59"/>
      <c r="H858" s="59"/>
      <c r="I858" s="59"/>
      <c r="J858" s="59"/>
    </row>
    <row r="859" spans="1:10" ht="16" x14ac:dyDescent="0.2">
      <c r="A859" s="59"/>
      <c r="B859" s="59"/>
      <c r="C859" s="59"/>
      <c r="D859" s="59"/>
      <c r="E859" s="59"/>
      <c r="F859" s="59"/>
      <c r="G859" s="59"/>
      <c r="H859" s="59"/>
      <c r="I859" s="59"/>
      <c r="J859" s="59"/>
    </row>
    <row r="860" spans="1:10" ht="16" x14ac:dyDescent="0.2">
      <c r="A860" s="59"/>
      <c r="B860" s="59"/>
      <c r="C860" s="59"/>
      <c r="D860" s="59"/>
      <c r="E860" s="59"/>
      <c r="F860" s="59"/>
      <c r="G860" s="59"/>
      <c r="H860" s="59"/>
      <c r="I860" s="59"/>
      <c r="J860" s="59"/>
    </row>
    <row r="861" spans="1:10" ht="16" x14ac:dyDescent="0.2">
      <c r="A861" s="59"/>
      <c r="B861" s="59"/>
      <c r="C861" s="59"/>
      <c r="D861" s="59"/>
      <c r="E861" s="59"/>
      <c r="F861" s="59"/>
      <c r="G861" s="59"/>
      <c r="H861" s="59"/>
      <c r="I861" s="59"/>
      <c r="J861" s="59"/>
    </row>
    <row r="862" spans="1:10" ht="16" x14ac:dyDescent="0.2">
      <c r="A862" s="59"/>
      <c r="B862" s="59"/>
      <c r="C862" s="59"/>
      <c r="D862" s="59"/>
      <c r="E862" s="59"/>
      <c r="F862" s="59"/>
      <c r="G862" s="59"/>
      <c r="H862" s="59"/>
      <c r="I862" s="59"/>
      <c r="J862" s="59"/>
    </row>
    <row r="863" spans="1:10" ht="16" x14ac:dyDescent="0.2">
      <c r="A863" s="59"/>
      <c r="B863" s="59"/>
      <c r="C863" s="59"/>
      <c r="D863" s="59"/>
      <c r="E863" s="59"/>
      <c r="F863" s="59"/>
      <c r="G863" s="59"/>
      <c r="H863" s="59"/>
      <c r="I863" s="59"/>
      <c r="J863" s="59"/>
    </row>
    <row r="864" spans="1:10" ht="16" x14ac:dyDescent="0.2">
      <c r="A864" s="59"/>
      <c r="B864" s="59"/>
      <c r="C864" s="59"/>
      <c r="D864" s="59"/>
      <c r="E864" s="59"/>
      <c r="F864" s="59"/>
      <c r="G864" s="59"/>
      <c r="H864" s="59"/>
      <c r="I864" s="59"/>
      <c r="J864" s="59"/>
    </row>
    <row r="865" spans="1:10" ht="16" x14ac:dyDescent="0.2">
      <c r="A865" s="59"/>
      <c r="B865" s="59"/>
      <c r="C865" s="59"/>
      <c r="D865" s="59"/>
      <c r="E865" s="59"/>
      <c r="F865" s="59"/>
      <c r="G865" s="59"/>
      <c r="H865" s="59"/>
      <c r="I865" s="59"/>
      <c r="J865" s="59"/>
    </row>
    <row r="866" spans="1:10" ht="16" x14ac:dyDescent="0.2">
      <c r="A866" s="59"/>
      <c r="B866" s="59"/>
      <c r="C866" s="59"/>
      <c r="D866" s="59"/>
      <c r="E866" s="59"/>
      <c r="F866" s="59"/>
      <c r="G866" s="59"/>
      <c r="H866" s="59"/>
      <c r="I866" s="59"/>
      <c r="J866" s="59"/>
    </row>
    <row r="867" spans="1:10" ht="16" x14ac:dyDescent="0.2">
      <c r="A867" s="59"/>
      <c r="B867" s="59"/>
      <c r="C867" s="59"/>
      <c r="D867" s="59"/>
      <c r="E867" s="59"/>
      <c r="F867" s="59"/>
      <c r="G867" s="59"/>
      <c r="H867" s="59"/>
      <c r="I867" s="59"/>
      <c r="J867" s="59"/>
    </row>
    <row r="868" spans="1:10" ht="16" x14ac:dyDescent="0.2">
      <c r="A868" s="59"/>
      <c r="B868" s="59"/>
      <c r="C868" s="59"/>
      <c r="D868" s="59"/>
      <c r="E868" s="59"/>
      <c r="F868" s="59"/>
      <c r="G868" s="59"/>
      <c r="H868" s="59"/>
      <c r="I868" s="59"/>
      <c r="J868" s="59"/>
    </row>
    <row r="869" spans="1:10" ht="16" x14ac:dyDescent="0.2">
      <c r="A869" s="59"/>
      <c r="B869" s="59"/>
      <c r="C869" s="59"/>
      <c r="D869" s="59"/>
      <c r="E869" s="59"/>
      <c r="F869" s="59"/>
      <c r="G869" s="59"/>
      <c r="H869" s="59"/>
      <c r="I869" s="59"/>
      <c r="J869" s="59"/>
    </row>
    <row r="870" spans="1:10" ht="16" x14ac:dyDescent="0.2">
      <c r="A870" s="59"/>
      <c r="B870" s="59"/>
      <c r="C870" s="59"/>
      <c r="D870" s="59"/>
      <c r="E870" s="59"/>
      <c r="F870" s="59"/>
      <c r="G870" s="59"/>
      <c r="H870" s="59"/>
      <c r="I870" s="59"/>
      <c r="J870" s="59"/>
    </row>
    <row r="871" spans="1:10" ht="16" x14ac:dyDescent="0.2">
      <c r="A871" s="59"/>
      <c r="B871" s="59"/>
      <c r="C871" s="59"/>
      <c r="D871" s="59"/>
      <c r="E871" s="59"/>
      <c r="F871" s="59"/>
      <c r="G871" s="59"/>
      <c r="H871" s="59"/>
      <c r="I871" s="59"/>
      <c r="J871" s="59"/>
    </row>
    <row r="872" spans="1:10" ht="16" x14ac:dyDescent="0.2">
      <c r="A872" s="59"/>
      <c r="B872" s="59"/>
      <c r="C872" s="59"/>
      <c r="D872" s="59"/>
      <c r="E872" s="59"/>
      <c r="F872" s="59"/>
      <c r="G872" s="59"/>
      <c r="H872" s="59"/>
      <c r="I872" s="59"/>
      <c r="J872" s="59"/>
    </row>
    <row r="873" spans="1:10" ht="16" x14ac:dyDescent="0.2">
      <c r="A873" s="59"/>
      <c r="B873" s="59"/>
      <c r="C873" s="59"/>
      <c r="D873" s="59"/>
      <c r="E873" s="59"/>
      <c r="F873" s="59"/>
      <c r="G873" s="59"/>
      <c r="H873" s="59"/>
      <c r="I873" s="59"/>
      <c r="J873" s="59"/>
    </row>
    <row r="874" spans="1:10" ht="16" x14ac:dyDescent="0.2">
      <c r="A874" s="59"/>
      <c r="B874" s="59"/>
      <c r="C874" s="59"/>
      <c r="D874" s="59"/>
      <c r="E874" s="59"/>
      <c r="F874" s="59"/>
      <c r="G874" s="59"/>
      <c r="H874" s="59"/>
      <c r="I874" s="59"/>
      <c r="J874" s="59"/>
    </row>
    <row r="875" spans="1:10" ht="16" x14ac:dyDescent="0.2">
      <c r="A875" s="59"/>
      <c r="B875" s="59"/>
      <c r="C875" s="59"/>
      <c r="D875" s="59"/>
      <c r="E875" s="59"/>
      <c r="F875" s="59"/>
      <c r="G875" s="59"/>
      <c r="H875" s="59"/>
      <c r="I875" s="59"/>
      <c r="J875" s="59"/>
    </row>
    <row r="876" spans="1:10" ht="16" x14ac:dyDescent="0.2">
      <c r="A876" s="59"/>
      <c r="B876" s="59"/>
      <c r="C876" s="59"/>
      <c r="D876" s="59"/>
      <c r="E876" s="59"/>
      <c r="F876" s="59"/>
      <c r="G876" s="59"/>
      <c r="H876" s="59"/>
      <c r="I876" s="59"/>
      <c r="J876" s="59"/>
    </row>
    <row r="877" spans="1:10" ht="16" x14ac:dyDescent="0.2">
      <c r="A877" s="59"/>
      <c r="B877" s="59"/>
      <c r="C877" s="59"/>
      <c r="D877" s="59"/>
      <c r="E877" s="59"/>
      <c r="F877" s="59"/>
      <c r="G877" s="59"/>
      <c r="H877" s="59"/>
      <c r="I877" s="59"/>
      <c r="J877" s="59"/>
    </row>
    <row r="878" spans="1:10" ht="16" x14ac:dyDescent="0.2">
      <c r="A878" s="59"/>
      <c r="B878" s="59"/>
      <c r="C878" s="59"/>
      <c r="D878" s="59"/>
      <c r="E878" s="59"/>
      <c r="F878" s="59"/>
      <c r="G878" s="59"/>
      <c r="H878" s="59"/>
      <c r="I878" s="59"/>
      <c r="J878" s="59"/>
    </row>
    <row r="879" spans="1:10" ht="16" x14ac:dyDescent="0.2">
      <c r="A879" s="59"/>
      <c r="B879" s="59"/>
      <c r="C879" s="59"/>
      <c r="D879" s="59"/>
      <c r="E879" s="59"/>
      <c r="F879" s="59"/>
      <c r="G879" s="59"/>
      <c r="H879" s="59"/>
      <c r="I879" s="59"/>
      <c r="J879" s="59"/>
    </row>
    <row r="880" spans="1:10" ht="16" x14ac:dyDescent="0.2">
      <c r="A880" s="59"/>
      <c r="B880" s="59"/>
      <c r="C880" s="59"/>
      <c r="D880" s="59"/>
      <c r="E880" s="59"/>
      <c r="F880" s="59"/>
      <c r="G880" s="59"/>
      <c r="H880" s="59"/>
      <c r="I880" s="59"/>
      <c r="J880" s="59"/>
    </row>
    <row r="881" spans="1:10" ht="16" x14ac:dyDescent="0.2">
      <c r="A881" s="59"/>
      <c r="B881" s="59"/>
      <c r="C881" s="59"/>
      <c r="D881" s="59"/>
      <c r="E881" s="59"/>
      <c r="F881" s="59"/>
      <c r="G881" s="59"/>
      <c r="H881" s="59"/>
      <c r="I881" s="59"/>
      <c r="J881" s="59"/>
    </row>
    <row r="882" spans="1:10" ht="16" x14ac:dyDescent="0.2">
      <c r="A882" s="59"/>
      <c r="B882" s="59"/>
      <c r="C882" s="59"/>
      <c r="D882" s="59"/>
      <c r="E882" s="59"/>
      <c r="F882" s="59"/>
      <c r="G882" s="59"/>
      <c r="H882" s="59"/>
      <c r="I882" s="59"/>
      <c r="J882" s="59"/>
    </row>
    <row r="883" spans="1:10" ht="16" x14ac:dyDescent="0.2">
      <c r="A883" s="59"/>
      <c r="B883" s="59"/>
      <c r="C883" s="59"/>
      <c r="D883" s="59"/>
      <c r="E883" s="59"/>
      <c r="F883" s="59"/>
      <c r="G883" s="59"/>
      <c r="H883" s="59"/>
      <c r="I883" s="59"/>
      <c r="J883" s="59"/>
    </row>
    <row r="884" spans="1:10" ht="16" x14ac:dyDescent="0.2">
      <c r="A884" s="59"/>
      <c r="B884" s="59"/>
      <c r="C884" s="59"/>
      <c r="D884" s="59"/>
      <c r="E884" s="59"/>
      <c r="F884" s="59"/>
      <c r="G884" s="59"/>
      <c r="H884" s="59"/>
      <c r="I884" s="59"/>
      <c r="J884" s="59"/>
    </row>
    <row r="885" spans="1:10" ht="16" x14ac:dyDescent="0.2">
      <c r="A885" s="59"/>
      <c r="B885" s="59"/>
      <c r="C885" s="59"/>
      <c r="D885" s="59"/>
      <c r="E885" s="59"/>
      <c r="F885" s="59"/>
      <c r="G885" s="59"/>
      <c r="H885" s="59"/>
      <c r="I885" s="59"/>
      <c r="J885" s="59"/>
    </row>
    <row r="886" spans="1:10" ht="16" x14ac:dyDescent="0.2">
      <c r="A886" s="59"/>
      <c r="B886" s="59"/>
      <c r="C886" s="59"/>
      <c r="D886" s="59"/>
      <c r="E886" s="59"/>
      <c r="F886" s="59"/>
      <c r="G886" s="59"/>
      <c r="H886" s="59"/>
      <c r="I886" s="59"/>
      <c r="J886" s="59"/>
    </row>
    <row r="887" spans="1:10" ht="16" x14ac:dyDescent="0.2">
      <c r="A887" s="59"/>
      <c r="B887" s="59"/>
      <c r="C887" s="59"/>
      <c r="D887" s="59"/>
      <c r="E887" s="59"/>
      <c r="F887" s="59"/>
      <c r="G887" s="59"/>
      <c r="H887" s="59"/>
      <c r="I887" s="59"/>
      <c r="J887" s="59"/>
    </row>
    <row r="888" spans="1:10" ht="16" x14ac:dyDescent="0.2">
      <c r="A888" s="59"/>
      <c r="B888" s="59"/>
      <c r="C888" s="59"/>
      <c r="D888" s="59"/>
      <c r="E888" s="59"/>
      <c r="F888" s="59"/>
      <c r="G888" s="59"/>
      <c r="H888" s="59"/>
      <c r="I888" s="59"/>
      <c r="J888" s="59"/>
    </row>
    <row r="889" spans="1:10" ht="16" x14ac:dyDescent="0.2">
      <c r="A889" s="59"/>
      <c r="B889" s="59"/>
      <c r="C889" s="59"/>
      <c r="D889" s="59"/>
      <c r="E889" s="59"/>
      <c r="F889" s="59"/>
      <c r="G889" s="59"/>
      <c r="H889" s="59"/>
      <c r="I889" s="59"/>
      <c r="J889" s="59"/>
    </row>
    <row r="890" spans="1:10" ht="16" x14ac:dyDescent="0.2">
      <c r="A890" s="59"/>
      <c r="B890" s="59"/>
      <c r="C890" s="59"/>
      <c r="D890" s="59"/>
      <c r="E890" s="59"/>
      <c r="F890" s="59"/>
      <c r="G890" s="59"/>
      <c r="H890" s="59"/>
      <c r="I890" s="59"/>
      <c r="J890" s="59"/>
    </row>
    <row r="891" spans="1:10" ht="16" x14ac:dyDescent="0.2">
      <c r="A891" s="59"/>
      <c r="B891" s="59"/>
      <c r="C891" s="59"/>
      <c r="D891" s="59"/>
      <c r="E891" s="59"/>
      <c r="F891" s="59"/>
      <c r="G891" s="59"/>
      <c r="H891" s="59"/>
      <c r="I891" s="59"/>
      <c r="J891" s="59"/>
    </row>
    <row r="892" spans="1:10" ht="16" x14ac:dyDescent="0.2">
      <c r="A892" s="59"/>
      <c r="B892" s="59"/>
      <c r="C892" s="59"/>
      <c r="D892" s="59"/>
      <c r="E892" s="59"/>
      <c r="F892" s="59"/>
      <c r="G892" s="59"/>
      <c r="H892" s="59"/>
      <c r="I892" s="59"/>
      <c r="J892" s="59"/>
    </row>
    <row r="893" spans="1:10" ht="16" x14ac:dyDescent="0.2">
      <c r="A893" s="59"/>
      <c r="B893" s="59"/>
      <c r="C893" s="59"/>
      <c r="D893" s="59"/>
      <c r="E893" s="59"/>
      <c r="F893" s="59"/>
      <c r="G893" s="59"/>
      <c r="H893" s="59"/>
      <c r="I893" s="59"/>
      <c r="J893" s="59"/>
    </row>
    <row r="894" spans="1:10" ht="16" x14ac:dyDescent="0.2">
      <c r="A894" s="59"/>
      <c r="B894" s="59"/>
      <c r="C894" s="59"/>
      <c r="D894" s="59"/>
      <c r="E894" s="59"/>
      <c r="F894" s="59"/>
      <c r="G894" s="59"/>
      <c r="H894" s="59"/>
      <c r="I894" s="59"/>
      <c r="J894" s="59"/>
    </row>
    <row r="895" spans="1:10" ht="16" x14ac:dyDescent="0.2">
      <c r="A895" s="59"/>
      <c r="B895" s="59"/>
      <c r="C895" s="59"/>
      <c r="D895" s="59"/>
      <c r="E895" s="59"/>
      <c r="F895" s="59"/>
      <c r="G895" s="59"/>
      <c r="H895" s="59"/>
      <c r="I895" s="59"/>
      <c r="J895" s="59"/>
    </row>
    <row r="896" spans="1:10" ht="16" x14ac:dyDescent="0.2">
      <c r="A896" s="59"/>
      <c r="B896" s="59"/>
      <c r="C896" s="59"/>
      <c r="D896" s="59"/>
      <c r="E896" s="59"/>
      <c r="F896" s="59"/>
      <c r="G896" s="59"/>
      <c r="H896" s="59"/>
      <c r="I896" s="59"/>
      <c r="J896" s="59"/>
    </row>
    <row r="897" spans="1:10" ht="16" x14ac:dyDescent="0.2">
      <c r="A897" s="59"/>
      <c r="B897" s="59"/>
      <c r="C897" s="59"/>
      <c r="D897" s="59"/>
      <c r="E897" s="59"/>
      <c r="F897" s="59"/>
      <c r="G897" s="59"/>
      <c r="H897" s="59"/>
      <c r="I897" s="59"/>
      <c r="J897" s="59"/>
    </row>
    <row r="898" spans="1:10" ht="16" x14ac:dyDescent="0.2">
      <c r="A898" s="59"/>
      <c r="B898" s="59"/>
      <c r="C898" s="59"/>
      <c r="D898" s="59"/>
      <c r="E898" s="59"/>
      <c r="F898" s="59"/>
      <c r="G898" s="59"/>
      <c r="H898" s="59"/>
      <c r="I898" s="59"/>
      <c r="J898" s="59"/>
    </row>
    <row r="899" spans="1:10" ht="16" x14ac:dyDescent="0.2">
      <c r="A899" s="59"/>
      <c r="B899" s="59"/>
      <c r="C899" s="59"/>
      <c r="D899" s="59"/>
      <c r="E899" s="59"/>
      <c r="F899" s="59"/>
      <c r="G899" s="59"/>
      <c r="H899" s="59"/>
      <c r="I899" s="59"/>
      <c r="J899" s="59"/>
    </row>
    <row r="900" spans="1:10" ht="16" x14ac:dyDescent="0.2">
      <c r="A900" s="59"/>
      <c r="B900" s="59"/>
      <c r="C900" s="59"/>
      <c r="D900" s="59"/>
      <c r="E900" s="59"/>
      <c r="F900" s="59"/>
      <c r="G900" s="59"/>
      <c r="H900" s="59"/>
      <c r="I900" s="59"/>
      <c r="J900" s="59"/>
    </row>
    <row r="901" spans="1:10" ht="16" x14ac:dyDescent="0.2">
      <c r="A901" s="59"/>
      <c r="B901" s="59"/>
      <c r="C901" s="59"/>
      <c r="D901" s="59"/>
      <c r="E901" s="59"/>
      <c r="F901" s="59"/>
      <c r="G901" s="59"/>
      <c r="H901" s="59"/>
      <c r="I901" s="59"/>
      <c r="J901" s="59"/>
    </row>
    <row r="902" spans="1:10" ht="16" x14ac:dyDescent="0.2">
      <c r="A902" s="59"/>
      <c r="B902" s="59"/>
      <c r="C902" s="59"/>
      <c r="D902" s="59"/>
      <c r="E902" s="59"/>
      <c r="F902" s="59"/>
      <c r="G902" s="59"/>
      <c r="H902" s="59"/>
      <c r="I902" s="59"/>
      <c r="J902" s="59"/>
    </row>
    <row r="903" spans="1:10" ht="16" x14ac:dyDescent="0.2">
      <c r="A903" s="59"/>
      <c r="B903" s="59"/>
      <c r="C903" s="59"/>
      <c r="D903" s="59"/>
      <c r="E903" s="59"/>
      <c r="F903" s="59"/>
      <c r="G903" s="59"/>
      <c r="H903" s="59"/>
      <c r="I903" s="59"/>
      <c r="J903" s="59"/>
    </row>
    <row r="904" spans="1:10" ht="16" x14ac:dyDescent="0.2">
      <c r="A904" s="59"/>
      <c r="B904" s="59"/>
      <c r="C904" s="59"/>
      <c r="D904" s="59"/>
      <c r="E904" s="59"/>
      <c r="F904" s="59"/>
      <c r="G904" s="59"/>
      <c r="H904" s="59"/>
      <c r="I904" s="59"/>
      <c r="J904" s="59"/>
    </row>
    <row r="905" spans="1:10" ht="16" x14ac:dyDescent="0.2">
      <c r="A905" s="59"/>
      <c r="B905" s="59"/>
      <c r="C905" s="59"/>
      <c r="D905" s="59"/>
      <c r="E905" s="59"/>
      <c r="F905" s="59"/>
      <c r="G905" s="59"/>
      <c r="H905" s="59"/>
      <c r="I905" s="59"/>
      <c r="J905" s="59"/>
    </row>
    <row r="906" spans="1:10" ht="16" x14ac:dyDescent="0.2">
      <c r="A906" s="59"/>
      <c r="B906" s="59"/>
      <c r="C906" s="59"/>
      <c r="D906" s="59"/>
      <c r="E906" s="59"/>
      <c r="F906" s="59"/>
      <c r="G906" s="59"/>
      <c r="H906" s="59"/>
      <c r="I906" s="59"/>
      <c r="J906" s="59"/>
    </row>
    <row r="907" spans="1:10" ht="16" x14ac:dyDescent="0.2">
      <c r="A907" s="59"/>
      <c r="B907" s="59"/>
      <c r="C907" s="59"/>
      <c r="D907" s="59"/>
      <c r="E907" s="59"/>
      <c r="F907" s="59"/>
      <c r="G907" s="59"/>
      <c r="H907" s="59"/>
      <c r="I907" s="59"/>
      <c r="J907" s="59"/>
    </row>
    <row r="908" spans="1:10" ht="16" x14ac:dyDescent="0.2">
      <c r="A908" s="59"/>
      <c r="B908" s="59"/>
      <c r="C908" s="59"/>
      <c r="D908" s="59"/>
      <c r="E908" s="59"/>
      <c r="F908" s="59"/>
      <c r="G908" s="59"/>
      <c r="H908" s="59"/>
      <c r="I908" s="59"/>
      <c r="J908" s="59"/>
    </row>
    <row r="909" spans="1:10" ht="16" x14ac:dyDescent="0.2">
      <c r="A909" s="59"/>
      <c r="B909" s="59"/>
      <c r="C909" s="59"/>
      <c r="D909" s="59"/>
      <c r="E909" s="59"/>
      <c r="F909" s="59"/>
      <c r="G909" s="59"/>
      <c r="H909" s="59"/>
      <c r="I909" s="59"/>
      <c r="J909" s="59"/>
    </row>
    <row r="910" spans="1:10" ht="16" x14ac:dyDescent="0.2">
      <c r="A910" s="59"/>
      <c r="B910" s="59"/>
      <c r="C910" s="59"/>
      <c r="D910" s="59"/>
      <c r="E910" s="59"/>
      <c r="F910" s="59"/>
      <c r="G910" s="59"/>
      <c r="H910" s="59"/>
      <c r="I910" s="59"/>
      <c r="J910" s="59"/>
    </row>
    <row r="911" spans="1:10" ht="16" x14ac:dyDescent="0.2">
      <c r="A911" s="59"/>
      <c r="B911" s="59"/>
      <c r="C911" s="59"/>
      <c r="D911" s="59"/>
      <c r="E911" s="59"/>
      <c r="F911" s="59"/>
      <c r="G911" s="59"/>
      <c r="H911" s="59"/>
      <c r="I911" s="59"/>
      <c r="J911" s="59"/>
    </row>
    <row r="912" spans="1:10" ht="16" x14ac:dyDescent="0.2">
      <c r="A912" s="59"/>
      <c r="B912" s="59"/>
      <c r="C912" s="59"/>
      <c r="D912" s="59"/>
      <c r="E912" s="59"/>
      <c r="F912" s="59"/>
      <c r="G912" s="59"/>
      <c r="H912" s="59"/>
      <c r="I912" s="59"/>
      <c r="J912" s="59"/>
    </row>
    <row r="913" spans="1:10" ht="16" x14ac:dyDescent="0.2">
      <c r="A913" s="59"/>
      <c r="B913" s="59"/>
      <c r="C913" s="59"/>
      <c r="D913" s="59"/>
      <c r="E913" s="59"/>
      <c r="F913" s="59"/>
      <c r="G913" s="59"/>
      <c r="H913" s="59"/>
      <c r="I913" s="59"/>
      <c r="J913" s="59"/>
    </row>
    <row r="914" spans="1:10" ht="16" x14ac:dyDescent="0.2">
      <c r="A914" s="59"/>
      <c r="B914" s="59"/>
      <c r="C914" s="59"/>
      <c r="D914" s="59"/>
      <c r="E914" s="59"/>
      <c r="F914" s="59"/>
      <c r="G914" s="59"/>
      <c r="H914" s="59"/>
      <c r="I914" s="59"/>
      <c r="J914" s="59"/>
    </row>
    <row r="915" spans="1:10" ht="16" x14ac:dyDescent="0.2">
      <c r="A915" s="59"/>
      <c r="B915" s="59"/>
      <c r="C915" s="59"/>
      <c r="D915" s="59"/>
      <c r="E915" s="59"/>
      <c r="F915" s="59"/>
      <c r="G915" s="59"/>
      <c r="H915" s="59"/>
      <c r="I915" s="59"/>
      <c r="J915" s="59"/>
    </row>
    <row r="916" spans="1:10" ht="16" x14ac:dyDescent="0.2">
      <c r="A916" s="59"/>
      <c r="B916" s="59"/>
      <c r="C916" s="59"/>
      <c r="D916" s="59"/>
      <c r="E916" s="59"/>
      <c r="F916" s="59"/>
      <c r="G916" s="59"/>
      <c r="H916" s="59"/>
      <c r="I916" s="59"/>
      <c r="J916" s="59"/>
    </row>
    <row r="917" spans="1:10" ht="16" x14ac:dyDescent="0.2">
      <c r="A917" s="59"/>
      <c r="B917" s="59"/>
      <c r="C917" s="59"/>
      <c r="D917" s="59"/>
      <c r="E917" s="59"/>
      <c r="F917" s="59"/>
      <c r="G917" s="59"/>
      <c r="H917" s="59"/>
      <c r="I917" s="59"/>
      <c r="J917" s="59"/>
    </row>
    <row r="918" spans="1:10" ht="16" x14ac:dyDescent="0.2">
      <c r="A918" s="59"/>
      <c r="B918" s="59"/>
      <c r="C918" s="59"/>
      <c r="D918" s="59"/>
      <c r="E918" s="59"/>
      <c r="F918" s="59"/>
      <c r="G918" s="59"/>
      <c r="H918" s="59"/>
      <c r="I918" s="59"/>
      <c r="J918" s="59"/>
    </row>
    <row r="919" spans="1:10" ht="16" x14ac:dyDescent="0.2">
      <c r="A919" s="59"/>
      <c r="B919" s="59"/>
      <c r="C919" s="59"/>
      <c r="D919" s="59"/>
      <c r="E919" s="59"/>
      <c r="F919" s="59"/>
      <c r="G919" s="59"/>
      <c r="H919" s="59"/>
      <c r="I919" s="59"/>
      <c r="J919" s="59"/>
    </row>
    <row r="920" spans="1:10" ht="16" x14ac:dyDescent="0.2">
      <c r="A920" s="59"/>
      <c r="B920" s="59"/>
      <c r="C920" s="59"/>
      <c r="D920" s="59"/>
      <c r="E920" s="59"/>
      <c r="F920" s="59"/>
      <c r="G920" s="59"/>
      <c r="H920" s="59"/>
      <c r="I920" s="59"/>
      <c r="J920" s="59"/>
    </row>
    <row r="921" spans="1:10" ht="16" x14ac:dyDescent="0.2">
      <c r="A921" s="59"/>
      <c r="B921" s="59"/>
      <c r="C921" s="59"/>
      <c r="D921" s="59"/>
      <c r="E921" s="59"/>
      <c r="F921" s="59"/>
      <c r="G921" s="59"/>
      <c r="H921" s="59"/>
      <c r="I921" s="59"/>
      <c r="J921" s="59"/>
    </row>
    <row r="922" spans="1:10" ht="16" x14ac:dyDescent="0.2">
      <c r="A922" s="59"/>
      <c r="B922" s="59"/>
      <c r="C922" s="59"/>
      <c r="D922" s="59"/>
      <c r="E922" s="59"/>
      <c r="F922" s="59"/>
      <c r="G922" s="59"/>
      <c r="H922" s="59"/>
      <c r="I922" s="59"/>
      <c r="J922" s="59"/>
    </row>
    <row r="923" spans="1:10" ht="16" x14ac:dyDescent="0.2">
      <c r="A923" s="59"/>
      <c r="B923" s="59"/>
      <c r="C923" s="59"/>
      <c r="D923" s="59"/>
      <c r="E923" s="59"/>
      <c r="F923" s="59"/>
      <c r="G923" s="59"/>
      <c r="H923" s="59"/>
      <c r="I923" s="59"/>
      <c r="J923" s="59"/>
    </row>
    <row r="924" spans="1:10" ht="16" x14ac:dyDescent="0.2">
      <c r="A924" s="59"/>
      <c r="B924" s="59"/>
      <c r="C924" s="59"/>
      <c r="D924" s="59"/>
      <c r="E924" s="59"/>
      <c r="F924" s="59"/>
      <c r="G924" s="59"/>
      <c r="H924" s="59"/>
      <c r="I924" s="59"/>
      <c r="J924" s="59"/>
    </row>
    <row r="925" spans="1:10" ht="16" x14ac:dyDescent="0.2">
      <c r="A925" s="59"/>
      <c r="B925" s="59"/>
      <c r="C925" s="59"/>
      <c r="D925" s="59"/>
      <c r="E925" s="59"/>
      <c r="F925" s="59"/>
      <c r="G925" s="59"/>
      <c r="H925" s="59"/>
      <c r="I925" s="59"/>
      <c r="J925" s="59"/>
    </row>
    <row r="926" spans="1:10" ht="16" x14ac:dyDescent="0.2">
      <c r="A926" s="59"/>
      <c r="B926" s="59"/>
      <c r="C926" s="59"/>
      <c r="D926" s="59"/>
      <c r="E926" s="59"/>
      <c r="F926" s="59"/>
      <c r="G926" s="59"/>
      <c r="H926" s="59"/>
      <c r="I926" s="59"/>
      <c r="J926" s="59"/>
    </row>
    <row r="927" spans="1:10" ht="16" x14ac:dyDescent="0.2">
      <c r="A927" s="59"/>
      <c r="B927" s="59"/>
      <c r="C927" s="59"/>
      <c r="D927" s="59"/>
      <c r="E927" s="59"/>
      <c r="F927" s="59"/>
      <c r="G927" s="59"/>
      <c r="H927" s="59"/>
      <c r="I927" s="59"/>
      <c r="J927" s="59"/>
    </row>
    <row r="928" spans="1:10" ht="16" x14ac:dyDescent="0.2">
      <c r="A928" s="59"/>
      <c r="B928" s="59"/>
      <c r="C928" s="59"/>
      <c r="D928" s="59"/>
      <c r="E928" s="59"/>
      <c r="F928" s="59"/>
      <c r="G928" s="59"/>
      <c r="H928" s="59"/>
      <c r="I928" s="59"/>
      <c r="J928" s="59"/>
    </row>
    <row r="929" spans="1:10" ht="16" x14ac:dyDescent="0.2">
      <c r="A929" s="59"/>
      <c r="B929" s="59"/>
      <c r="C929" s="59"/>
      <c r="D929" s="59"/>
      <c r="E929" s="59"/>
      <c r="F929" s="59"/>
      <c r="G929" s="59"/>
      <c r="H929" s="59"/>
      <c r="I929" s="59"/>
      <c r="J929" s="59"/>
    </row>
    <row r="930" spans="1:10" ht="16" x14ac:dyDescent="0.2">
      <c r="A930" s="59"/>
      <c r="B930" s="59"/>
      <c r="C930" s="59"/>
      <c r="D930" s="59"/>
      <c r="E930" s="59"/>
      <c r="F930" s="59"/>
      <c r="G930" s="59"/>
      <c r="H930" s="59"/>
      <c r="I930" s="59"/>
      <c r="J930" s="59"/>
    </row>
    <row r="931" spans="1:10" ht="16" x14ac:dyDescent="0.2">
      <c r="A931" s="59"/>
      <c r="B931" s="59"/>
      <c r="C931" s="59"/>
      <c r="D931" s="59"/>
      <c r="E931" s="59"/>
      <c r="F931" s="59"/>
      <c r="G931" s="59"/>
      <c r="H931" s="59"/>
      <c r="I931" s="59"/>
      <c r="J931" s="59"/>
    </row>
    <row r="932" spans="1:10" ht="16" x14ac:dyDescent="0.2">
      <c r="A932" s="59"/>
      <c r="B932" s="59"/>
      <c r="C932" s="59"/>
      <c r="D932" s="59"/>
      <c r="E932" s="59"/>
      <c r="F932" s="59"/>
      <c r="G932" s="59"/>
      <c r="H932" s="59"/>
      <c r="I932" s="59"/>
      <c r="J932" s="59"/>
    </row>
    <row r="933" spans="1:10" ht="16" x14ac:dyDescent="0.2">
      <c r="A933" s="59"/>
      <c r="B933" s="59"/>
      <c r="C933" s="59"/>
      <c r="D933" s="59"/>
      <c r="E933" s="59"/>
      <c r="F933" s="59"/>
      <c r="G933" s="59"/>
      <c r="H933" s="59"/>
      <c r="I933" s="59"/>
      <c r="J933" s="59"/>
    </row>
    <row r="934" spans="1:10" ht="16" x14ac:dyDescent="0.2">
      <c r="A934" s="59"/>
      <c r="B934" s="59"/>
      <c r="C934" s="59"/>
      <c r="D934" s="59"/>
      <c r="E934" s="59"/>
      <c r="F934" s="59"/>
      <c r="G934" s="59"/>
      <c r="H934" s="59"/>
      <c r="I934" s="59"/>
      <c r="J934" s="59"/>
    </row>
    <row r="935" spans="1:10" ht="16" x14ac:dyDescent="0.2">
      <c r="A935" s="59"/>
      <c r="B935" s="59"/>
      <c r="C935" s="59"/>
      <c r="D935" s="59"/>
      <c r="E935" s="59"/>
      <c r="F935" s="59"/>
      <c r="G935" s="59"/>
      <c r="H935" s="59"/>
      <c r="I935" s="59"/>
      <c r="J935" s="59"/>
    </row>
    <row r="936" spans="1:10" ht="16" x14ac:dyDescent="0.2">
      <c r="A936" s="59"/>
      <c r="B936" s="59"/>
      <c r="C936" s="59"/>
      <c r="D936" s="59"/>
      <c r="E936" s="59"/>
      <c r="F936" s="59"/>
      <c r="G936" s="59"/>
      <c r="H936" s="59"/>
      <c r="I936" s="59"/>
      <c r="J936" s="59"/>
    </row>
    <row r="937" spans="1:10" ht="16" x14ac:dyDescent="0.2">
      <c r="A937" s="59"/>
      <c r="B937" s="59"/>
      <c r="C937" s="59"/>
      <c r="D937" s="59"/>
      <c r="E937" s="59"/>
      <c r="F937" s="59"/>
      <c r="G937" s="59"/>
      <c r="H937" s="59"/>
      <c r="I937" s="59"/>
      <c r="J937" s="59"/>
    </row>
    <row r="938" spans="1:10" ht="16" x14ac:dyDescent="0.2">
      <c r="A938" s="59"/>
      <c r="B938" s="59"/>
      <c r="C938" s="59"/>
      <c r="D938" s="59"/>
      <c r="E938" s="59"/>
      <c r="F938" s="59"/>
      <c r="G938" s="59"/>
      <c r="H938" s="59"/>
      <c r="I938" s="59"/>
      <c r="J938" s="59"/>
    </row>
    <row r="939" spans="1:10" ht="16" x14ac:dyDescent="0.2">
      <c r="A939" s="59"/>
      <c r="B939" s="59"/>
      <c r="C939" s="59"/>
      <c r="D939" s="59"/>
      <c r="E939" s="59"/>
      <c r="F939" s="59"/>
      <c r="G939" s="59"/>
      <c r="H939" s="59"/>
      <c r="I939" s="59"/>
      <c r="J939" s="59"/>
    </row>
    <row r="940" spans="1:10" ht="16" x14ac:dyDescent="0.2">
      <c r="A940" s="59"/>
      <c r="B940" s="59"/>
      <c r="C940" s="59"/>
      <c r="D940" s="59"/>
      <c r="E940" s="59"/>
      <c r="F940" s="59"/>
      <c r="G940" s="59"/>
      <c r="H940" s="59"/>
      <c r="I940" s="59"/>
      <c r="J940" s="59"/>
    </row>
    <row r="941" spans="1:10" ht="16" x14ac:dyDescent="0.2">
      <c r="A941" s="59"/>
      <c r="B941" s="59"/>
      <c r="C941" s="59"/>
      <c r="D941" s="59"/>
      <c r="E941" s="59"/>
      <c r="F941" s="59"/>
      <c r="G941" s="59"/>
      <c r="H941" s="59"/>
      <c r="I941" s="59"/>
      <c r="J941" s="59"/>
    </row>
    <row r="942" spans="1:10" ht="16" x14ac:dyDescent="0.2">
      <c r="A942" s="59"/>
      <c r="B942" s="59"/>
      <c r="C942" s="59"/>
      <c r="D942" s="59"/>
      <c r="E942" s="59"/>
      <c r="F942" s="59"/>
      <c r="G942" s="59"/>
      <c r="H942" s="59"/>
      <c r="I942" s="59"/>
      <c r="J942" s="59"/>
    </row>
    <row r="943" spans="1:10" ht="16" x14ac:dyDescent="0.2">
      <c r="A943" s="59"/>
      <c r="B943" s="59"/>
      <c r="C943" s="59"/>
      <c r="D943" s="59"/>
      <c r="E943" s="59"/>
      <c r="F943" s="59"/>
      <c r="G943" s="59"/>
      <c r="H943" s="59"/>
      <c r="I943" s="59"/>
      <c r="J943" s="59"/>
    </row>
    <row r="944" spans="1:10" ht="16" x14ac:dyDescent="0.2">
      <c r="A944" s="59"/>
      <c r="B944" s="59"/>
      <c r="C944" s="59"/>
      <c r="D944" s="59"/>
      <c r="E944" s="59"/>
      <c r="F944" s="59"/>
      <c r="G944" s="59"/>
      <c r="H944" s="59"/>
      <c r="I944" s="59"/>
      <c r="J944" s="59"/>
    </row>
    <row r="945" spans="1:10" ht="16" x14ac:dyDescent="0.2">
      <c r="A945" s="59"/>
      <c r="B945" s="59"/>
      <c r="C945" s="59"/>
      <c r="D945" s="59"/>
      <c r="E945" s="59"/>
      <c r="F945" s="59"/>
      <c r="G945" s="59"/>
      <c r="H945" s="59"/>
      <c r="I945" s="59"/>
      <c r="J945" s="59"/>
    </row>
    <row r="946" spans="1:10" ht="16" x14ac:dyDescent="0.2">
      <c r="A946" s="59"/>
      <c r="B946" s="59"/>
      <c r="C946" s="59"/>
      <c r="D946" s="59"/>
      <c r="E946" s="59"/>
      <c r="F946" s="59"/>
      <c r="G946" s="59"/>
      <c r="H946" s="59"/>
      <c r="I946" s="59"/>
      <c r="J946" s="59"/>
    </row>
    <row r="947" spans="1:10" ht="16" x14ac:dyDescent="0.2">
      <c r="A947" s="59"/>
      <c r="B947" s="59"/>
      <c r="C947" s="59"/>
      <c r="D947" s="59"/>
      <c r="E947" s="59"/>
      <c r="F947" s="59"/>
      <c r="G947" s="59"/>
      <c r="H947" s="59"/>
      <c r="I947" s="59"/>
      <c r="J947" s="59"/>
    </row>
    <row r="948" spans="1:10" ht="16" x14ac:dyDescent="0.2">
      <c r="A948" s="59"/>
      <c r="B948" s="59"/>
      <c r="C948" s="59"/>
      <c r="D948" s="59"/>
      <c r="E948" s="59"/>
      <c r="F948" s="59"/>
      <c r="G948" s="59"/>
      <c r="H948" s="59"/>
      <c r="I948" s="59"/>
      <c r="J948" s="59"/>
    </row>
    <row r="949" spans="1:10" ht="16" x14ac:dyDescent="0.2">
      <c r="A949" s="59"/>
      <c r="B949" s="59"/>
      <c r="C949" s="59"/>
      <c r="D949" s="59"/>
      <c r="E949" s="59"/>
      <c r="F949" s="59"/>
      <c r="G949" s="59"/>
      <c r="H949" s="59"/>
      <c r="I949" s="59"/>
      <c r="J949" s="59"/>
    </row>
    <row r="950" spans="1:10" ht="16" x14ac:dyDescent="0.2">
      <c r="A950" s="59"/>
      <c r="B950" s="59"/>
      <c r="C950" s="59"/>
      <c r="D950" s="59"/>
      <c r="E950" s="59"/>
      <c r="F950" s="59"/>
      <c r="G950" s="59"/>
      <c r="H950" s="59"/>
      <c r="I950" s="59"/>
      <c r="J950" s="59"/>
    </row>
    <row r="951" spans="1:10" ht="16" x14ac:dyDescent="0.2">
      <c r="A951" s="59"/>
      <c r="B951" s="59"/>
      <c r="C951" s="59"/>
      <c r="D951" s="59"/>
      <c r="E951" s="59"/>
      <c r="F951" s="59"/>
      <c r="G951" s="59"/>
      <c r="H951" s="59"/>
      <c r="I951" s="59"/>
      <c r="J951" s="59"/>
    </row>
    <row r="952" spans="1:10" ht="16" x14ac:dyDescent="0.2">
      <c r="A952" s="59"/>
      <c r="B952" s="59"/>
      <c r="C952" s="59"/>
      <c r="D952" s="59"/>
      <c r="E952" s="59"/>
      <c r="F952" s="59"/>
      <c r="G952" s="59"/>
      <c r="H952" s="59"/>
      <c r="I952" s="59"/>
      <c r="J952" s="59"/>
    </row>
    <row r="953" spans="1:10" ht="16" x14ac:dyDescent="0.2">
      <c r="A953" s="59"/>
      <c r="B953" s="59"/>
      <c r="C953" s="59"/>
      <c r="D953" s="59"/>
      <c r="E953" s="59"/>
      <c r="F953" s="59"/>
      <c r="G953" s="59"/>
      <c r="H953" s="59"/>
      <c r="I953" s="59"/>
      <c r="J953" s="59"/>
    </row>
    <row r="954" spans="1:10" ht="16" x14ac:dyDescent="0.2">
      <c r="A954" s="59"/>
      <c r="B954" s="59"/>
      <c r="C954" s="59"/>
      <c r="D954" s="59"/>
      <c r="E954" s="59"/>
      <c r="F954" s="59"/>
      <c r="G954" s="59"/>
      <c r="H954" s="59"/>
      <c r="I954" s="59"/>
      <c r="J954" s="59"/>
    </row>
    <row r="955" spans="1:10" ht="16" x14ac:dyDescent="0.2">
      <c r="A955" s="59"/>
      <c r="B955" s="59"/>
      <c r="C955" s="59"/>
      <c r="D955" s="59"/>
      <c r="E955" s="59"/>
      <c r="F955" s="59"/>
      <c r="G955" s="59"/>
      <c r="H955" s="59"/>
      <c r="I955" s="59"/>
      <c r="J955" s="59"/>
    </row>
    <row r="956" spans="1:10" ht="16" x14ac:dyDescent="0.2">
      <c r="A956" s="59"/>
      <c r="B956" s="59"/>
      <c r="C956" s="59"/>
      <c r="D956" s="59"/>
      <c r="E956" s="59"/>
      <c r="F956" s="59"/>
      <c r="G956" s="59"/>
      <c r="H956" s="59"/>
      <c r="I956" s="59"/>
      <c r="J956" s="59"/>
    </row>
    <row r="957" spans="1:10" ht="16" x14ac:dyDescent="0.2">
      <c r="A957" s="59"/>
      <c r="B957" s="59"/>
      <c r="C957" s="59"/>
      <c r="D957" s="59"/>
      <c r="E957" s="59"/>
      <c r="F957" s="59"/>
      <c r="G957" s="59"/>
      <c r="H957" s="59"/>
      <c r="I957" s="59"/>
      <c r="J957" s="59"/>
    </row>
    <row r="958" spans="1:10" ht="16" x14ac:dyDescent="0.2">
      <c r="A958" s="59"/>
      <c r="B958" s="59"/>
      <c r="C958" s="59"/>
      <c r="D958" s="59"/>
      <c r="E958" s="59"/>
      <c r="F958" s="59"/>
      <c r="G958" s="59"/>
      <c r="H958" s="59"/>
      <c r="I958" s="59"/>
      <c r="J958" s="59"/>
    </row>
    <row r="959" spans="1:10" ht="16" x14ac:dyDescent="0.2">
      <c r="A959" s="59"/>
      <c r="B959" s="59"/>
      <c r="C959" s="59"/>
      <c r="D959" s="59"/>
      <c r="E959" s="59"/>
      <c r="F959" s="59"/>
      <c r="G959" s="59"/>
      <c r="H959" s="59"/>
      <c r="I959" s="59"/>
      <c r="J959" s="59"/>
    </row>
    <row r="960" spans="1:10" ht="16" x14ac:dyDescent="0.2">
      <c r="A960" s="59"/>
      <c r="B960" s="59"/>
      <c r="C960" s="59"/>
      <c r="D960" s="59"/>
      <c r="E960" s="59"/>
      <c r="F960" s="59"/>
      <c r="G960" s="59"/>
      <c r="H960" s="59"/>
      <c r="I960" s="59"/>
      <c r="J960" s="59"/>
    </row>
    <row r="961" spans="1:10" ht="16" x14ac:dyDescent="0.2">
      <c r="A961" s="59"/>
      <c r="B961" s="59"/>
      <c r="C961" s="59"/>
      <c r="D961" s="59"/>
      <c r="E961" s="59"/>
      <c r="F961" s="59"/>
      <c r="G961" s="59"/>
      <c r="H961" s="59"/>
      <c r="I961" s="59"/>
      <c r="J961" s="59"/>
    </row>
    <row r="962" spans="1:10" ht="16" x14ac:dyDescent="0.2">
      <c r="A962" s="59"/>
      <c r="B962" s="59"/>
      <c r="C962" s="59"/>
      <c r="D962" s="59"/>
      <c r="E962" s="59"/>
      <c r="F962" s="59"/>
      <c r="G962" s="59"/>
      <c r="H962" s="59"/>
      <c r="I962" s="59"/>
      <c r="J962" s="59"/>
    </row>
    <row r="963" spans="1:10" ht="16" x14ac:dyDescent="0.2">
      <c r="A963" s="59"/>
      <c r="B963" s="59"/>
      <c r="C963" s="59"/>
      <c r="D963" s="59"/>
      <c r="E963" s="59"/>
      <c r="F963" s="59"/>
      <c r="G963" s="59"/>
      <c r="H963" s="59"/>
      <c r="I963" s="59"/>
      <c r="J963" s="59"/>
    </row>
    <row r="964" spans="1:10" ht="16" x14ac:dyDescent="0.2">
      <c r="A964" s="59"/>
      <c r="B964" s="59"/>
      <c r="C964" s="59"/>
      <c r="D964" s="59"/>
      <c r="E964" s="59"/>
      <c r="F964" s="59"/>
      <c r="G964" s="59"/>
      <c r="H964" s="59"/>
      <c r="I964" s="59"/>
      <c r="J964" s="59"/>
    </row>
    <row r="965" spans="1:10" ht="16" x14ac:dyDescent="0.2">
      <c r="A965" s="59"/>
      <c r="B965" s="59"/>
      <c r="C965" s="59"/>
      <c r="D965" s="59"/>
      <c r="E965" s="59"/>
      <c r="F965" s="59"/>
      <c r="G965" s="59"/>
      <c r="H965" s="59"/>
      <c r="I965" s="59"/>
      <c r="J965" s="59"/>
    </row>
    <row r="966" spans="1:10" ht="16" x14ac:dyDescent="0.2">
      <c r="A966" s="59"/>
      <c r="B966" s="59"/>
      <c r="C966" s="59"/>
      <c r="D966" s="59"/>
      <c r="E966" s="59"/>
      <c r="F966" s="59"/>
      <c r="G966" s="59"/>
      <c r="H966" s="59"/>
      <c r="I966" s="59"/>
      <c r="J966" s="59"/>
    </row>
    <row r="967" spans="1:10" ht="16" x14ac:dyDescent="0.2">
      <c r="A967" s="59"/>
      <c r="B967" s="59"/>
      <c r="C967" s="59"/>
      <c r="D967" s="59"/>
      <c r="E967" s="59"/>
      <c r="F967" s="59"/>
      <c r="G967" s="59"/>
      <c r="H967" s="59"/>
      <c r="I967" s="59"/>
      <c r="J967" s="59"/>
    </row>
    <row r="968" spans="1:10" ht="16" x14ac:dyDescent="0.2">
      <c r="A968" s="59"/>
      <c r="B968" s="59"/>
      <c r="C968" s="59"/>
      <c r="D968" s="59"/>
      <c r="E968" s="59"/>
      <c r="F968" s="59"/>
      <c r="G968" s="59"/>
      <c r="H968" s="59"/>
      <c r="I968" s="59"/>
      <c r="J968" s="59"/>
    </row>
    <row r="969" spans="1:10" ht="16" x14ac:dyDescent="0.2">
      <c r="A969" s="59"/>
      <c r="B969" s="59"/>
      <c r="C969" s="59"/>
      <c r="D969" s="59"/>
      <c r="E969" s="59"/>
      <c r="F969" s="59"/>
      <c r="G969" s="59"/>
      <c r="H969" s="59"/>
      <c r="I969" s="59"/>
      <c r="J969" s="59"/>
    </row>
    <row r="970" spans="1:10" ht="16" x14ac:dyDescent="0.2">
      <c r="A970" s="59"/>
      <c r="B970" s="59"/>
      <c r="C970" s="59"/>
      <c r="D970" s="59"/>
      <c r="E970" s="59"/>
      <c r="F970" s="59"/>
      <c r="G970" s="59"/>
      <c r="H970" s="59"/>
      <c r="I970" s="59"/>
      <c r="J970" s="59"/>
    </row>
    <row r="971" spans="1:10" ht="16" x14ac:dyDescent="0.2">
      <c r="A971" s="59"/>
      <c r="B971" s="59"/>
      <c r="C971" s="59"/>
      <c r="D971" s="59"/>
      <c r="E971" s="59"/>
      <c r="F971" s="59"/>
      <c r="G971" s="59"/>
      <c r="H971" s="59"/>
      <c r="I971" s="59"/>
      <c r="J971" s="59"/>
    </row>
    <row r="972" spans="1:10" ht="16" x14ac:dyDescent="0.2">
      <c r="A972" s="59"/>
      <c r="B972" s="59"/>
      <c r="C972" s="59"/>
      <c r="D972" s="59"/>
      <c r="E972" s="59"/>
      <c r="F972" s="59"/>
      <c r="G972" s="59"/>
      <c r="H972" s="59"/>
      <c r="I972" s="59"/>
      <c r="J972" s="59"/>
    </row>
    <row r="973" spans="1:10" ht="16" x14ac:dyDescent="0.2">
      <c r="A973" s="59"/>
      <c r="B973" s="59"/>
      <c r="C973" s="59"/>
      <c r="D973" s="59"/>
      <c r="E973" s="59"/>
      <c r="F973" s="59"/>
      <c r="G973" s="59"/>
      <c r="H973" s="59"/>
      <c r="I973" s="59"/>
      <c r="J973" s="59"/>
    </row>
    <row r="974" spans="1:10" ht="16" x14ac:dyDescent="0.2">
      <c r="A974" s="59"/>
      <c r="B974" s="59"/>
      <c r="C974" s="59"/>
      <c r="D974" s="59"/>
      <c r="E974" s="59"/>
      <c r="F974" s="59"/>
      <c r="G974" s="59"/>
      <c r="H974" s="59"/>
      <c r="I974" s="59"/>
      <c r="J974" s="59"/>
    </row>
    <row r="975" spans="1:10" ht="16" x14ac:dyDescent="0.2">
      <c r="A975" s="59"/>
      <c r="B975" s="59"/>
      <c r="C975" s="59"/>
      <c r="D975" s="59"/>
      <c r="E975" s="59"/>
      <c r="F975" s="59"/>
      <c r="G975" s="59"/>
      <c r="H975" s="59"/>
      <c r="I975" s="59"/>
      <c r="J975" s="59"/>
    </row>
    <row r="976" spans="1:10" ht="16" x14ac:dyDescent="0.2">
      <c r="A976" s="59"/>
      <c r="B976" s="59"/>
      <c r="C976" s="59"/>
      <c r="D976" s="59"/>
      <c r="E976" s="59"/>
      <c r="F976" s="59"/>
      <c r="G976" s="59"/>
      <c r="H976" s="59"/>
      <c r="I976" s="59"/>
      <c r="J976" s="59"/>
    </row>
    <row r="977" spans="1:10" ht="16" x14ac:dyDescent="0.2">
      <c r="A977" s="59"/>
      <c r="B977" s="59"/>
      <c r="C977" s="59"/>
      <c r="D977" s="59"/>
      <c r="E977" s="59"/>
      <c r="F977" s="59"/>
      <c r="G977" s="59"/>
      <c r="H977" s="59"/>
      <c r="I977" s="59"/>
      <c r="J977" s="59"/>
    </row>
    <row r="978" spans="1:10" ht="16" x14ac:dyDescent="0.2">
      <c r="A978" s="59"/>
      <c r="B978" s="59"/>
      <c r="C978" s="59"/>
      <c r="D978" s="59"/>
      <c r="E978" s="59"/>
      <c r="F978" s="59"/>
      <c r="G978" s="59"/>
      <c r="H978" s="59"/>
      <c r="I978" s="59"/>
      <c r="J978" s="59"/>
    </row>
    <row r="979" spans="1:10" ht="16" x14ac:dyDescent="0.2">
      <c r="A979" s="59"/>
      <c r="B979" s="59"/>
      <c r="C979" s="59"/>
      <c r="D979" s="59"/>
      <c r="E979" s="59"/>
      <c r="F979" s="59"/>
      <c r="G979" s="59"/>
      <c r="H979" s="59"/>
      <c r="I979" s="59"/>
      <c r="J979" s="59"/>
    </row>
    <row r="980" spans="1:10" ht="16" x14ac:dyDescent="0.2">
      <c r="A980" s="59"/>
      <c r="B980" s="59"/>
      <c r="C980" s="59"/>
      <c r="D980" s="59"/>
      <c r="E980" s="59"/>
      <c r="F980" s="59"/>
      <c r="G980" s="59"/>
      <c r="H980" s="59"/>
      <c r="I980" s="59"/>
      <c r="J980" s="59"/>
    </row>
    <row r="981" spans="1:10" ht="16" x14ac:dyDescent="0.2">
      <c r="A981" s="59"/>
      <c r="B981" s="59"/>
      <c r="C981" s="59"/>
      <c r="D981" s="59"/>
      <c r="E981" s="59"/>
      <c r="F981" s="59"/>
      <c r="G981" s="59"/>
      <c r="H981" s="59"/>
      <c r="I981" s="59"/>
      <c r="J981" s="59"/>
    </row>
    <row r="982" spans="1:10" ht="16" x14ac:dyDescent="0.2">
      <c r="A982" s="59"/>
      <c r="B982" s="59"/>
      <c r="C982" s="59"/>
      <c r="D982" s="59"/>
      <c r="E982" s="59"/>
      <c r="F982" s="59"/>
      <c r="G982" s="59"/>
      <c r="H982" s="59"/>
      <c r="I982" s="59"/>
      <c r="J982" s="59"/>
    </row>
    <row r="983" spans="1:10" ht="16" x14ac:dyDescent="0.2">
      <c r="A983" s="59"/>
      <c r="B983" s="59"/>
      <c r="C983" s="59"/>
      <c r="D983" s="59"/>
      <c r="E983" s="59"/>
      <c r="F983" s="59"/>
      <c r="G983" s="59"/>
      <c r="H983" s="59"/>
      <c r="I983" s="59"/>
      <c r="J983" s="59"/>
    </row>
    <row r="984" spans="1:10" ht="16" x14ac:dyDescent="0.2">
      <c r="A984" s="59"/>
      <c r="B984" s="59"/>
      <c r="C984" s="59"/>
      <c r="D984" s="59"/>
      <c r="E984" s="59"/>
      <c r="F984" s="59"/>
      <c r="G984" s="59"/>
      <c r="H984" s="59"/>
      <c r="I984" s="59"/>
      <c r="J984" s="59"/>
    </row>
    <row r="985" spans="1:10" ht="16" x14ac:dyDescent="0.2">
      <c r="A985" s="59"/>
      <c r="B985" s="59"/>
      <c r="C985" s="59"/>
      <c r="D985" s="59"/>
      <c r="E985" s="59"/>
      <c r="F985" s="59"/>
      <c r="G985" s="59"/>
      <c r="H985" s="59"/>
      <c r="I985" s="59"/>
      <c r="J985" s="59"/>
    </row>
    <row r="986" spans="1:10" ht="16" x14ac:dyDescent="0.2">
      <c r="A986" s="59"/>
      <c r="B986" s="59"/>
      <c r="C986" s="59"/>
      <c r="D986" s="59"/>
      <c r="E986" s="59"/>
      <c r="F986" s="59"/>
      <c r="G986" s="59"/>
      <c r="H986" s="59"/>
      <c r="I986" s="59"/>
      <c r="J986" s="59"/>
    </row>
    <row r="987" spans="1:10" ht="16" x14ac:dyDescent="0.2">
      <c r="A987" s="59"/>
      <c r="B987" s="59"/>
      <c r="C987" s="59"/>
      <c r="D987" s="59"/>
      <c r="E987" s="59"/>
      <c r="F987" s="59"/>
      <c r="G987" s="59"/>
      <c r="H987" s="59"/>
      <c r="I987" s="59"/>
      <c r="J987" s="59"/>
    </row>
    <row r="988" spans="1:10" ht="16" x14ac:dyDescent="0.2">
      <c r="A988" s="59"/>
      <c r="B988" s="59"/>
      <c r="C988" s="59"/>
      <c r="D988" s="59"/>
      <c r="E988" s="59"/>
      <c r="F988" s="59"/>
      <c r="G988" s="59"/>
      <c r="H988" s="59"/>
      <c r="I988" s="59"/>
      <c r="J988" s="59"/>
    </row>
    <row r="989" spans="1:10" ht="16" x14ac:dyDescent="0.2">
      <c r="A989" s="59"/>
      <c r="B989" s="59"/>
      <c r="C989" s="59"/>
      <c r="D989" s="59"/>
      <c r="E989" s="59"/>
      <c r="F989" s="59"/>
      <c r="G989" s="59"/>
      <c r="H989" s="59"/>
      <c r="I989" s="59"/>
      <c r="J989" s="59"/>
    </row>
    <row r="990" spans="1:10" ht="16" x14ac:dyDescent="0.2">
      <c r="A990" s="59"/>
      <c r="B990" s="59"/>
      <c r="C990" s="59"/>
      <c r="D990" s="59"/>
      <c r="E990" s="59"/>
      <c r="F990" s="59"/>
      <c r="G990" s="59"/>
      <c r="H990" s="59"/>
      <c r="I990" s="59"/>
      <c r="J990" s="59"/>
    </row>
    <row r="991" spans="1:10" ht="16" x14ac:dyDescent="0.2">
      <c r="A991" s="59"/>
      <c r="B991" s="59"/>
      <c r="C991" s="59"/>
      <c r="D991" s="59"/>
      <c r="E991" s="59"/>
      <c r="F991" s="59"/>
      <c r="G991" s="59"/>
      <c r="H991" s="59"/>
      <c r="I991" s="59"/>
      <c r="J991" s="59"/>
    </row>
    <row r="992" spans="1:10" ht="16" x14ac:dyDescent="0.2">
      <c r="A992" s="59"/>
      <c r="B992" s="59"/>
      <c r="C992" s="59"/>
      <c r="D992" s="59"/>
      <c r="E992" s="59"/>
      <c r="F992" s="59"/>
      <c r="G992" s="59"/>
      <c r="H992" s="59"/>
      <c r="I992" s="59"/>
      <c r="J992" s="59"/>
    </row>
    <row r="993" spans="1:10" ht="16" x14ac:dyDescent="0.2">
      <c r="A993" s="59"/>
      <c r="B993" s="59"/>
      <c r="C993" s="59"/>
      <c r="D993" s="59"/>
      <c r="E993" s="59"/>
      <c r="F993" s="59"/>
      <c r="G993" s="59"/>
      <c r="H993" s="59"/>
      <c r="I993" s="59"/>
      <c r="J993" s="59"/>
    </row>
    <row r="994" spans="1:10" ht="16" x14ac:dyDescent="0.2">
      <c r="A994" s="59"/>
      <c r="B994" s="59"/>
      <c r="C994" s="59"/>
      <c r="D994" s="59"/>
      <c r="E994" s="59"/>
      <c r="F994" s="59"/>
      <c r="G994" s="59"/>
      <c r="H994" s="59"/>
      <c r="I994" s="59"/>
      <c r="J994" s="59"/>
    </row>
    <row r="995" spans="1:10" ht="16" x14ac:dyDescent="0.2">
      <c r="A995" s="59"/>
      <c r="B995" s="59"/>
      <c r="C995" s="59"/>
      <c r="D995" s="59"/>
      <c r="E995" s="59"/>
      <c r="F995" s="59"/>
      <c r="G995" s="59"/>
      <c r="H995" s="59"/>
      <c r="I995" s="59"/>
      <c r="J995" s="59"/>
    </row>
    <row r="996" spans="1:10" ht="16" x14ac:dyDescent="0.2">
      <c r="A996" s="59"/>
      <c r="B996" s="59"/>
      <c r="C996" s="59"/>
      <c r="D996" s="59"/>
      <c r="E996" s="59"/>
      <c r="F996" s="59"/>
      <c r="G996" s="59"/>
      <c r="H996" s="59"/>
      <c r="I996" s="59"/>
      <c r="J996" s="59"/>
    </row>
    <row r="997" spans="1:10" ht="16" x14ac:dyDescent="0.2">
      <c r="A997" s="59"/>
      <c r="B997" s="59"/>
      <c r="C997" s="59"/>
      <c r="D997" s="59"/>
      <c r="E997" s="59"/>
      <c r="F997" s="59"/>
      <c r="G997" s="59"/>
      <c r="H997" s="59"/>
      <c r="I997" s="59"/>
      <c r="J997" s="59"/>
    </row>
    <row r="998" spans="1:10" ht="16" x14ac:dyDescent="0.2">
      <c r="A998" s="59"/>
      <c r="B998" s="59"/>
      <c r="C998" s="59"/>
      <c r="D998" s="59"/>
      <c r="E998" s="59"/>
      <c r="F998" s="59"/>
      <c r="G998" s="59"/>
      <c r="H998" s="59"/>
      <c r="I998" s="59"/>
      <c r="J998" s="59"/>
    </row>
    <row r="999" spans="1:10" ht="16" x14ac:dyDescent="0.2">
      <c r="A999" s="59"/>
      <c r="B999" s="59"/>
      <c r="C999" s="59"/>
      <c r="D999" s="59"/>
      <c r="E999" s="59"/>
      <c r="F999" s="59"/>
      <c r="G999" s="59"/>
      <c r="H999" s="59"/>
      <c r="I999" s="59"/>
      <c r="J999" s="59"/>
    </row>
    <row r="1000" spans="1:10" ht="16" x14ac:dyDescent="0.2">
      <c r="A1000" s="59"/>
      <c r="B1000" s="59"/>
      <c r="C1000" s="59"/>
      <c r="D1000" s="59"/>
      <c r="E1000" s="59"/>
      <c r="F1000" s="59"/>
      <c r="G1000" s="59"/>
      <c r="H1000" s="59"/>
      <c r="I1000" s="59"/>
      <c r="J1000" s="59"/>
    </row>
    <row r="1001" spans="1:10" ht="16" x14ac:dyDescent="0.2">
      <c r="A1001" s="59"/>
      <c r="B1001" s="59"/>
      <c r="C1001" s="59"/>
      <c r="D1001" s="59"/>
      <c r="E1001" s="59"/>
      <c r="F1001" s="59"/>
      <c r="G1001" s="59"/>
      <c r="H1001" s="59"/>
      <c r="I1001" s="59"/>
      <c r="J1001" s="59"/>
    </row>
    <row r="1002" spans="1:10" ht="16" x14ac:dyDescent="0.2">
      <c r="A1002" s="59"/>
      <c r="B1002" s="59"/>
      <c r="C1002" s="59"/>
      <c r="D1002" s="59"/>
      <c r="E1002" s="59"/>
      <c r="F1002" s="59"/>
      <c r="G1002" s="59"/>
      <c r="H1002" s="59"/>
      <c r="I1002" s="59"/>
      <c r="J1002" s="59"/>
    </row>
    <row r="1003" spans="1:10" ht="16" x14ac:dyDescent="0.2">
      <c r="A1003" s="59"/>
      <c r="B1003" s="59"/>
      <c r="C1003" s="59"/>
      <c r="D1003" s="59"/>
      <c r="E1003" s="59"/>
      <c r="F1003" s="59"/>
      <c r="G1003" s="59"/>
      <c r="H1003" s="59"/>
      <c r="I1003" s="59"/>
      <c r="J1003" s="59"/>
    </row>
    <row r="1004" spans="1:10" ht="16" x14ac:dyDescent="0.2">
      <c r="A1004" s="59"/>
      <c r="B1004" s="59"/>
      <c r="C1004" s="59"/>
      <c r="D1004" s="59"/>
      <c r="E1004" s="59"/>
      <c r="F1004" s="59"/>
      <c r="G1004" s="59"/>
      <c r="H1004" s="59"/>
      <c r="I1004" s="59"/>
      <c r="J1004" s="59"/>
    </row>
    <row r="1005" spans="1:10" ht="16" x14ac:dyDescent="0.2">
      <c r="A1005" s="59"/>
      <c r="B1005" s="59"/>
      <c r="C1005" s="59"/>
      <c r="D1005" s="59"/>
      <c r="E1005" s="59"/>
      <c r="F1005" s="59"/>
      <c r="G1005" s="59"/>
      <c r="H1005" s="59"/>
      <c r="I1005" s="59"/>
      <c r="J1005" s="59"/>
    </row>
    <row r="1006" spans="1:10" ht="16" x14ac:dyDescent="0.2">
      <c r="A1006" s="59"/>
      <c r="B1006" s="59"/>
      <c r="C1006" s="59"/>
      <c r="D1006" s="59"/>
      <c r="E1006" s="59"/>
      <c r="F1006" s="59"/>
      <c r="G1006" s="59"/>
      <c r="H1006" s="59"/>
      <c r="I1006" s="59"/>
      <c r="J1006" s="59"/>
    </row>
    <row r="1007" spans="1:10" ht="16" x14ac:dyDescent="0.2">
      <c r="A1007" s="59"/>
      <c r="B1007" s="59"/>
      <c r="C1007" s="59"/>
      <c r="D1007" s="59"/>
      <c r="E1007" s="59"/>
      <c r="F1007" s="59"/>
      <c r="G1007" s="59"/>
      <c r="H1007" s="59"/>
      <c r="I1007" s="59"/>
      <c r="J1007" s="59"/>
    </row>
    <row r="1008" spans="1:10" ht="16" x14ac:dyDescent="0.2">
      <c r="A1008" s="59"/>
      <c r="B1008" s="59"/>
      <c r="C1008" s="59"/>
      <c r="D1008" s="59"/>
      <c r="E1008" s="59"/>
      <c r="F1008" s="59"/>
      <c r="G1008" s="59"/>
      <c r="H1008" s="59"/>
      <c r="I1008" s="59"/>
      <c r="J1008" s="59"/>
    </row>
    <row r="1009" spans="1:10" ht="16" x14ac:dyDescent="0.2">
      <c r="A1009" s="59"/>
      <c r="B1009" s="59"/>
      <c r="C1009" s="59"/>
      <c r="D1009" s="59"/>
      <c r="E1009" s="59"/>
      <c r="F1009" s="59"/>
      <c r="G1009" s="59"/>
      <c r="H1009" s="59"/>
      <c r="I1009" s="59"/>
      <c r="J1009" s="59"/>
    </row>
    <row r="1010" spans="1:10" ht="16" x14ac:dyDescent="0.2">
      <c r="A1010" s="59"/>
      <c r="B1010" s="59"/>
      <c r="C1010" s="59"/>
      <c r="D1010" s="59"/>
      <c r="E1010" s="59"/>
      <c r="F1010" s="59"/>
      <c r="G1010" s="59"/>
      <c r="H1010" s="59"/>
      <c r="I1010" s="59"/>
      <c r="J1010" s="59"/>
    </row>
    <row r="1011" spans="1:10" ht="16" x14ac:dyDescent="0.2">
      <c r="A1011" s="59"/>
      <c r="B1011" s="59"/>
      <c r="C1011" s="59"/>
      <c r="D1011" s="59"/>
      <c r="E1011" s="59"/>
      <c r="F1011" s="59"/>
      <c r="G1011" s="59"/>
      <c r="H1011" s="59"/>
      <c r="I1011" s="59"/>
      <c r="J1011" s="59"/>
    </row>
    <row r="1012" spans="1:10" ht="16" x14ac:dyDescent="0.2">
      <c r="A1012" s="59"/>
      <c r="B1012" s="59"/>
      <c r="C1012" s="59"/>
      <c r="D1012" s="59"/>
      <c r="E1012" s="59"/>
      <c r="F1012" s="59"/>
      <c r="G1012" s="59"/>
      <c r="H1012" s="59"/>
      <c r="I1012" s="59"/>
      <c r="J1012" s="59"/>
    </row>
    <row r="1013" spans="1:10" ht="16" x14ac:dyDescent="0.2">
      <c r="A1013" s="59"/>
      <c r="B1013" s="59"/>
      <c r="C1013" s="59"/>
      <c r="D1013" s="59"/>
      <c r="E1013" s="59"/>
      <c r="F1013" s="59"/>
      <c r="G1013" s="59"/>
      <c r="H1013" s="59"/>
      <c r="I1013" s="59"/>
      <c r="J1013" s="59"/>
    </row>
    <row r="1014" spans="1:10" ht="16" x14ac:dyDescent="0.2">
      <c r="A1014" s="59"/>
      <c r="B1014" s="59"/>
      <c r="C1014" s="59"/>
      <c r="D1014" s="59"/>
      <c r="E1014" s="59"/>
      <c r="F1014" s="59"/>
      <c r="G1014" s="59"/>
      <c r="H1014" s="59"/>
      <c r="I1014" s="59"/>
      <c r="J1014" s="59"/>
    </row>
    <row r="1015" spans="1:10" ht="16" x14ac:dyDescent="0.2">
      <c r="A1015" s="59"/>
      <c r="B1015" s="59"/>
      <c r="C1015" s="59"/>
      <c r="D1015" s="59"/>
      <c r="E1015" s="59"/>
      <c r="F1015" s="59"/>
      <c r="G1015" s="59"/>
      <c r="H1015" s="59"/>
      <c r="I1015" s="59"/>
      <c r="J1015" s="59"/>
    </row>
    <row r="1016" spans="1:10" ht="16" x14ac:dyDescent="0.2">
      <c r="A1016" s="59"/>
      <c r="B1016" s="59"/>
      <c r="C1016" s="59"/>
      <c r="D1016" s="59"/>
      <c r="E1016" s="59"/>
      <c r="F1016" s="59"/>
      <c r="G1016" s="59"/>
      <c r="H1016" s="59"/>
      <c r="I1016" s="59"/>
      <c r="J1016" s="59"/>
    </row>
    <row r="1017" spans="1:10" ht="16" x14ac:dyDescent="0.2">
      <c r="A1017" s="59"/>
      <c r="B1017" s="59"/>
      <c r="C1017" s="59"/>
      <c r="D1017" s="59"/>
      <c r="E1017" s="59"/>
      <c r="F1017" s="59"/>
      <c r="G1017" s="59"/>
      <c r="H1017" s="59"/>
      <c r="I1017" s="59"/>
      <c r="J1017" s="59"/>
    </row>
    <row r="1018" spans="1:10" ht="16" x14ac:dyDescent="0.2">
      <c r="A1018" s="59"/>
      <c r="B1018" s="59"/>
      <c r="C1018" s="59"/>
      <c r="D1018" s="59"/>
      <c r="E1018" s="59"/>
      <c r="F1018" s="59"/>
      <c r="G1018" s="59"/>
      <c r="H1018" s="59"/>
      <c r="I1018" s="59"/>
      <c r="J1018" s="59"/>
    </row>
    <row r="1019" spans="1:10" ht="16" x14ac:dyDescent="0.2">
      <c r="A1019" s="59"/>
      <c r="B1019" s="59"/>
      <c r="C1019" s="59"/>
      <c r="D1019" s="59"/>
      <c r="E1019" s="59"/>
      <c r="F1019" s="59"/>
      <c r="G1019" s="59"/>
      <c r="H1019" s="59"/>
      <c r="I1019" s="59"/>
      <c r="J1019" s="59"/>
    </row>
    <row r="1020" spans="1:10" ht="16" x14ac:dyDescent="0.2">
      <c r="A1020" s="59"/>
      <c r="B1020" s="59"/>
      <c r="C1020" s="59"/>
      <c r="D1020" s="59"/>
      <c r="E1020" s="59"/>
      <c r="F1020" s="59"/>
      <c r="G1020" s="59"/>
      <c r="H1020" s="59"/>
      <c r="I1020" s="59"/>
      <c r="J1020" s="59"/>
    </row>
    <row r="1021" spans="1:10" ht="16" x14ac:dyDescent="0.2">
      <c r="A1021" s="59"/>
      <c r="B1021" s="59"/>
      <c r="C1021" s="59"/>
      <c r="D1021" s="59"/>
      <c r="E1021" s="59"/>
      <c r="F1021" s="59"/>
      <c r="G1021" s="59"/>
      <c r="H1021" s="59"/>
      <c r="I1021" s="59"/>
      <c r="J1021" s="59"/>
    </row>
    <row r="1022" spans="1:10" ht="16" x14ac:dyDescent="0.2">
      <c r="A1022" s="59"/>
      <c r="B1022" s="59"/>
      <c r="C1022" s="59"/>
      <c r="D1022" s="59"/>
      <c r="E1022" s="59"/>
      <c r="F1022" s="59"/>
      <c r="G1022" s="59"/>
      <c r="H1022" s="59"/>
      <c r="I1022" s="59"/>
      <c r="J1022" s="59"/>
    </row>
    <row r="1023" spans="1:10" ht="16" x14ac:dyDescent="0.2">
      <c r="A1023" s="59"/>
      <c r="B1023" s="59"/>
      <c r="C1023" s="59"/>
      <c r="D1023" s="59"/>
      <c r="E1023" s="59"/>
      <c r="F1023" s="59"/>
      <c r="G1023" s="59"/>
      <c r="H1023" s="59"/>
      <c r="I1023" s="59"/>
      <c r="J1023" s="59"/>
    </row>
    <row r="1024" spans="1:10" ht="16" x14ac:dyDescent="0.2">
      <c r="A1024" s="59"/>
      <c r="B1024" s="59"/>
      <c r="C1024" s="59"/>
      <c r="D1024" s="59"/>
      <c r="E1024" s="59"/>
      <c r="F1024" s="59"/>
      <c r="G1024" s="59"/>
      <c r="H1024" s="59"/>
      <c r="I1024" s="59"/>
      <c r="J1024" s="59"/>
    </row>
    <row r="1025" spans="1:10" ht="16" x14ac:dyDescent="0.2">
      <c r="A1025" s="59"/>
      <c r="B1025" s="59"/>
      <c r="C1025" s="59"/>
      <c r="D1025" s="59"/>
      <c r="E1025" s="59"/>
      <c r="F1025" s="59"/>
      <c r="G1025" s="59"/>
      <c r="H1025" s="59"/>
      <c r="I1025" s="59"/>
      <c r="J1025" s="59"/>
    </row>
    <row r="1026" spans="1:10" ht="16" x14ac:dyDescent="0.2">
      <c r="A1026" s="59"/>
      <c r="B1026" s="59"/>
      <c r="C1026" s="59"/>
      <c r="D1026" s="59"/>
      <c r="E1026" s="59"/>
      <c r="F1026" s="59"/>
      <c r="G1026" s="59"/>
      <c r="H1026" s="59"/>
      <c r="I1026" s="59"/>
      <c r="J1026" s="59"/>
    </row>
    <row r="1027" spans="1:10" ht="16" x14ac:dyDescent="0.2">
      <c r="A1027" s="59"/>
      <c r="B1027" s="59"/>
      <c r="C1027" s="59"/>
      <c r="D1027" s="59"/>
      <c r="E1027" s="59"/>
      <c r="F1027" s="59"/>
      <c r="G1027" s="59"/>
      <c r="H1027" s="59"/>
      <c r="I1027" s="59"/>
      <c r="J1027" s="59"/>
    </row>
    <row r="1028" spans="1:10" ht="16" x14ac:dyDescent="0.2">
      <c r="A1028" s="59"/>
      <c r="B1028" s="59"/>
      <c r="C1028" s="59"/>
      <c r="D1028" s="59"/>
      <c r="E1028" s="59"/>
      <c r="F1028" s="59"/>
      <c r="G1028" s="59"/>
      <c r="H1028" s="59"/>
      <c r="I1028" s="59"/>
      <c r="J1028" s="59"/>
    </row>
    <row r="1029" spans="1:10" ht="16" x14ac:dyDescent="0.2">
      <c r="A1029" s="59"/>
      <c r="B1029" s="59"/>
      <c r="C1029" s="59"/>
      <c r="D1029" s="59"/>
      <c r="E1029" s="59"/>
      <c r="F1029" s="59"/>
      <c r="G1029" s="59"/>
      <c r="H1029" s="59"/>
      <c r="I1029" s="59"/>
      <c r="J1029" s="59"/>
    </row>
    <row r="1030" spans="1:10" ht="16" x14ac:dyDescent="0.2">
      <c r="A1030" s="59"/>
      <c r="B1030" s="59"/>
      <c r="C1030" s="59"/>
      <c r="D1030" s="59"/>
      <c r="E1030" s="59"/>
      <c r="F1030" s="59"/>
      <c r="G1030" s="59"/>
      <c r="H1030" s="59"/>
      <c r="I1030" s="59"/>
      <c r="J1030" s="59"/>
    </row>
    <row r="1031" spans="1:10" ht="16" x14ac:dyDescent="0.2">
      <c r="A1031" s="59"/>
      <c r="B1031" s="59"/>
      <c r="C1031" s="59"/>
      <c r="D1031" s="59"/>
      <c r="E1031" s="59"/>
      <c r="F1031" s="59"/>
      <c r="G1031" s="59"/>
      <c r="H1031" s="59"/>
      <c r="I1031" s="59"/>
      <c r="J1031" s="59"/>
    </row>
    <row r="1032" spans="1:10" ht="16" x14ac:dyDescent="0.2">
      <c r="A1032" s="59"/>
      <c r="B1032" s="59"/>
      <c r="C1032" s="59"/>
      <c r="D1032" s="59"/>
      <c r="E1032" s="59"/>
      <c r="F1032" s="59"/>
      <c r="G1032" s="59"/>
      <c r="H1032" s="59"/>
      <c r="I1032" s="59"/>
      <c r="J1032" s="59"/>
    </row>
    <row r="1033" spans="1:10" ht="16" x14ac:dyDescent="0.2">
      <c r="A1033" s="59"/>
      <c r="B1033" s="59"/>
      <c r="C1033" s="59"/>
      <c r="D1033" s="59"/>
      <c r="E1033" s="59"/>
      <c r="F1033" s="59"/>
      <c r="G1033" s="59"/>
      <c r="H1033" s="59"/>
      <c r="I1033" s="59"/>
      <c r="J1033" s="59"/>
    </row>
    <row r="1034" spans="1:10" ht="16" x14ac:dyDescent="0.2">
      <c r="A1034" s="59"/>
      <c r="B1034" s="59"/>
      <c r="C1034" s="59"/>
      <c r="D1034" s="59"/>
      <c r="E1034" s="59"/>
      <c r="F1034" s="59"/>
      <c r="G1034" s="59"/>
      <c r="H1034" s="59"/>
      <c r="I1034" s="59"/>
      <c r="J1034" s="59"/>
    </row>
    <row r="1035" spans="1:10" ht="16" x14ac:dyDescent="0.2">
      <c r="A1035" s="59"/>
      <c r="B1035" s="59"/>
      <c r="C1035" s="59"/>
      <c r="D1035" s="59"/>
      <c r="E1035" s="59"/>
      <c r="F1035" s="59"/>
      <c r="G1035" s="59"/>
      <c r="H1035" s="59"/>
      <c r="I1035" s="59"/>
      <c r="J1035" s="59"/>
    </row>
    <row r="1036" spans="1:10" ht="16" x14ac:dyDescent="0.2">
      <c r="A1036" s="59"/>
      <c r="B1036" s="59"/>
      <c r="C1036" s="59"/>
      <c r="D1036" s="59"/>
      <c r="E1036" s="59"/>
      <c r="F1036" s="59"/>
      <c r="G1036" s="59"/>
      <c r="H1036" s="59"/>
      <c r="I1036" s="59"/>
      <c r="J1036" s="59"/>
    </row>
    <row r="1037" spans="1:10" ht="16" x14ac:dyDescent="0.2">
      <c r="A1037" s="59"/>
      <c r="B1037" s="59"/>
      <c r="C1037" s="59"/>
      <c r="D1037" s="59"/>
      <c r="E1037" s="59"/>
      <c r="F1037" s="59"/>
      <c r="G1037" s="59"/>
      <c r="H1037" s="59"/>
      <c r="I1037" s="59"/>
      <c r="J1037" s="59"/>
    </row>
    <row r="1038" spans="1:10" ht="16" x14ac:dyDescent="0.2">
      <c r="A1038" s="59"/>
      <c r="B1038" s="59"/>
      <c r="C1038" s="59"/>
      <c r="D1038" s="59"/>
      <c r="E1038" s="59"/>
      <c r="F1038" s="59"/>
      <c r="G1038" s="59"/>
      <c r="H1038" s="59"/>
      <c r="I1038" s="59"/>
      <c r="J1038" s="59"/>
    </row>
    <row r="1039" spans="1:10" ht="16" x14ac:dyDescent="0.2">
      <c r="A1039" s="59"/>
      <c r="B1039" s="59"/>
      <c r="C1039" s="59"/>
      <c r="D1039" s="59"/>
      <c r="E1039" s="59"/>
      <c r="F1039" s="59"/>
      <c r="G1039" s="59"/>
      <c r="H1039" s="59"/>
      <c r="I1039" s="59"/>
      <c r="J1039" s="59"/>
    </row>
    <row r="1040" spans="1:10" ht="16" x14ac:dyDescent="0.2">
      <c r="A1040" s="59"/>
      <c r="B1040" s="59"/>
      <c r="C1040" s="59"/>
      <c r="D1040" s="59"/>
      <c r="E1040" s="59"/>
      <c r="F1040" s="59"/>
      <c r="G1040" s="59"/>
      <c r="H1040" s="59"/>
      <c r="I1040" s="59"/>
      <c r="J1040" s="59"/>
    </row>
    <row r="1041" spans="1:10" ht="16" x14ac:dyDescent="0.2">
      <c r="A1041" s="59"/>
      <c r="B1041" s="59"/>
      <c r="C1041" s="59"/>
      <c r="D1041" s="59"/>
      <c r="E1041" s="59"/>
      <c r="F1041" s="59"/>
      <c r="G1041" s="59"/>
      <c r="H1041" s="59"/>
      <c r="I1041" s="59"/>
      <c r="J1041" s="59"/>
    </row>
    <row r="1042" spans="1:10" ht="16" x14ac:dyDescent="0.2">
      <c r="A1042" s="59"/>
      <c r="B1042" s="59"/>
      <c r="C1042" s="59"/>
      <c r="D1042" s="59"/>
      <c r="E1042" s="59"/>
      <c r="F1042" s="59"/>
      <c r="G1042" s="59"/>
      <c r="H1042" s="59"/>
      <c r="I1042" s="59"/>
      <c r="J1042" s="59"/>
    </row>
    <row r="1043" spans="1:10" ht="16" x14ac:dyDescent="0.2">
      <c r="A1043" s="59"/>
      <c r="B1043" s="59"/>
      <c r="C1043" s="59"/>
      <c r="D1043" s="59"/>
      <c r="E1043" s="59"/>
      <c r="F1043" s="59"/>
      <c r="G1043" s="59"/>
      <c r="H1043" s="59"/>
      <c r="I1043" s="59"/>
      <c r="J1043" s="59"/>
    </row>
    <row r="1044" spans="1:10" ht="16" x14ac:dyDescent="0.2">
      <c r="A1044" s="59"/>
      <c r="B1044" s="59"/>
      <c r="C1044" s="59"/>
      <c r="D1044" s="59"/>
      <c r="E1044" s="59"/>
      <c r="F1044" s="59"/>
      <c r="G1044" s="59"/>
      <c r="H1044" s="59"/>
      <c r="I1044" s="59"/>
      <c r="J1044" s="59"/>
    </row>
    <row r="1045" spans="1:10" ht="16" x14ac:dyDescent="0.2">
      <c r="A1045" s="59"/>
      <c r="B1045" s="59"/>
      <c r="C1045" s="59"/>
      <c r="D1045" s="59"/>
      <c r="E1045" s="59"/>
      <c r="F1045" s="59"/>
      <c r="G1045" s="59"/>
      <c r="H1045" s="59"/>
      <c r="I1045" s="59"/>
      <c r="J1045" s="59"/>
    </row>
    <row r="1046" spans="1:10" ht="16" x14ac:dyDescent="0.2">
      <c r="A1046" s="59"/>
      <c r="B1046" s="59"/>
      <c r="C1046" s="59"/>
      <c r="D1046" s="59"/>
      <c r="E1046" s="59"/>
      <c r="F1046" s="59"/>
      <c r="G1046" s="59"/>
      <c r="H1046" s="59"/>
      <c r="I1046" s="59"/>
      <c r="J1046" s="59"/>
    </row>
    <row r="1047" spans="1:10" ht="16" x14ac:dyDescent="0.2">
      <c r="A1047" s="59"/>
      <c r="B1047" s="59"/>
      <c r="C1047" s="59"/>
      <c r="D1047" s="59"/>
      <c r="E1047" s="59"/>
      <c r="F1047" s="59"/>
      <c r="G1047" s="59"/>
      <c r="H1047" s="59"/>
      <c r="I1047" s="59"/>
      <c r="J1047" s="59"/>
    </row>
    <row r="1048" spans="1:10" ht="16" x14ac:dyDescent="0.2">
      <c r="A1048" s="59"/>
      <c r="B1048" s="59"/>
      <c r="C1048" s="59"/>
      <c r="D1048" s="59"/>
      <c r="E1048" s="59"/>
      <c r="F1048" s="59"/>
      <c r="G1048" s="59"/>
      <c r="H1048" s="59"/>
      <c r="I1048" s="59"/>
      <c r="J1048" s="59"/>
    </row>
    <row r="1049" spans="1:10" ht="16" x14ac:dyDescent="0.2">
      <c r="A1049" s="59"/>
      <c r="B1049" s="59"/>
      <c r="C1049" s="59"/>
      <c r="D1049" s="59"/>
      <c r="E1049" s="59"/>
      <c r="F1049" s="59"/>
      <c r="G1049" s="59"/>
      <c r="H1049" s="59"/>
      <c r="I1049" s="59"/>
      <c r="J1049" s="59"/>
    </row>
    <row r="1050" spans="1:10" ht="16" x14ac:dyDescent="0.2">
      <c r="A1050" s="59"/>
      <c r="B1050" s="59"/>
      <c r="C1050" s="59"/>
      <c r="D1050" s="59"/>
      <c r="E1050" s="59"/>
      <c r="F1050" s="59"/>
      <c r="G1050" s="59"/>
      <c r="H1050" s="59"/>
      <c r="I1050" s="59"/>
      <c r="J1050" s="59"/>
    </row>
    <row r="1051" spans="1:10" ht="16" x14ac:dyDescent="0.2">
      <c r="A1051" s="59"/>
      <c r="B1051" s="59"/>
      <c r="C1051" s="59"/>
      <c r="D1051" s="59"/>
      <c r="E1051" s="59"/>
      <c r="F1051" s="59"/>
      <c r="G1051" s="59"/>
      <c r="H1051" s="59"/>
      <c r="I1051" s="59"/>
      <c r="J1051" s="59"/>
    </row>
    <row r="1052" spans="1:10" ht="16" x14ac:dyDescent="0.2">
      <c r="A1052" s="59"/>
      <c r="B1052" s="59"/>
      <c r="C1052" s="59"/>
      <c r="D1052" s="59"/>
      <c r="E1052" s="59"/>
      <c r="F1052" s="59"/>
      <c r="G1052" s="59"/>
      <c r="H1052" s="59"/>
      <c r="I1052" s="59"/>
      <c r="J1052" s="59"/>
    </row>
    <row r="1053" spans="1:10" ht="16" x14ac:dyDescent="0.2">
      <c r="A1053" s="59"/>
      <c r="B1053" s="59"/>
      <c r="C1053" s="59"/>
      <c r="D1053" s="59"/>
      <c r="E1053" s="59"/>
      <c r="F1053" s="59"/>
      <c r="G1053" s="59"/>
      <c r="H1053" s="59"/>
      <c r="I1053" s="59"/>
      <c r="J1053" s="59"/>
    </row>
    <row r="1054" spans="1:10" ht="16" x14ac:dyDescent="0.2">
      <c r="A1054" s="59"/>
      <c r="B1054" s="59"/>
      <c r="C1054" s="59"/>
      <c r="D1054" s="59"/>
      <c r="E1054" s="59"/>
      <c r="F1054" s="59"/>
      <c r="G1054" s="59"/>
      <c r="H1054" s="59"/>
      <c r="I1054" s="59"/>
      <c r="J1054" s="59"/>
    </row>
    <row r="1055" spans="1:10" ht="16" x14ac:dyDescent="0.2">
      <c r="A1055" s="59"/>
      <c r="B1055" s="59"/>
      <c r="C1055" s="59"/>
      <c r="D1055" s="59"/>
      <c r="E1055" s="59"/>
      <c r="F1055" s="59"/>
      <c r="G1055" s="59"/>
      <c r="H1055" s="59"/>
      <c r="I1055" s="59"/>
      <c r="J1055" s="59"/>
    </row>
    <row r="1056" spans="1:10" ht="16" x14ac:dyDescent="0.2">
      <c r="A1056" s="59"/>
      <c r="B1056" s="59"/>
      <c r="C1056" s="59"/>
      <c r="D1056" s="59"/>
      <c r="E1056" s="59"/>
      <c r="F1056" s="59"/>
      <c r="G1056" s="59"/>
      <c r="H1056" s="59"/>
      <c r="I1056" s="59"/>
      <c r="J1056" s="59"/>
    </row>
    <row r="1057" spans="1:10" ht="16" x14ac:dyDescent="0.2">
      <c r="A1057" s="59"/>
      <c r="B1057" s="59"/>
      <c r="C1057" s="59"/>
      <c r="D1057" s="59"/>
      <c r="E1057" s="59"/>
      <c r="F1057" s="59"/>
      <c r="G1057" s="59"/>
      <c r="H1057" s="59"/>
      <c r="I1057" s="59"/>
      <c r="J1057" s="59"/>
    </row>
    <row r="1058" spans="1:10" ht="16" x14ac:dyDescent="0.2">
      <c r="A1058" s="59"/>
      <c r="B1058" s="59"/>
      <c r="C1058" s="59"/>
      <c r="D1058" s="59"/>
      <c r="E1058" s="59"/>
      <c r="F1058" s="59"/>
      <c r="G1058" s="59"/>
      <c r="H1058" s="59"/>
      <c r="I1058" s="59"/>
      <c r="J1058" s="59"/>
    </row>
    <row r="1059" spans="1:10" ht="16" x14ac:dyDescent="0.2">
      <c r="A1059" s="59"/>
      <c r="B1059" s="59"/>
      <c r="C1059" s="59"/>
      <c r="D1059" s="59"/>
      <c r="E1059" s="59"/>
      <c r="F1059" s="59"/>
      <c r="G1059" s="59"/>
      <c r="H1059" s="59"/>
      <c r="I1059" s="59"/>
      <c r="J1059" s="59"/>
    </row>
    <row r="1060" spans="1:10" ht="16" x14ac:dyDescent="0.2">
      <c r="A1060" s="59"/>
      <c r="B1060" s="59"/>
      <c r="C1060" s="59"/>
      <c r="D1060" s="59"/>
      <c r="E1060" s="59"/>
      <c r="F1060" s="59"/>
      <c r="G1060" s="59"/>
      <c r="H1060" s="59"/>
      <c r="I1060" s="59"/>
      <c r="J1060" s="59"/>
    </row>
    <row r="1061" spans="1:10" ht="16" x14ac:dyDescent="0.2">
      <c r="A1061" s="59"/>
      <c r="B1061" s="59"/>
      <c r="C1061" s="59"/>
      <c r="D1061" s="59"/>
      <c r="E1061" s="59"/>
      <c r="F1061" s="59"/>
      <c r="G1061" s="59"/>
      <c r="H1061" s="59"/>
      <c r="I1061" s="59"/>
      <c r="J1061" s="59"/>
    </row>
    <row r="1062" spans="1:10" ht="16" x14ac:dyDescent="0.2">
      <c r="A1062" s="59"/>
      <c r="B1062" s="59"/>
      <c r="C1062" s="59"/>
      <c r="D1062" s="59"/>
      <c r="E1062" s="59"/>
      <c r="F1062" s="59"/>
      <c r="G1062" s="59"/>
      <c r="H1062" s="59"/>
      <c r="I1062" s="59"/>
      <c r="J1062" s="59"/>
    </row>
    <row r="1063" spans="1:10" ht="16" x14ac:dyDescent="0.2">
      <c r="A1063" s="59"/>
      <c r="B1063" s="59"/>
      <c r="C1063" s="59"/>
      <c r="D1063" s="59"/>
      <c r="E1063" s="59"/>
      <c r="F1063" s="59"/>
      <c r="G1063" s="59"/>
      <c r="H1063" s="59"/>
      <c r="I1063" s="59"/>
      <c r="J1063" s="59"/>
    </row>
    <row r="1064" spans="1:10" ht="16" x14ac:dyDescent="0.2">
      <c r="A1064" s="59"/>
      <c r="B1064" s="59"/>
      <c r="C1064" s="59"/>
      <c r="D1064" s="59"/>
      <c r="E1064" s="59"/>
      <c r="F1064" s="59"/>
      <c r="G1064" s="59"/>
      <c r="H1064" s="59"/>
      <c r="I1064" s="59"/>
      <c r="J1064" s="59"/>
    </row>
    <row r="1065" spans="1:10" ht="16" x14ac:dyDescent="0.2">
      <c r="A1065" s="59"/>
      <c r="B1065" s="59"/>
      <c r="C1065" s="59"/>
      <c r="D1065" s="59"/>
      <c r="E1065" s="59"/>
      <c r="F1065" s="59"/>
      <c r="G1065" s="59"/>
      <c r="H1065" s="59"/>
      <c r="I1065" s="59"/>
      <c r="J1065" s="59"/>
    </row>
    <row r="1066" spans="1:10" ht="16" x14ac:dyDescent="0.2">
      <c r="A1066" s="59"/>
      <c r="B1066" s="59"/>
      <c r="C1066" s="59"/>
      <c r="D1066" s="59"/>
      <c r="E1066" s="59"/>
      <c r="F1066" s="59"/>
      <c r="G1066" s="59"/>
      <c r="H1066" s="59"/>
      <c r="I1066" s="59"/>
      <c r="J1066" s="59"/>
    </row>
    <row r="1067" spans="1:10" ht="16" x14ac:dyDescent="0.2">
      <c r="A1067" s="59"/>
      <c r="B1067" s="59"/>
      <c r="C1067" s="59"/>
      <c r="D1067" s="59"/>
      <c r="E1067" s="59"/>
      <c r="F1067" s="59"/>
      <c r="G1067" s="59"/>
      <c r="H1067" s="59"/>
      <c r="I1067" s="59"/>
      <c r="J1067" s="59"/>
    </row>
    <row r="1068" spans="1:10" ht="16" x14ac:dyDescent="0.2">
      <c r="A1068" s="59"/>
      <c r="B1068" s="59"/>
      <c r="C1068" s="59"/>
      <c r="D1068" s="59"/>
      <c r="E1068" s="59"/>
      <c r="F1068" s="59"/>
      <c r="G1068" s="59"/>
      <c r="H1068" s="59"/>
      <c r="I1068" s="59"/>
      <c r="J1068" s="59"/>
    </row>
    <row r="1069" spans="1:10" ht="16" x14ac:dyDescent="0.2">
      <c r="A1069" s="59"/>
      <c r="B1069" s="59"/>
      <c r="C1069" s="59"/>
      <c r="D1069" s="59"/>
      <c r="E1069" s="59"/>
      <c r="F1069" s="59"/>
      <c r="G1069" s="59"/>
      <c r="H1069" s="59"/>
      <c r="I1069" s="59"/>
      <c r="J1069" s="59"/>
    </row>
    <row r="1070" spans="1:10" ht="16" x14ac:dyDescent="0.2">
      <c r="A1070" s="59"/>
      <c r="B1070" s="59"/>
      <c r="C1070" s="59"/>
      <c r="D1070" s="59"/>
      <c r="E1070" s="59"/>
      <c r="F1070" s="59"/>
      <c r="G1070" s="59"/>
      <c r="H1070" s="59"/>
      <c r="I1070" s="59"/>
      <c r="J1070" s="59"/>
    </row>
    <row r="1071" spans="1:10" ht="16" x14ac:dyDescent="0.2">
      <c r="A1071" s="59"/>
      <c r="B1071" s="59"/>
      <c r="C1071" s="59"/>
      <c r="D1071" s="59"/>
      <c r="E1071" s="59"/>
      <c r="F1071" s="59"/>
      <c r="G1071" s="59"/>
      <c r="H1071" s="59"/>
      <c r="I1071" s="59"/>
      <c r="J1071" s="59"/>
    </row>
    <row r="1072" spans="1:10" ht="16" x14ac:dyDescent="0.2">
      <c r="A1072" s="59"/>
      <c r="B1072" s="59"/>
      <c r="C1072" s="59"/>
      <c r="D1072" s="59"/>
      <c r="E1072" s="59"/>
      <c r="F1072" s="59"/>
      <c r="G1072" s="59"/>
      <c r="H1072" s="59"/>
      <c r="I1072" s="59"/>
      <c r="J1072" s="59"/>
    </row>
    <row r="1073" spans="1:10" ht="16" x14ac:dyDescent="0.2">
      <c r="A1073" s="59"/>
      <c r="B1073" s="59"/>
      <c r="C1073" s="59"/>
      <c r="D1073" s="59"/>
      <c r="E1073" s="59"/>
      <c r="F1073" s="59"/>
      <c r="G1073" s="59"/>
      <c r="H1073" s="59"/>
      <c r="I1073" s="59"/>
      <c r="J1073" s="59"/>
    </row>
    <row r="1074" spans="1:10" ht="16" x14ac:dyDescent="0.2">
      <c r="A1074" s="59"/>
      <c r="B1074" s="59"/>
      <c r="C1074" s="59"/>
      <c r="D1074" s="59"/>
      <c r="E1074" s="59"/>
      <c r="F1074" s="59"/>
      <c r="G1074" s="59"/>
      <c r="H1074" s="59"/>
      <c r="I1074" s="59"/>
      <c r="J1074" s="59"/>
    </row>
    <row r="1075" spans="1:10" ht="16" x14ac:dyDescent="0.2">
      <c r="A1075" s="59"/>
      <c r="B1075" s="59"/>
      <c r="C1075" s="59"/>
      <c r="D1075" s="59"/>
      <c r="E1075" s="59"/>
      <c r="F1075" s="59"/>
      <c r="G1075" s="59"/>
      <c r="H1075" s="59"/>
      <c r="I1075" s="59"/>
      <c r="J1075" s="59"/>
    </row>
    <row r="1076" spans="1:10" ht="16" x14ac:dyDescent="0.2">
      <c r="A1076" s="59"/>
      <c r="B1076" s="59"/>
      <c r="C1076" s="59"/>
      <c r="D1076" s="59"/>
      <c r="E1076" s="59"/>
      <c r="F1076" s="59"/>
      <c r="G1076" s="59"/>
      <c r="H1076" s="59"/>
      <c r="I1076" s="59"/>
      <c r="J1076" s="59"/>
    </row>
    <row r="1077" spans="1:10" ht="16" x14ac:dyDescent="0.2">
      <c r="A1077" s="59"/>
      <c r="B1077" s="59"/>
      <c r="C1077" s="59"/>
      <c r="D1077" s="59"/>
      <c r="E1077" s="59"/>
      <c r="F1077" s="59"/>
      <c r="G1077" s="59"/>
      <c r="H1077" s="59"/>
      <c r="I1077" s="59"/>
      <c r="J1077" s="59"/>
    </row>
    <row r="1078" spans="1:10" ht="16" x14ac:dyDescent="0.2">
      <c r="A1078" s="59"/>
      <c r="B1078" s="59"/>
      <c r="C1078" s="59"/>
      <c r="D1078" s="59"/>
      <c r="E1078" s="59"/>
      <c r="F1078" s="59"/>
      <c r="G1078" s="59"/>
      <c r="H1078" s="59"/>
      <c r="I1078" s="59"/>
      <c r="J1078" s="59"/>
    </row>
    <row r="1079" spans="1:10" ht="16" x14ac:dyDescent="0.2">
      <c r="A1079" s="59"/>
      <c r="B1079" s="59"/>
      <c r="C1079" s="59"/>
      <c r="D1079" s="59"/>
      <c r="E1079" s="59"/>
      <c r="F1079" s="59"/>
      <c r="G1079" s="59"/>
      <c r="H1079" s="59"/>
      <c r="I1079" s="59"/>
      <c r="J1079" s="59"/>
    </row>
    <row r="1080" spans="1:10" ht="16" x14ac:dyDescent="0.2">
      <c r="A1080" s="59"/>
      <c r="B1080" s="59"/>
      <c r="C1080" s="59"/>
      <c r="D1080" s="59"/>
      <c r="E1080" s="59"/>
      <c r="F1080" s="59"/>
      <c r="G1080" s="59"/>
      <c r="H1080" s="59"/>
      <c r="I1080" s="59"/>
      <c r="J1080" s="59"/>
    </row>
    <row r="1081" spans="1:10" ht="16" x14ac:dyDescent="0.2">
      <c r="A1081" s="59"/>
      <c r="B1081" s="59"/>
      <c r="C1081" s="59"/>
      <c r="D1081" s="59"/>
      <c r="E1081" s="59"/>
      <c r="F1081" s="59"/>
      <c r="G1081" s="59"/>
      <c r="H1081" s="59"/>
      <c r="I1081" s="59"/>
      <c r="J1081" s="59"/>
    </row>
    <row r="1082" spans="1:10" ht="16" x14ac:dyDescent="0.2">
      <c r="A1082" s="59"/>
      <c r="B1082" s="59"/>
      <c r="C1082" s="59"/>
      <c r="D1082" s="59"/>
      <c r="E1082" s="59"/>
      <c r="F1082" s="59"/>
      <c r="G1082" s="59"/>
      <c r="H1082" s="59"/>
      <c r="I1082" s="59"/>
      <c r="J1082" s="59"/>
    </row>
    <row r="1083" spans="1:10" ht="16" x14ac:dyDescent="0.2">
      <c r="A1083" s="59"/>
      <c r="B1083" s="59"/>
      <c r="C1083" s="59"/>
      <c r="D1083" s="59"/>
      <c r="E1083" s="59"/>
      <c r="F1083" s="59"/>
      <c r="G1083" s="59"/>
      <c r="H1083" s="59"/>
      <c r="I1083" s="59"/>
      <c r="J1083" s="59"/>
    </row>
    <row r="1084" spans="1:10" ht="16" x14ac:dyDescent="0.2">
      <c r="A1084" s="59"/>
      <c r="B1084" s="59"/>
      <c r="C1084" s="59"/>
      <c r="D1084" s="59"/>
      <c r="E1084" s="59"/>
      <c r="F1084" s="59"/>
      <c r="G1084" s="59"/>
      <c r="H1084" s="59"/>
      <c r="I1084" s="59"/>
      <c r="J1084" s="59"/>
    </row>
    <row r="1085" spans="1:10" ht="16" x14ac:dyDescent="0.2">
      <c r="A1085" s="59"/>
      <c r="B1085" s="59"/>
      <c r="C1085" s="59"/>
      <c r="D1085" s="59"/>
      <c r="E1085" s="59"/>
      <c r="F1085" s="59"/>
      <c r="G1085" s="59"/>
      <c r="H1085" s="59"/>
      <c r="I1085" s="59"/>
      <c r="J1085" s="59"/>
    </row>
    <row r="1086" spans="1:10" ht="16" x14ac:dyDescent="0.2">
      <c r="A1086" s="59"/>
      <c r="B1086" s="59"/>
      <c r="C1086" s="59"/>
      <c r="D1086" s="59"/>
      <c r="E1086" s="59"/>
      <c r="F1086" s="59"/>
      <c r="G1086" s="59"/>
      <c r="H1086" s="59"/>
      <c r="I1086" s="59"/>
      <c r="J1086" s="59"/>
    </row>
    <row r="1087" spans="1:10" ht="16" x14ac:dyDescent="0.2">
      <c r="A1087" s="59"/>
      <c r="B1087" s="59"/>
      <c r="C1087" s="59"/>
      <c r="D1087" s="59"/>
      <c r="E1087" s="59"/>
      <c r="F1087" s="59"/>
      <c r="G1087" s="59"/>
      <c r="H1087" s="59"/>
      <c r="I1087" s="59"/>
      <c r="J1087" s="59"/>
    </row>
    <row r="1088" spans="1:10" ht="16" x14ac:dyDescent="0.2">
      <c r="A1088" s="59"/>
      <c r="B1088" s="59"/>
      <c r="C1088" s="59"/>
      <c r="D1088" s="59"/>
      <c r="E1088" s="59"/>
      <c r="F1088" s="59"/>
      <c r="G1088" s="59"/>
      <c r="H1088" s="59"/>
      <c r="I1088" s="59"/>
      <c r="J1088" s="59"/>
    </row>
    <row r="1089" spans="1:10" ht="16" x14ac:dyDescent="0.2">
      <c r="A1089" s="59"/>
      <c r="B1089" s="59"/>
      <c r="C1089" s="59"/>
      <c r="D1089" s="59"/>
      <c r="E1089" s="59"/>
      <c r="F1089" s="59"/>
      <c r="G1089" s="59"/>
      <c r="H1089" s="59"/>
      <c r="I1089" s="59"/>
      <c r="J1089" s="59"/>
    </row>
    <row r="1090" spans="1:10" ht="16" x14ac:dyDescent="0.2">
      <c r="A1090" s="59"/>
      <c r="B1090" s="59"/>
      <c r="C1090" s="59"/>
      <c r="D1090" s="59"/>
      <c r="E1090" s="59"/>
      <c r="F1090" s="59"/>
      <c r="G1090" s="59"/>
      <c r="H1090" s="59"/>
      <c r="I1090" s="59"/>
      <c r="J1090" s="59"/>
    </row>
    <row r="1091" spans="1:10" ht="16" x14ac:dyDescent="0.2">
      <c r="A1091" s="59"/>
      <c r="B1091" s="59"/>
      <c r="C1091" s="59"/>
      <c r="D1091" s="59"/>
      <c r="E1091" s="59"/>
      <c r="F1091" s="59"/>
      <c r="G1091" s="59"/>
      <c r="H1091" s="59"/>
      <c r="I1091" s="59"/>
      <c r="J1091" s="59"/>
    </row>
    <row r="1092" spans="1:10" ht="16" x14ac:dyDescent="0.2">
      <c r="A1092" s="59"/>
      <c r="B1092" s="59"/>
      <c r="C1092" s="59"/>
      <c r="D1092" s="59"/>
      <c r="E1092" s="59"/>
      <c r="F1092" s="59"/>
      <c r="G1092" s="59"/>
      <c r="H1092" s="59"/>
      <c r="I1092" s="59"/>
      <c r="J1092" s="59"/>
    </row>
    <row r="1093" spans="1:10" ht="16" x14ac:dyDescent="0.2">
      <c r="A1093" s="59"/>
      <c r="B1093" s="59"/>
      <c r="C1093" s="59"/>
      <c r="D1093" s="59"/>
      <c r="E1093" s="59"/>
      <c r="F1093" s="59"/>
      <c r="G1093" s="59"/>
      <c r="H1093" s="59"/>
      <c r="I1093" s="59"/>
      <c r="J1093" s="59"/>
    </row>
    <row r="1094" spans="1:10" ht="16" x14ac:dyDescent="0.2">
      <c r="A1094" s="59"/>
      <c r="B1094" s="59"/>
      <c r="C1094" s="59"/>
      <c r="D1094" s="59"/>
      <c r="E1094" s="59"/>
      <c r="F1094" s="59"/>
      <c r="G1094" s="59"/>
      <c r="H1094" s="59"/>
      <c r="I1094" s="59"/>
      <c r="J1094" s="59"/>
    </row>
    <row r="1095" spans="1:10" ht="16" x14ac:dyDescent="0.2">
      <c r="A1095" s="59"/>
      <c r="B1095" s="59"/>
      <c r="C1095" s="59"/>
      <c r="D1095" s="59"/>
      <c r="E1095" s="59"/>
      <c r="F1095" s="59"/>
      <c r="G1095" s="59"/>
      <c r="H1095" s="59"/>
      <c r="I1095" s="59"/>
      <c r="J1095" s="59"/>
    </row>
    <row r="1096" spans="1:10" ht="16" x14ac:dyDescent="0.2">
      <c r="A1096" s="59"/>
      <c r="B1096" s="59"/>
      <c r="C1096" s="59"/>
      <c r="D1096" s="59"/>
      <c r="E1096" s="59"/>
      <c r="F1096" s="59"/>
      <c r="G1096" s="59"/>
      <c r="H1096" s="59"/>
      <c r="I1096" s="59"/>
      <c r="J1096" s="59"/>
    </row>
    <row r="1097" spans="1:10" ht="16" x14ac:dyDescent="0.2">
      <c r="A1097" s="59"/>
      <c r="B1097" s="59"/>
      <c r="C1097" s="59"/>
      <c r="D1097" s="59"/>
      <c r="E1097" s="59"/>
      <c r="F1097" s="59"/>
      <c r="G1097" s="59"/>
      <c r="H1097" s="59"/>
      <c r="I1097" s="59"/>
      <c r="J1097" s="59"/>
    </row>
    <row r="1098" spans="1:10" ht="16" x14ac:dyDescent="0.2">
      <c r="A1098" s="59"/>
      <c r="B1098" s="59"/>
      <c r="C1098" s="59"/>
      <c r="D1098" s="59"/>
      <c r="E1098" s="59"/>
      <c r="F1098" s="59"/>
      <c r="G1098" s="59"/>
      <c r="H1098" s="59"/>
      <c r="I1098" s="59"/>
      <c r="J1098" s="59"/>
    </row>
    <row r="1099" spans="1:10" ht="16" x14ac:dyDescent="0.2">
      <c r="A1099" s="59"/>
      <c r="B1099" s="59"/>
      <c r="C1099" s="59"/>
      <c r="D1099" s="59"/>
      <c r="E1099" s="59"/>
      <c r="F1099" s="59"/>
      <c r="G1099" s="59"/>
      <c r="H1099" s="59"/>
      <c r="I1099" s="59"/>
      <c r="J1099" s="59"/>
    </row>
    <row r="1100" spans="1:10" ht="16" x14ac:dyDescent="0.2">
      <c r="A1100" s="59"/>
      <c r="B1100" s="59"/>
      <c r="C1100" s="59"/>
      <c r="D1100" s="59"/>
      <c r="E1100" s="59"/>
      <c r="F1100" s="59"/>
      <c r="G1100" s="59"/>
      <c r="H1100" s="59"/>
      <c r="I1100" s="59"/>
      <c r="J1100" s="59"/>
    </row>
    <row r="1101" spans="1:10" ht="16" x14ac:dyDescent="0.2">
      <c r="A1101" s="59"/>
      <c r="B1101" s="59"/>
      <c r="C1101" s="59"/>
      <c r="D1101" s="59"/>
      <c r="E1101" s="59"/>
      <c r="F1101" s="59"/>
      <c r="G1101" s="59"/>
      <c r="H1101" s="59"/>
      <c r="I1101" s="59"/>
      <c r="J1101" s="59"/>
    </row>
    <row r="1102" spans="1:10" ht="16" x14ac:dyDescent="0.2">
      <c r="A1102" s="59"/>
      <c r="B1102" s="59"/>
      <c r="C1102" s="59"/>
      <c r="D1102" s="59"/>
      <c r="E1102" s="59"/>
      <c r="F1102" s="59"/>
      <c r="G1102" s="59"/>
      <c r="H1102" s="59"/>
      <c r="I1102" s="59"/>
      <c r="J1102" s="59"/>
    </row>
    <row r="1103" spans="1:10" ht="16" x14ac:dyDescent="0.2">
      <c r="A1103" s="59"/>
      <c r="B1103" s="59"/>
      <c r="C1103" s="59"/>
      <c r="D1103" s="59"/>
      <c r="E1103" s="59"/>
      <c r="F1103" s="59"/>
      <c r="G1103" s="59"/>
      <c r="H1103" s="59"/>
      <c r="I1103" s="59"/>
      <c r="J1103" s="59"/>
    </row>
    <row r="1104" spans="1:10" ht="16" x14ac:dyDescent="0.2">
      <c r="A1104" s="59"/>
      <c r="B1104" s="59"/>
      <c r="C1104" s="59"/>
      <c r="D1104" s="59"/>
      <c r="E1104" s="59"/>
      <c r="F1104" s="59"/>
      <c r="G1104" s="59"/>
      <c r="H1104" s="59"/>
      <c r="I1104" s="59"/>
      <c r="J1104" s="59"/>
    </row>
    <row r="1105" spans="1:10" ht="16" x14ac:dyDescent="0.2">
      <c r="A1105" s="59"/>
      <c r="B1105" s="59"/>
      <c r="C1105" s="59"/>
      <c r="D1105" s="59"/>
      <c r="E1105" s="59"/>
      <c r="F1105" s="59"/>
      <c r="G1105" s="59"/>
      <c r="H1105" s="59"/>
      <c r="I1105" s="59"/>
      <c r="J1105" s="59"/>
    </row>
    <row r="1106" spans="1:10" ht="16" x14ac:dyDescent="0.2">
      <c r="A1106" s="59"/>
      <c r="B1106" s="59"/>
      <c r="C1106" s="59"/>
      <c r="D1106" s="59"/>
      <c r="E1106" s="59"/>
      <c r="F1106" s="59"/>
      <c r="G1106" s="59"/>
      <c r="H1106" s="59"/>
      <c r="I1106" s="59"/>
      <c r="J1106" s="59"/>
    </row>
    <row r="1107" spans="1:10" ht="16" x14ac:dyDescent="0.2">
      <c r="A1107" s="59"/>
      <c r="B1107" s="59"/>
      <c r="C1107" s="59"/>
      <c r="D1107" s="59"/>
      <c r="E1107" s="59"/>
      <c r="F1107" s="59"/>
      <c r="G1107" s="59"/>
      <c r="H1107" s="59"/>
      <c r="I1107" s="59"/>
      <c r="J1107" s="59"/>
    </row>
    <row r="1108" spans="1:10" ht="16" x14ac:dyDescent="0.2">
      <c r="A1108" s="59"/>
      <c r="B1108" s="59"/>
      <c r="C1108" s="59"/>
      <c r="D1108" s="59"/>
      <c r="E1108" s="59"/>
      <c r="F1108" s="59"/>
      <c r="G1108" s="59"/>
      <c r="H1108" s="59"/>
      <c r="I1108" s="59"/>
      <c r="J1108" s="59"/>
    </row>
    <row r="1109" spans="1:10" ht="16" x14ac:dyDescent="0.2">
      <c r="A1109" s="59"/>
      <c r="B1109" s="59"/>
      <c r="C1109" s="59"/>
      <c r="D1109" s="59"/>
      <c r="E1109" s="59"/>
      <c r="F1109" s="59"/>
      <c r="G1109" s="59"/>
      <c r="H1109" s="59"/>
      <c r="I1109" s="59"/>
      <c r="J1109" s="59"/>
    </row>
    <row r="1110" spans="1:10" ht="16" x14ac:dyDescent="0.2">
      <c r="A1110" s="59"/>
      <c r="B1110" s="59"/>
      <c r="C1110" s="59"/>
      <c r="D1110" s="59"/>
      <c r="E1110" s="59"/>
      <c r="F1110" s="59"/>
      <c r="G1110" s="59"/>
      <c r="H1110" s="59"/>
      <c r="I1110" s="59"/>
      <c r="J1110" s="59"/>
    </row>
    <row r="1111" spans="1:10" ht="16" x14ac:dyDescent="0.2">
      <c r="A1111" s="59"/>
      <c r="B1111" s="59"/>
      <c r="C1111" s="59"/>
      <c r="D1111" s="59"/>
      <c r="E1111" s="59"/>
      <c r="F1111" s="59"/>
      <c r="G1111" s="59"/>
      <c r="H1111" s="59"/>
      <c r="I1111" s="59"/>
      <c r="J1111" s="59"/>
    </row>
    <row r="1112" spans="1:10" ht="16" x14ac:dyDescent="0.2">
      <c r="A1112" s="59"/>
      <c r="B1112" s="59"/>
      <c r="C1112" s="59"/>
      <c r="D1112" s="59"/>
      <c r="E1112" s="59"/>
      <c r="F1112" s="59"/>
      <c r="G1112" s="59"/>
      <c r="H1112" s="59"/>
      <c r="I1112" s="59"/>
      <c r="J1112" s="59"/>
    </row>
    <row r="1113" spans="1:10" ht="16" x14ac:dyDescent="0.2">
      <c r="A1113" s="59"/>
      <c r="B1113" s="59"/>
      <c r="C1113" s="59"/>
      <c r="D1113" s="59"/>
      <c r="E1113" s="59"/>
      <c r="F1113" s="59"/>
      <c r="G1113" s="59"/>
      <c r="H1113" s="59"/>
      <c r="I1113" s="59"/>
      <c r="J1113" s="59"/>
    </row>
    <row r="1114" spans="1:10" ht="16" x14ac:dyDescent="0.2">
      <c r="A1114" s="59"/>
      <c r="B1114" s="59"/>
      <c r="C1114" s="59"/>
      <c r="D1114" s="59"/>
      <c r="E1114" s="59"/>
      <c r="F1114" s="59"/>
      <c r="G1114" s="59"/>
      <c r="H1114" s="59"/>
      <c r="I1114" s="59"/>
      <c r="J1114" s="59"/>
    </row>
    <row r="1115" spans="1:10" ht="16" x14ac:dyDescent="0.2">
      <c r="A1115" s="59"/>
      <c r="B1115" s="59"/>
      <c r="C1115" s="59"/>
      <c r="D1115" s="59"/>
      <c r="E1115" s="59"/>
      <c r="F1115" s="59"/>
      <c r="G1115" s="59"/>
      <c r="H1115" s="59"/>
      <c r="I1115" s="59"/>
      <c r="J1115" s="59"/>
    </row>
    <row r="1116" spans="1:10" ht="16" x14ac:dyDescent="0.2">
      <c r="A1116" s="59"/>
      <c r="B1116" s="59"/>
      <c r="C1116" s="59"/>
      <c r="D1116" s="59"/>
      <c r="E1116" s="59"/>
      <c r="F1116" s="59"/>
      <c r="G1116" s="59"/>
      <c r="H1116" s="59"/>
      <c r="I1116" s="59"/>
      <c r="J1116" s="59"/>
    </row>
    <row r="1117" spans="1:10" ht="16" x14ac:dyDescent="0.2">
      <c r="A1117" s="59"/>
      <c r="B1117" s="59"/>
      <c r="C1117" s="59"/>
      <c r="D1117" s="59"/>
      <c r="E1117" s="59"/>
      <c r="F1117" s="59"/>
      <c r="G1117" s="59"/>
      <c r="H1117" s="59"/>
      <c r="I1117" s="59"/>
      <c r="J1117" s="59"/>
    </row>
    <row r="1118" spans="1:10" ht="16" x14ac:dyDescent="0.2">
      <c r="A1118" s="59"/>
      <c r="B1118" s="59"/>
      <c r="C1118" s="59"/>
      <c r="D1118" s="59"/>
      <c r="E1118" s="59"/>
      <c r="F1118" s="59"/>
      <c r="G1118" s="59"/>
      <c r="H1118" s="59"/>
      <c r="I1118" s="59"/>
      <c r="J1118" s="59"/>
    </row>
    <row r="1119" spans="1:10" ht="16" x14ac:dyDescent="0.2">
      <c r="A1119" s="59"/>
      <c r="B1119" s="59"/>
      <c r="C1119" s="59"/>
      <c r="D1119" s="59"/>
      <c r="E1119" s="59"/>
      <c r="F1119" s="59"/>
      <c r="G1119" s="59"/>
      <c r="H1119" s="59"/>
      <c r="I1119" s="59"/>
      <c r="J1119" s="59"/>
    </row>
    <row r="1120" spans="1:10" ht="16" x14ac:dyDescent="0.2">
      <c r="A1120" s="59"/>
      <c r="B1120" s="59"/>
      <c r="C1120" s="59"/>
      <c r="D1120" s="59"/>
      <c r="E1120" s="59"/>
      <c r="F1120" s="59"/>
      <c r="G1120" s="59"/>
      <c r="H1120" s="59"/>
      <c r="I1120" s="59"/>
      <c r="J1120" s="59"/>
    </row>
    <row r="1121" spans="1:10" ht="16" x14ac:dyDescent="0.2">
      <c r="A1121" s="59"/>
      <c r="B1121" s="59"/>
      <c r="C1121" s="59"/>
      <c r="D1121" s="59"/>
      <c r="E1121" s="59"/>
      <c r="F1121" s="59"/>
      <c r="G1121" s="59"/>
      <c r="H1121" s="59"/>
      <c r="I1121" s="59"/>
      <c r="J1121" s="59"/>
    </row>
    <row r="1122" spans="1:10" ht="16" x14ac:dyDescent="0.2">
      <c r="A1122" s="59"/>
      <c r="B1122" s="59"/>
      <c r="C1122" s="59"/>
      <c r="D1122" s="59"/>
      <c r="E1122" s="59"/>
      <c r="F1122" s="59"/>
      <c r="G1122" s="59"/>
      <c r="H1122" s="59"/>
      <c r="I1122" s="59"/>
      <c r="J1122" s="59"/>
    </row>
    <row r="1123" spans="1:10" ht="16" x14ac:dyDescent="0.2">
      <c r="A1123" s="59"/>
      <c r="B1123" s="59"/>
      <c r="C1123" s="59"/>
      <c r="D1123" s="59"/>
      <c r="E1123" s="59"/>
      <c r="F1123" s="59"/>
      <c r="G1123" s="59"/>
      <c r="H1123" s="59"/>
      <c r="I1123" s="59"/>
      <c r="J1123" s="59"/>
    </row>
    <row r="1124" spans="1:10" ht="16" x14ac:dyDescent="0.2">
      <c r="A1124" s="59"/>
      <c r="B1124" s="59"/>
      <c r="C1124" s="59"/>
      <c r="D1124" s="59"/>
      <c r="E1124" s="59"/>
      <c r="F1124" s="59"/>
      <c r="G1124" s="59"/>
      <c r="H1124" s="59"/>
      <c r="I1124" s="59"/>
      <c r="J1124" s="59"/>
    </row>
    <row r="1125" spans="1:10" ht="16" x14ac:dyDescent="0.2">
      <c r="A1125" s="59"/>
      <c r="B1125" s="59"/>
      <c r="C1125" s="59"/>
      <c r="D1125" s="59"/>
      <c r="E1125" s="59"/>
      <c r="F1125" s="59"/>
      <c r="G1125" s="59"/>
      <c r="H1125" s="59"/>
      <c r="I1125" s="59"/>
      <c r="J1125" s="59"/>
    </row>
    <row r="1126" spans="1:10" ht="16" x14ac:dyDescent="0.2">
      <c r="A1126" s="59"/>
      <c r="B1126" s="59"/>
      <c r="C1126" s="59"/>
      <c r="D1126" s="59"/>
      <c r="E1126" s="59"/>
      <c r="F1126" s="59"/>
      <c r="G1126" s="59"/>
      <c r="H1126" s="59"/>
      <c r="I1126" s="59"/>
      <c r="J1126" s="59"/>
    </row>
    <row r="1127" spans="1:10" ht="16" x14ac:dyDescent="0.2">
      <c r="A1127" s="59"/>
      <c r="B1127" s="59"/>
      <c r="C1127" s="59"/>
      <c r="D1127" s="59"/>
      <c r="E1127" s="59"/>
      <c r="F1127" s="59"/>
      <c r="G1127" s="59"/>
      <c r="H1127" s="59"/>
      <c r="I1127" s="59"/>
      <c r="J1127" s="59"/>
    </row>
    <row r="1128" spans="1:10" ht="16" x14ac:dyDescent="0.2">
      <c r="A1128" s="59"/>
      <c r="B1128" s="59"/>
      <c r="C1128" s="59"/>
      <c r="D1128" s="59"/>
      <c r="E1128" s="59"/>
      <c r="F1128" s="59"/>
      <c r="G1128" s="59"/>
      <c r="H1128" s="59"/>
      <c r="I1128" s="59"/>
      <c r="J1128" s="59"/>
    </row>
    <row r="1129" spans="1:10" ht="16" x14ac:dyDescent="0.2">
      <c r="A1129" s="59"/>
      <c r="B1129" s="59"/>
      <c r="C1129" s="59"/>
      <c r="D1129" s="59"/>
      <c r="E1129" s="59"/>
      <c r="F1129" s="59"/>
      <c r="G1129" s="59"/>
      <c r="H1129" s="59"/>
      <c r="I1129" s="59"/>
      <c r="J1129" s="59"/>
    </row>
    <row r="1130" spans="1:10" ht="16" x14ac:dyDescent="0.2">
      <c r="A1130" s="59"/>
      <c r="B1130" s="59"/>
      <c r="C1130" s="59"/>
      <c r="D1130" s="59"/>
      <c r="E1130" s="59"/>
      <c r="F1130" s="59"/>
      <c r="G1130" s="59"/>
      <c r="H1130" s="59"/>
      <c r="I1130" s="59"/>
      <c r="J1130" s="59"/>
    </row>
    <row r="1131" spans="1:10" ht="16" x14ac:dyDescent="0.2">
      <c r="A1131" s="59"/>
      <c r="B1131" s="59"/>
      <c r="C1131" s="59"/>
      <c r="D1131" s="59"/>
      <c r="E1131" s="59"/>
      <c r="F1131" s="59"/>
      <c r="G1131" s="59"/>
      <c r="H1131" s="59"/>
      <c r="I1131" s="59"/>
      <c r="J1131" s="59"/>
    </row>
    <row r="1132" spans="1:10" ht="16" x14ac:dyDescent="0.2">
      <c r="A1132" s="59"/>
      <c r="B1132" s="59"/>
      <c r="C1132" s="59"/>
      <c r="D1132" s="59"/>
      <c r="E1132" s="59"/>
      <c r="F1132" s="59"/>
      <c r="G1132" s="59"/>
      <c r="H1132" s="59"/>
      <c r="I1132" s="59"/>
      <c r="J1132" s="59"/>
    </row>
    <row r="1133" spans="1:10" ht="16" x14ac:dyDescent="0.2">
      <c r="A1133" s="59"/>
      <c r="B1133" s="59"/>
      <c r="C1133" s="59"/>
      <c r="D1133" s="59"/>
      <c r="E1133" s="59"/>
      <c r="F1133" s="59"/>
      <c r="G1133" s="59"/>
      <c r="H1133" s="59"/>
      <c r="I1133" s="59"/>
      <c r="J1133" s="59"/>
    </row>
    <row r="1134" spans="1:10" ht="16" x14ac:dyDescent="0.2">
      <c r="A1134" s="59"/>
      <c r="B1134" s="59"/>
      <c r="C1134" s="59"/>
      <c r="D1134" s="59"/>
      <c r="E1134" s="59"/>
      <c r="F1134" s="59"/>
      <c r="G1134" s="59"/>
      <c r="H1134" s="59"/>
      <c r="I1134" s="59"/>
      <c r="J1134" s="59"/>
    </row>
    <row r="1135" spans="1:10" ht="16" x14ac:dyDescent="0.2">
      <c r="A1135" s="59"/>
      <c r="B1135" s="59"/>
      <c r="C1135" s="59"/>
      <c r="D1135" s="59"/>
      <c r="E1135" s="59"/>
      <c r="F1135" s="59"/>
      <c r="G1135" s="59"/>
      <c r="H1135" s="59"/>
      <c r="I1135" s="59"/>
      <c r="J1135" s="59"/>
    </row>
    <row r="1136" spans="1:10" ht="16" x14ac:dyDescent="0.2">
      <c r="A1136" s="59"/>
      <c r="B1136" s="59"/>
      <c r="C1136" s="59"/>
      <c r="D1136" s="59"/>
      <c r="E1136" s="59"/>
      <c r="F1136" s="59"/>
      <c r="G1136" s="59"/>
      <c r="H1136" s="59"/>
      <c r="I1136" s="59"/>
      <c r="J1136" s="59"/>
    </row>
    <row r="1137" spans="1:10" ht="16" x14ac:dyDescent="0.2">
      <c r="A1137" s="59"/>
      <c r="B1137" s="59"/>
      <c r="C1137" s="59"/>
      <c r="D1137" s="59"/>
      <c r="E1137" s="59"/>
      <c r="F1137" s="59"/>
      <c r="G1137" s="59"/>
      <c r="H1137" s="59"/>
      <c r="I1137" s="59"/>
      <c r="J1137" s="59"/>
    </row>
    <row r="1138" spans="1:10" ht="16" x14ac:dyDescent="0.2">
      <c r="A1138" s="59"/>
      <c r="B1138" s="59"/>
      <c r="C1138" s="59"/>
      <c r="D1138" s="59"/>
      <c r="E1138" s="59"/>
      <c r="F1138" s="59"/>
      <c r="G1138" s="59"/>
      <c r="H1138" s="59"/>
      <c r="I1138" s="59"/>
      <c r="J1138" s="59"/>
    </row>
    <row r="1139" spans="1:10" ht="16" x14ac:dyDescent="0.2">
      <c r="A1139" s="59"/>
      <c r="B1139" s="59"/>
      <c r="C1139" s="59"/>
      <c r="D1139" s="59"/>
      <c r="E1139" s="59"/>
      <c r="F1139" s="59"/>
      <c r="G1139" s="59"/>
      <c r="H1139" s="59"/>
      <c r="I1139" s="59"/>
      <c r="J1139" s="59"/>
    </row>
    <row r="1140" spans="1:10" ht="16" x14ac:dyDescent="0.2">
      <c r="A1140" s="59"/>
      <c r="B1140" s="59"/>
      <c r="C1140" s="59"/>
      <c r="D1140" s="59"/>
      <c r="E1140" s="59"/>
      <c r="F1140" s="59"/>
      <c r="G1140" s="59"/>
      <c r="H1140" s="59"/>
      <c r="I1140" s="59"/>
      <c r="J1140" s="59"/>
    </row>
    <row r="1141" spans="1:10" ht="16" x14ac:dyDescent="0.2">
      <c r="A1141" s="59"/>
      <c r="B1141" s="59"/>
      <c r="C1141" s="59"/>
      <c r="D1141" s="59"/>
      <c r="E1141" s="59"/>
      <c r="F1141" s="59"/>
      <c r="G1141" s="59"/>
      <c r="H1141" s="59"/>
      <c r="I1141" s="59"/>
      <c r="J1141" s="59"/>
    </row>
    <row r="1142" spans="1:10" ht="16" x14ac:dyDescent="0.2">
      <c r="A1142" s="59"/>
      <c r="B1142" s="59"/>
      <c r="C1142" s="59"/>
      <c r="D1142" s="59"/>
      <c r="E1142" s="59"/>
      <c r="F1142" s="59"/>
      <c r="G1142" s="59"/>
      <c r="H1142" s="59"/>
      <c r="I1142" s="59"/>
      <c r="J1142" s="59"/>
    </row>
    <row r="1143" spans="1:10" ht="16" x14ac:dyDescent="0.2">
      <c r="A1143" s="59"/>
      <c r="B1143" s="59"/>
      <c r="C1143" s="59"/>
      <c r="D1143" s="59"/>
      <c r="E1143" s="59"/>
      <c r="F1143" s="59"/>
      <c r="G1143" s="59"/>
      <c r="H1143" s="59"/>
      <c r="I1143" s="59"/>
      <c r="J1143" s="59"/>
    </row>
    <row r="1144" spans="1:10" ht="16" x14ac:dyDescent="0.2">
      <c r="A1144" s="59"/>
      <c r="B1144" s="59"/>
      <c r="C1144" s="59"/>
      <c r="D1144" s="59"/>
      <c r="E1144" s="59"/>
      <c r="F1144" s="59"/>
      <c r="G1144" s="59"/>
      <c r="H1144" s="59"/>
      <c r="I1144" s="59"/>
      <c r="J1144" s="59"/>
    </row>
    <row r="1145" spans="1:10" ht="16" x14ac:dyDescent="0.2">
      <c r="A1145" s="59"/>
      <c r="B1145" s="59"/>
      <c r="C1145" s="59"/>
      <c r="D1145" s="59"/>
      <c r="E1145" s="59"/>
      <c r="F1145" s="59"/>
      <c r="G1145" s="59"/>
      <c r="H1145" s="59"/>
      <c r="I1145" s="59"/>
      <c r="J1145" s="59"/>
    </row>
    <row r="1146" spans="1:10" ht="16" x14ac:dyDescent="0.2">
      <c r="A1146" s="59"/>
      <c r="B1146" s="59"/>
      <c r="C1146" s="59"/>
      <c r="D1146" s="59"/>
      <c r="E1146" s="59"/>
      <c r="F1146" s="59"/>
      <c r="G1146" s="59"/>
      <c r="H1146" s="59"/>
      <c r="I1146" s="59"/>
      <c r="J1146" s="59"/>
    </row>
    <row r="1147" spans="1:10" ht="16" x14ac:dyDescent="0.2">
      <c r="A1147" s="59"/>
      <c r="B1147" s="59"/>
      <c r="C1147" s="59"/>
      <c r="D1147" s="59"/>
      <c r="E1147" s="59"/>
      <c r="F1147" s="59"/>
      <c r="G1147" s="59"/>
      <c r="H1147" s="59"/>
      <c r="I1147" s="59"/>
      <c r="J1147" s="59"/>
    </row>
    <row r="1148" spans="1:10" ht="16" x14ac:dyDescent="0.2">
      <c r="A1148" s="59"/>
      <c r="B1148" s="59"/>
      <c r="C1148" s="59"/>
      <c r="D1148" s="59"/>
      <c r="E1148" s="59"/>
      <c r="F1148" s="59"/>
      <c r="G1148" s="59"/>
      <c r="H1148" s="59"/>
      <c r="I1148" s="59"/>
      <c r="J1148" s="59"/>
    </row>
    <row r="1149" spans="1:10" ht="16" x14ac:dyDescent="0.2">
      <c r="A1149" s="59"/>
      <c r="B1149" s="59"/>
      <c r="C1149" s="59"/>
      <c r="D1149" s="59"/>
      <c r="E1149" s="59"/>
      <c r="F1149" s="59"/>
      <c r="G1149" s="59"/>
      <c r="H1149" s="59"/>
      <c r="I1149" s="59"/>
      <c r="J1149" s="59"/>
    </row>
    <row r="1150" spans="1:10" ht="16" x14ac:dyDescent="0.2">
      <c r="A1150" s="59"/>
      <c r="B1150" s="59"/>
      <c r="C1150" s="59"/>
      <c r="D1150" s="59"/>
      <c r="E1150" s="59"/>
      <c r="F1150" s="59"/>
      <c r="G1150" s="59"/>
      <c r="H1150" s="59"/>
      <c r="I1150" s="59"/>
      <c r="J1150" s="59"/>
    </row>
    <row r="1151" spans="1:10" ht="16" x14ac:dyDescent="0.2">
      <c r="A1151" s="59"/>
      <c r="B1151" s="59"/>
      <c r="C1151" s="59"/>
      <c r="D1151" s="59"/>
      <c r="E1151" s="59"/>
      <c r="F1151" s="59"/>
      <c r="G1151" s="59"/>
      <c r="H1151" s="59"/>
      <c r="I1151" s="59"/>
      <c r="J1151" s="59"/>
    </row>
    <row r="1152" spans="1:10" ht="16" x14ac:dyDescent="0.2">
      <c r="A1152" s="59"/>
      <c r="B1152" s="59"/>
      <c r="C1152" s="59"/>
      <c r="D1152" s="59"/>
      <c r="E1152" s="59"/>
      <c r="F1152" s="59"/>
      <c r="G1152" s="59"/>
      <c r="H1152" s="59"/>
      <c r="I1152" s="59"/>
      <c r="J1152" s="59"/>
    </row>
    <row r="1153" spans="1:10" ht="16" x14ac:dyDescent="0.2">
      <c r="A1153" s="59"/>
      <c r="B1153" s="59"/>
      <c r="C1153" s="59"/>
      <c r="D1153" s="59"/>
      <c r="E1153" s="59"/>
      <c r="F1153" s="59"/>
      <c r="G1153" s="59"/>
      <c r="H1153" s="59"/>
      <c r="I1153" s="59"/>
      <c r="J1153" s="59"/>
    </row>
    <row r="1154" spans="1:10" ht="16" x14ac:dyDescent="0.2">
      <c r="A1154" s="59"/>
      <c r="B1154" s="59"/>
      <c r="C1154" s="59"/>
      <c r="D1154" s="59"/>
      <c r="E1154" s="59"/>
      <c r="F1154" s="59"/>
      <c r="G1154" s="59"/>
      <c r="H1154" s="59"/>
      <c r="I1154" s="59"/>
      <c r="J1154" s="59"/>
    </row>
    <row r="1155" spans="1:10" ht="16" x14ac:dyDescent="0.2">
      <c r="A1155" s="59"/>
      <c r="B1155" s="59"/>
      <c r="C1155" s="59"/>
      <c r="D1155" s="59"/>
      <c r="E1155" s="59"/>
      <c r="F1155" s="59"/>
      <c r="G1155" s="59"/>
      <c r="H1155" s="59"/>
      <c r="I1155" s="59"/>
      <c r="J1155" s="59"/>
    </row>
    <row r="1156" spans="1:10" ht="16" x14ac:dyDescent="0.2">
      <c r="A1156" s="59"/>
      <c r="B1156" s="59"/>
      <c r="C1156" s="59"/>
      <c r="D1156" s="59"/>
      <c r="E1156" s="59"/>
      <c r="F1156" s="59"/>
      <c r="G1156" s="59"/>
      <c r="H1156" s="59"/>
      <c r="I1156" s="59"/>
      <c r="J1156" s="59"/>
    </row>
    <row r="1157" spans="1:10" ht="16" x14ac:dyDescent="0.2">
      <c r="A1157" s="59"/>
      <c r="B1157" s="59"/>
      <c r="C1157" s="59"/>
      <c r="D1157" s="59"/>
      <c r="E1157" s="59"/>
      <c r="F1157" s="59"/>
      <c r="G1157" s="59"/>
      <c r="H1157" s="59"/>
      <c r="I1157" s="59"/>
      <c r="J1157" s="59"/>
    </row>
    <row r="1158" spans="1:10" ht="16" x14ac:dyDescent="0.2">
      <c r="A1158" s="59"/>
      <c r="B1158" s="59"/>
      <c r="C1158" s="59"/>
      <c r="D1158" s="59"/>
      <c r="E1158" s="59"/>
      <c r="F1158" s="59"/>
      <c r="G1158" s="59"/>
      <c r="H1158" s="59"/>
      <c r="I1158" s="59"/>
      <c r="J1158" s="59"/>
    </row>
    <row r="1159" spans="1:10" ht="16" x14ac:dyDescent="0.2">
      <c r="A1159" s="59"/>
      <c r="B1159" s="59"/>
      <c r="C1159" s="59"/>
      <c r="D1159" s="59"/>
      <c r="E1159" s="59"/>
      <c r="F1159" s="59"/>
      <c r="G1159" s="59"/>
      <c r="H1159" s="59"/>
      <c r="I1159" s="59"/>
      <c r="J1159" s="59"/>
    </row>
    <row r="1160" spans="1:10" ht="16" x14ac:dyDescent="0.2">
      <c r="A1160" s="59"/>
      <c r="B1160" s="59"/>
      <c r="C1160" s="59"/>
      <c r="D1160" s="59"/>
      <c r="E1160" s="59"/>
      <c r="F1160" s="59"/>
      <c r="G1160" s="59"/>
      <c r="H1160" s="59"/>
      <c r="I1160" s="59"/>
      <c r="J1160" s="59"/>
    </row>
    <row r="1161" spans="1:10" ht="16" x14ac:dyDescent="0.2">
      <c r="A1161" s="59"/>
      <c r="B1161" s="59"/>
      <c r="C1161" s="59"/>
      <c r="D1161" s="59"/>
      <c r="E1161" s="59"/>
      <c r="F1161" s="59"/>
      <c r="G1161" s="59"/>
      <c r="H1161" s="59"/>
      <c r="I1161" s="59"/>
      <c r="J1161" s="59"/>
    </row>
    <row r="1162" spans="1:10" ht="16" x14ac:dyDescent="0.2">
      <c r="A1162" s="59"/>
      <c r="B1162" s="59"/>
      <c r="C1162" s="59"/>
      <c r="D1162" s="59"/>
      <c r="E1162" s="59"/>
      <c r="F1162" s="59"/>
      <c r="G1162" s="59"/>
      <c r="H1162" s="59"/>
      <c r="I1162" s="59"/>
      <c r="J1162" s="59"/>
    </row>
    <row r="1163" spans="1:10" ht="16" x14ac:dyDescent="0.2">
      <c r="A1163" s="59"/>
      <c r="B1163" s="59"/>
      <c r="C1163" s="59"/>
      <c r="D1163" s="59"/>
      <c r="E1163" s="59"/>
      <c r="F1163" s="59"/>
      <c r="G1163" s="59"/>
      <c r="H1163" s="59"/>
      <c r="I1163" s="59"/>
      <c r="J1163" s="59"/>
    </row>
    <row r="1164" spans="1:10" ht="16" x14ac:dyDescent="0.2">
      <c r="A1164" s="59"/>
      <c r="B1164" s="59"/>
      <c r="C1164" s="59"/>
      <c r="D1164" s="59"/>
      <c r="E1164" s="59"/>
      <c r="F1164" s="59"/>
      <c r="G1164" s="59"/>
      <c r="H1164" s="59"/>
      <c r="I1164" s="59"/>
      <c r="J1164" s="59"/>
    </row>
    <row r="1165" spans="1:10" ht="16" x14ac:dyDescent="0.2">
      <c r="A1165" s="59"/>
      <c r="B1165" s="59"/>
      <c r="C1165" s="59"/>
      <c r="D1165" s="59"/>
      <c r="E1165" s="59"/>
      <c r="F1165" s="59"/>
      <c r="G1165" s="59"/>
      <c r="H1165" s="59"/>
      <c r="I1165" s="59"/>
      <c r="J1165" s="59"/>
    </row>
    <row r="1166" spans="1:10" ht="16" x14ac:dyDescent="0.2">
      <c r="A1166" s="59"/>
      <c r="B1166" s="59"/>
      <c r="C1166" s="59"/>
      <c r="D1166" s="59"/>
      <c r="E1166" s="59"/>
      <c r="F1166" s="59"/>
      <c r="G1166" s="59"/>
      <c r="H1166" s="59"/>
      <c r="I1166" s="59"/>
      <c r="J1166" s="59"/>
    </row>
    <row r="1167" spans="1:10" ht="16" x14ac:dyDescent="0.2">
      <c r="A1167" s="59"/>
      <c r="B1167" s="59"/>
      <c r="C1167" s="59"/>
      <c r="D1167" s="59"/>
      <c r="E1167" s="59"/>
      <c r="F1167" s="59"/>
      <c r="G1167" s="59"/>
      <c r="H1167" s="59"/>
      <c r="I1167" s="59"/>
      <c r="J1167" s="59"/>
    </row>
    <row r="1168" spans="1:10" ht="16" x14ac:dyDescent="0.2">
      <c r="A1168" s="59"/>
      <c r="B1168" s="59"/>
      <c r="C1168" s="59"/>
      <c r="D1168" s="59"/>
      <c r="E1168" s="59"/>
      <c r="F1168" s="59"/>
      <c r="G1168" s="59"/>
      <c r="H1168" s="59"/>
      <c r="I1168" s="59"/>
      <c r="J1168" s="59"/>
    </row>
    <row r="1169" spans="1:10" ht="16" x14ac:dyDescent="0.2">
      <c r="A1169" s="59"/>
      <c r="B1169" s="59"/>
      <c r="C1169" s="59"/>
      <c r="D1169" s="59"/>
      <c r="E1169" s="59"/>
      <c r="F1169" s="59"/>
      <c r="G1169" s="59"/>
      <c r="H1169" s="59"/>
      <c r="I1169" s="59"/>
      <c r="J1169" s="59"/>
    </row>
    <row r="1170" spans="1:10" ht="16" x14ac:dyDescent="0.2">
      <c r="A1170" s="59"/>
      <c r="B1170" s="59"/>
      <c r="C1170" s="59"/>
      <c r="D1170" s="59"/>
      <c r="E1170" s="59"/>
      <c r="F1170" s="59"/>
      <c r="G1170" s="59"/>
      <c r="H1170" s="59"/>
      <c r="I1170" s="59"/>
      <c r="J1170" s="59"/>
    </row>
    <row r="1171" spans="1:10" ht="16" x14ac:dyDescent="0.2">
      <c r="A1171" s="59"/>
      <c r="B1171" s="59"/>
      <c r="C1171" s="59"/>
      <c r="D1171" s="59"/>
      <c r="E1171" s="59"/>
      <c r="F1171" s="59"/>
      <c r="G1171" s="59"/>
      <c r="H1171" s="59"/>
      <c r="I1171" s="59"/>
      <c r="J1171" s="59"/>
    </row>
    <row r="1172" spans="1:10" ht="16" x14ac:dyDescent="0.2">
      <c r="A1172" s="59"/>
      <c r="B1172" s="59"/>
      <c r="C1172" s="59"/>
      <c r="D1172" s="59"/>
      <c r="E1172" s="59"/>
      <c r="F1172" s="59"/>
      <c r="G1172" s="59"/>
      <c r="H1172" s="59"/>
      <c r="I1172" s="59"/>
      <c r="J1172" s="59"/>
    </row>
    <row r="1173" spans="1:10" ht="16" x14ac:dyDescent="0.2">
      <c r="A1173" s="59"/>
      <c r="B1173" s="59"/>
      <c r="C1173" s="59"/>
      <c r="D1173" s="59"/>
      <c r="E1173" s="59"/>
      <c r="F1173" s="59"/>
      <c r="G1173" s="59"/>
      <c r="H1173" s="59"/>
      <c r="I1173" s="59"/>
      <c r="J1173" s="59"/>
    </row>
    <row r="1174" spans="1:10" ht="16" x14ac:dyDescent="0.2">
      <c r="A1174" s="59"/>
      <c r="B1174" s="59"/>
      <c r="C1174" s="59"/>
      <c r="D1174" s="59"/>
      <c r="E1174" s="59"/>
      <c r="F1174" s="59"/>
      <c r="G1174" s="59"/>
      <c r="H1174" s="59"/>
      <c r="I1174" s="59"/>
      <c r="J1174" s="59"/>
    </row>
    <row r="1175" spans="1:10" ht="16" x14ac:dyDescent="0.2">
      <c r="A1175" s="59"/>
      <c r="B1175" s="59"/>
      <c r="C1175" s="59"/>
      <c r="D1175" s="59"/>
      <c r="E1175" s="59"/>
      <c r="F1175" s="59"/>
      <c r="G1175" s="59"/>
      <c r="H1175" s="59"/>
      <c r="I1175" s="59"/>
      <c r="J1175" s="59"/>
    </row>
    <row r="1176" spans="1:10" ht="16" x14ac:dyDescent="0.2">
      <c r="A1176" s="59"/>
      <c r="B1176" s="59"/>
      <c r="C1176" s="59"/>
      <c r="D1176" s="59"/>
      <c r="E1176" s="59"/>
      <c r="F1176" s="59"/>
      <c r="G1176" s="59"/>
      <c r="H1176" s="59"/>
      <c r="I1176" s="59"/>
      <c r="J1176" s="59"/>
    </row>
    <row r="1177" spans="1:10" ht="16" x14ac:dyDescent="0.2">
      <c r="A1177" s="59"/>
      <c r="B1177" s="59"/>
      <c r="C1177" s="59"/>
      <c r="D1177" s="59"/>
      <c r="E1177" s="59"/>
      <c r="F1177" s="59"/>
      <c r="G1177" s="59"/>
      <c r="H1177" s="59"/>
      <c r="I1177" s="59"/>
      <c r="J1177" s="59"/>
    </row>
    <row r="1178" spans="1:10" ht="16" x14ac:dyDescent="0.2">
      <c r="A1178" s="59"/>
      <c r="B1178" s="59"/>
      <c r="C1178" s="59"/>
      <c r="D1178" s="59"/>
      <c r="E1178" s="59"/>
      <c r="F1178" s="59"/>
      <c r="G1178" s="59"/>
      <c r="H1178" s="59"/>
      <c r="I1178" s="59"/>
      <c r="J1178" s="59"/>
    </row>
    <row r="1179" spans="1:10" ht="16" x14ac:dyDescent="0.2">
      <c r="A1179" s="59"/>
      <c r="B1179" s="59"/>
      <c r="C1179" s="59"/>
      <c r="D1179" s="59"/>
      <c r="E1179" s="59"/>
      <c r="F1179" s="59"/>
      <c r="G1179" s="59"/>
      <c r="H1179" s="59"/>
      <c r="I1179" s="59"/>
      <c r="J1179" s="59"/>
    </row>
    <row r="1180" spans="1:10" ht="16" x14ac:dyDescent="0.2">
      <c r="A1180" s="59"/>
      <c r="B1180" s="59"/>
      <c r="C1180" s="59"/>
      <c r="D1180" s="59"/>
      <c r="E1180" s="59"/>
      <c r="F1180" s="59"/>
      <c r="G1180" s="59"/>
      <c r="H1180" s="59"/>
      <c r="I1180" s="59"/>
      <c r="J1180" s="59"/>
    </row>
    <row r="1181" spans="1:10" ht="16" x14ac:dyDescent="0.2">
      <c r="A1181" s="59"/>
      <c r="B1181" s="59"/>
      <c r="C1181" s="59"/>
      <c r="D1181" s="59"/>
      <c r="E1181" s="59"/>
      <c r="F1181" s="59"/>
      <c r="G1181" s="59"/>
      <c r="H1181" s="59"/>
      <c r="I1181" s="59"/>
      <c r="J1181" s="59"/>
    </row>
    <row r="1182" spans="1:10" ht="16" x14ac:dyDescent="0.2">
      <c r="A1182" s="59"/>
      <c r="B1182" s="59"/>
      <c r="C1182" s="59"/>
      <c r="D1182" s="59"/>
      <c r="E1182" s="59"/>
      <c r="F1182" s="59"/>
      <c r="G1182" s="59"/>
      <c r="H1182" s="59"/>
      <c r="I1182" s="59"/>
      <c r="J1182" s="59"/>
    </row>
    <row r="1183" spans="1:10" ht="16" x14ac:dyDescent="0.2">
      <c r="A1183" s="59"/>
      <c r="B1183" s="59"/>
      <c r="C1183" s="59"/>
      <c r="D1183" s="59"/>
      <c r="E1183" s="59"/>
      <c r="F1183" s="59"/>
      <c r="G1183" s="59"/>
      <c r="H1183" s="59"/>
      <c r="I1183" s="59"/>
      <c r="J1183" s="59"/>
    </row>
    <row r="1184" spans="1:10" ht="16" x14ac:dyDescent="0.2">
      <c r="A1184" s="59"/>
      <c r="B1184" s="59"/>
      <c r="C1184" s="59"/>
      <c r="D1184" s="59"/>
      <c r="E1184" s="59"/>
      <c r="F1184" s="59"/>
      <c r="G1184" s="59"/>
      <c r="H1184" s="59"/>
      <c r="I1184" s="59"/>
      <c r="J1184" s="59"/>
    </row>
    <row r="1185" spans="1:10" ht="16" x14ac:dyDescent="0.2">
      <c r="A1185" s="59"/>
      <c r="B1185" s="59"/>
      <c r="C1185" s="59"/>
      <c r="D1185" s="59"/>
      <c r="E1185" s="59"/>
      <c r="F1185" s="59"/>
      <c r="G1185" s="59"/>
      <c r="H1185" s="59"/>
      <c r="I1185" s="59"/>
      <c r="J1185" s="59"/>
    </row>
    <row r="1186" spans="1:10" ht="16" x14ac:dyDescent="0.2">
      <c r="A1186" s="59"/>
      <c r="B1186" s="59"/>
      <c r="C1186" s="59"/>
      <c r="D1186" s="59"/>
      <c r="E1186" s="59"/>
      <c r="F1186" s="59"/>
      <c r="G1186" s="59"/>
      <c r="H1186" s="59"/>
      <c r="I1186" s="59"/>
      <c r="J1186" s="59"/>
    </row>
    <row r="1187" spans="1:10" ht="16" x14ac:dyDescent="0.2">
      <c r="A1187" s="59"/>
      <c r="B1187" s="59"/>
      <c r="C1187" s="59"/>
      <c r="D1187" s="59"/>
      <c r="E1187" s="59"/>
      <c r="F1187" s="59"/>
      <c r="G1187" s="59"/>
      <c r="H1187" s="59"/>
      <c r="I1187" s="59"/>
      <c r="J1187" s="59"/>
    </row>
    <row r="1188" spans="1:10" ht="16" x14ac:dyDescent="0.2">
      <c r="A1188" s="59"/>
      <c r="B1188" s="59"/>
      <c r="C1188" s="59"/>
      <c r="D1188" s="59"/>
      <c r="E1188" s="59"/>
      <c r="F1188" s="59"/>
      <c r="G1188" s="59"/>
      <c r="H1188" s="59"/>
      <c r="I1188" s="59"/>
      <c r="J1188" s="59"/>
    </row>
    <row r="1189" spans="1:10" ht="16" x14ac:dyDescent="0.2">
      <c r="A1189" s="59"/>
      <c r="B1189" s="59"/>
      <c r="C1189" s="59"/>
      <c r="D1189" s="59"/>
      <c r="E1189" s="59"/>
      <c r="F1189" s="59"/>
      <c r="G1189" s="59"/>
      <c r="H1189" s="59"/>
      <c r="I1189" s="59"/>
      <c r="J1189" s="59"/>
    </row>
    <row r="1190" spans="1:10" ht="16" x14ac:dyDescent="0.2">
      <c r="A1190" s="59"/>
      <c r="B1190" s="59"/>
      <c r="C1190" s="59"/>
      <c r="D1190" s="59"/>
      <c r="E1190" s="59"/>
      <c r="F1190" s="59"/>
      <c r="G1190" s="59"/>
      <c r="H1190" s="59"/>
      <c r="I1190" s="59"/>
      <c r="J1190" s="59"/>
    </row>
    <row r="1191" spans="1:10" ht="16" x14ac:dyDescent="0.2">
      <c r="A1191" s="59"/>
      <c r="B1191" s="59"/>
      <c r="C1191" s="59"/>
      <c r="D1191" s="59"/>
      <c r="E1191" s="59"/>
      <c r="F1191" s="59"/>
      <c r="G1191" s="59"/>
      <c r="H1191" s="59"/>
      <c r="I1191" s="59"/>
      <c r="J1191" s="59"/>
    </row>
    <row r="1192" spans="1:10" ht="16" x14ac:dyDescent="0.2">
      <c r="A1192" s="59"/>
      <c r="B1192" s="59"/>
      <c r="C1192" s="59"/>
      <c r="D1192" s="59"/>
      <c r="E1192" s="59"/>
      <c r="F1192" s="59"/>
      <c r="G1192" s="59"/>
      <c r="H1192" s="59"/>
      <c r="I1192" s="59"/>
      <c r="J1192" s="59"/>
    </row>
    <row r="1193" spans="1:10" ht="16" x14ac:dyDescent="0.2">
      <c r="A1193" s="59"/>
      <c r="B1193" s="59"/>
      <c r="C1193" s="59"/>
      <c r="D1193" s="59"/>
      <c r="E1193" s="59"/>
      <c r="F1193" s="59"/>
      <c r="G1193" s="59"/>
      <c r="H1193" s="59"/>
      <c r="I1193" s="59"/>
      <c r="J1193" s="59"/>
    </row>
    <row r="1194" spans="1:10" ht="16" x14ac:dyDescent="0.2">
      <c r="A1194" s="59"/>
      <c r="B1194" s="59"/>
      <c r="C1194" s="59"/>
      <c r="D1194" s="59"/>
      <c r="E1194" s="59"/>
      <c r="F1194" s="59"/>
      <c r="G1194" s="59"/>
      <c r="H1194" s="59"/>
      <c r="I1194" s="59"/>
      <c r="J1194" s="59"/>
    </row>
    <row r="1195" spans="1:10" ht="16" x14ac:dyDescent="0.2">
      <c r="A1195" s="59"/>
      <c r="B1195" s="59"/>
      <c r="C1195" s="59"/>
      <c r="D1195" s="59"/>
      <c r="E1195" s="59"/>
      <c r="F1195" s="59"/>
      <c r="G1195" s="59"/>
      <c r="H1195" s="59"/>
      <c r="I1195" s="59"/>
      <c r="J1195" s="59"/>
    </row>
    <row r="1196" spans="1:10" ht="16" x14ac:dyDescent="0.2">
      <c r="A1196" s="59"/>
      <c r="B1196" s="59"/>
      <c r="C1196" s="59"/>
      <c r="D1196" s="59"/>
      <c r="E1196" s="59"/>
      <c r="F1196" s="59"/>
      <c r="G1196" s="59"/>
      <c r="H1196" s="59"/>
      <c r="I1196" s="59"/>
      <c r="J1196" s="59"/>
    </row>
    <row r="1197" spans="1:10" ht="16" x14ac:dyDescent="0.2">
      <c r="A1197" s="59"/>
      <c r="B1197" s="59"/>
      <c r="C1197" s="59"/>
      <c r="D1197" s="59"/>
      <c r="E1197" s="59"/>
      <c r="F1197" s="59"/>
      <c r="G1197" s="59"/>
      <c r="H1197" s="59"/>
      <c r="I1197" s="59"/>
      <c r="J1197" s="59"/>
    </row>
    <row r="1198" spans="1:10" ht="16" x14ac:dyDescent="0.2">
      <c r="A1198" s="59"/>
      <c r="B1198" s="59"/>
      <c r="C1198" s="59"/>
      <c r="D1198" s="59"/>
      <c r="E1198" s="59"/>
      <c r="F1198" s="59"/>
      <c r="G1198" s="59"/>
      <c r="H1198" s="59"/>
      <c r="I1198" s="59"/>
      <c r="J1198" s="59"/>
    </row>
    <row r="1199" spans="1:10" ht="16" x14ac:dyDescent="0.2">
      <c r="A1199" s="59"/>
      <c r="B1199" s="59"/>
      <c r="C1199" s="59"/>
      <c r="D1199" s="59"/>
      <c r="E1199" s="59"/>
      <c r="F1199" s="59"/>
      <c r="G1199" s="59"/>
      <c r="H1199" s="59"/>
      <c r="I1199" s="59"/>
      <c r="J1199" s="59"/>
    </row>
    <row r="1200" spans="1:10" ht="16" x14ac:dyDescent="0.2">
      <c r="A1200" s="59"/>
      <c r="B1200" s="59"/>
      <c r="C1200" s="59"/>
      <c r="D1200" s="59"/>
      <c r="E1200" s="59"/>
      <c r="F1200" s="59"/>
      <c r="G1200" s="59"/>
      <c r="H1200" s="59"/>
      <c r="I1200" s="59"/>
      <c r="J1200" s="59"/>
    </row>
    <row r="1201" spans="1:10" ht="16" x14ac:dyDescent="0.2">
      <c r="A1201" s="59"/>
      <c r="B1201" s="59"/>
      <c r="C1201" s="59"/>
      <c r="D1201" s="59"/>
      <c r="E1201" s="59"/>
      <c r="F1201" s="59"/>
      <c r="G1201" s="59"/>
      <c r="H1201" s="59"/>
      <c r="I1201" s="59"/>
      <c r="J1201" s="59"/>
    </row>
    <row r="1202" spans="1:10" ht="16" x14ac:dyDescent="0.2">
      <c r="A1202" s="59"/>
      <c r="B1202" s="59"/>
      <c r="C1202" s="59"/>
      <c r="D1202" s="59"/>
      <c r="E1202" s="59"/>
      <c r="F1202" s="59"/>
      <c r="G1202" s="59"/>
      <c r="H1202" s="59"/>
      <c r="I1202" s="59"/>
      <c r="J1202" s="59"/>
    </row>
    <row r="1203" spans="1:10" ht="16" x14ac:dyDescent="0.2">
      <c r="A1203" s="59"/>
      <c r="B1203" s="59"/>
      <c r="C1203" s="59"/>
      <c r="D1203" s="59"/>
      <c r="E1203" s="59"/>
      <c r="F1203" s="59"/>
      <c r="G1203" s="59"/>
      <c r="H1203" s="59"/>
      <c r="I1203" s="59"/>
      <c r="J1203" s="59"/>
    </row>
    <row r="1204" spans="1:10" ht="16" x14ac:dyDescent="0.2">
      <c r="A1204" s="59"/>
      <c r="B1204" s="59"/>
      <c r="C1204" s="59"/>
      <c r="D1204" s="59"/>
      <c r="E1204" s="59"/>
      <c r="F1204" s="59"/>
      <c r="G1204" s="59"/>
      <c r="H1204" s="59"/>
      <c r="I1204" s="59"/>
      <c r="J1204" s="59"/>
    </row>
    <row r="1205" spans="1:10" ht="16" x14ac:dyDescent="0.2">
      <c r="A1205" s="59"/>
      <c r="B1205" s="59"/>
      <c r="C1205" s="59"/>
      <c r="D1205" s="59"/>
      <c r="E1205" s="59"/>
      <c r="F1205" s="59"/>
      <c r="G1205" s="59"/>
      <c r="H1205" s="59"/>
      <c r="I1205" s="59"/>
      <c r="J1205" s="59"/>
    </row>
    <row r="1206" spans="1:10" ht="16" x14ac:dyDescent="0.2">
      <c r="A1206" s="59"/>
      <c r="B1206" s="59"/>
      <c r="C1206" s="59"/>
      <c r="D1206" s="59"/>
      <c r="E1206" s="59"/>
      <c r="F1206" s="59"/>
      <c r="G1206" s="59"/>
      <c r="H1206" s="59"/>
      <c r="I1206" s="59"/>
      <c r="J1206" s="59"/>
    </row>
    <row r="1207" spans="1:10" ht="16" x14ac:dyDescent="0.2">
      <c r="A1207" s="59"/>
      <c r="B1207" s="59"/>
      <c r="C1207" s="59"/>
      <c r="D1207" s="59"/>
      <c r="E1207" s="59"/>
      <c r="F1207" s="59"/>
      <c r="G1207" s="59"/>
      <c r="H1207" s="59"/>
      <c r="I1207" s="59"/>
      <c r="J1207" s="59"/>
    </row>
    <row r="1208" spans="1:10" ht="16" x14ac:dyDescent="0.2">
      <c r="A1208" s="59"/>
      <c r="B1208" s="59"/>
      <c r="C1208" s="59"/>
      <c r="D1208" s="59"/>
      <c r="E1208" s="59"/>
      <c r="F1208" s="59"/>
      <c r="G1208" s="59"/>
      <c r="H1208" s="59"/>
      <c r="I1208" s="59"/>
      <c r="J1208" s="59"/>
    </row>
    <row r="1209" spans="1:10" ht="16" x14ac:dyDescent="0.2">
      <c r="A1209" s="59"/>
      <c r="B1209" s="59"/>
      <c r="C1209" s="59"/>
      <c r="D1209" s="59"/>
      <c r="E1209" s="59"/>
      <c r="F1209" s="59"/>
      <c r="G1209" s="59"/>
      <c r="H1209" s="59"/>
      <c r="I1209" s="59"/>
      <c r="J1209" s="59"/>
    </row>
    <row r="1210" spans="1:10" ht="16" x14ac:dyDescent="0.2">
      <c r="A1210" s="59"/>
      <c r="B1210" s="59"/>
      <c r="C1210" s="59"/>
      <c r="D1210" s="59"/>
      <c r="E1210" s="59"/>
      <c r="F1210" s="59"/>
      <c r="G1210" s="59"/>
      <c r="H1210" s="59"/>
      <c r="I1210" s="59"/>
      <c r="J1210" s="59"/>
    </row>
    <row r="1211" spans="1:10" ht="16" x14ac:dyDescent="0.2">
      <c r="A1211" s="59"/>
      <c r="B1211" s="59"/>
      <c r="C1211" s="59"/>
      <c r="D1211" s="59"/>
      <c r="E1211" s="59"/>
      <c r="F1211" s="59"/>
      <c r="G1211" s="59"/>
      <c r="H1211" s="59"/>
      <c r="I1211" s="59"/>
      <c r="J1211" s="59"/>
    </row>
    <row r="1212" spans="1:10" ht="16" x14ac:dyDescent="0.2">
      <c r="A1212" s="59"/>
      <c r="B1212" s="59"/>
      <c r="C1212" s="59"/>
      <c r="D1212" s="59"/>
      <c r="E1212" s="59"/>
      <c r="F1212" s="59"/>
      <c r="G1212" s="59"/>
      <c r="H1212" s="59"/>
      <c r="I1212" s="59"/>
      <c r="J1212" s="59"/>
    </row>
    <row r="1213" spans="1:10" ht="16" x14ac:dyDescent="0.2">
      <c r="A1213" s="59"/>
      <c r="B1213" s="59"/>
      <c r="C1213" s="59"/>
      <c r="D1213" s="59"/>
      <c r="E1213" s="59"/>
      <c r="F1213" s="59"/>
      <c r="G1213" s="59"/>
      <c r="H1213" s="59"/>
      <c r="I1213" s="59"/>
      <c r="J1213" s="59"/>
    </row>
    <row r="1214" spans="1:10" ht="16" x14ac:dyDescent="0.2">
      <c r="A1214" s="59"/>
      <c r="B1214" s="59"/>
      <c r="C1214" s="59"/>
      <c r="D1214" s="59"/>
      <c r="E1214" s="59"/>
      <c r="F1214" s="59"/>
      <c r="G1214" s="59"/>
      <c r="H1214" s="59"/>
      <c r="I1214" s="59"/>
      <c r="J1214" s="59"/>
    </row>
    <row r="1215" spans="1:10" ht="16" x14ac:dyDescent="0.2">
      <c r="A1215" s="59"/>
      <c r="B1215" s="59"/>
      <c r="C1215" s="59"/>
      <c r="D1215" s="59"/>
      <c r="E1215" s="59"/>
      <c r="F1215" s="59"/>
      <c r="G1215" s="59"/>
      <c r="H1215" s="59"/>
      <c r="I1215" s="59"/>
      <c r="J1215" s="59"/>
    </row>
    <row r="1216" spans="1:10" ht="16" x14ac:dyDescent="0.2">
      <c r="A1216" s="59"/>
      <c r="B1216" s="59"/>
      <c r="C1216" s="59"/>
      <c r="D1216" s="59"/>
      <c r="E1216" s="59"/>
      <c r="F1216" s="59"/>
      <c r="G1216" s="59"/>
      <c r="H1216" s="59"/>
      <c r="I1216" s="59"/>
      <c r="J1216" s="59"/>
    </row>
    <row r="1217" spans="1:10" ht="16" x14ac:dyDescent="0.2">
      <c r="A1217" s="59"/>
      <c r="B1217" s="59"/>
      <c r="C1217" s="59"/>
      <c r="D1217" s="59"/>
      <c r="E1217" s="59"/>
      <c r="F1217" s="59"/>
      <c r="G1217" s="59"/>
      <c r="H1217" s="59"/>
      <c r="I1217" s="59"/>
      <c r="J1217" s="59"/>
    </row>
    <row r="1218" spans="1:10" ht="16" x14ac:dyDescent="0.2">
      <c r="A1218" s="59"/>
      <c r="B1218" s="59"/>
      <c r="C1218" s="59"/>
      <c r="D1218" s="59"/>
      <c r="E1218" s="59"/>
      <c r="F1218" s="59"/>
      <c r="G1218" s="59"/>
      <c r="H1218" s="59"/>
      <c r="I1218" s="59"/>
      <c r="J1218" s="59"/>
    </row>
    <row r="1219" spans="1:10" ht="16" x14ac:dyDescent="0.2">
      <c r="A1219" s="59"/>
      <c r="B1219" s="59"/>
      <c r="C1219" s="59"/>
      <c r="D1219" s="59"/>
      <c r="E1219" s="59"/>
      <c r="F1219" s="59"/>
      <c r="G1219" s="59"/>
      <c r="H1219" s="59"/>
      <c r="I1219" s="59"/>
      <c r="J1219" s="59"/>
    </row>
    <row r="1220" spans="1:10" ht="16" x14ac:dyDescent="0.2">
      <c r="A1220" s="59"/>
      <c r="B1220" s="59"/>
      <c r="C1220" s="59"/>
      <c r="D1220" s="59"/>
      <c r="E1220" s="59"/>
      <c r="F1220" s="59"/>
      <c r="G1220" s="59"/>
      <c r="H1220" s="59"/>
      <c r="I1220" s="59"/>
      <c r="J1220" s="59"/>
    </row>
    <row r="1221" spans="1:10" ht="16" x14ac:dyDescent="0.2">
      <c r="A1221" s="59"/>
      <c r="B1221" s="59"/>
      <c r="C1221" s="59"/>
      <c r="D1221" s="59"/>
      <c r="E1221" s="59"/>
      <c r="F1221" s="59"/>
      <c r="G1221" s="59"/>
      <c r="H1221" s="59"/>
      <c r="I1221" s="59"/>
      <c r="J1221" s="59"/>
    </row>
    <row r="1222" spans="1:10" ht="16" x14ac:dyDescent="0.2">
      <c r="A1222" s="59"/>
      <c r="B1222" s="59"/>
      <c r="C1222" s="59"/>
      <c r="D1222" s="59"/>
      <c r="E1222" s="59"/>
      <c r="F1222" s="59"/>
      <c r="G1222" s="59"/>
      <c r="H1222" s="59"/>
      <c r="I1222" s="59"/>
      <c r="J1222" s="59"/>
    </row>
    <row r="1223" spans="1:10" ht="16" x14ac:dyDescent="0.2">
      <c r="A1223" s="59"/>
      <c r="B1223" s="59"/>
      <c r="C1223" s="59"/>
      <c r="D1223" s="59"/>
      <c r="E1223" s="59"/>
      <c r="F1223" s="59"/>
      <c r="G1223" s="59"/>
      <c r="H1223" s="59"/>
      <c r="I1223" s="59"/>
      <c r="J1223" s="59"/>
    </row>
    <row r="1224" spans="1:10" ht="16" x14ac:dyDescent="0.2">
      <c r="A1224" s="59"/>
      <c r="B1224" s="59"/>
      <c r="C1224" s="59"/>
      <c r="D1224" s="59"/>
      <c r="E1224" s="59"/>
      <c r="F1224" s="59"/>
      <c r="G1224" s="59"/>
      <c r="H1224" s="59"/>
      <c r="I1224" s="59"/>
      <c r="J1224" s="59"/>
    </row>
    <row r="1225" spans="1:10" ht="16" x14ac:dyDescent="0.2">
      <c r="A1225" s="59"/>
      <c r="B1225" s="59"/>
      <c r="C1225" s="59"/>
      <c r="D1225" s="59"/>
      <c r="E1225" s="59"/>
      <c r="F1225" s="59"/>
      <c r="G1225" s="59"/>
      <c r="H1225" s="59"/>
      <c r="I1225" s="59"/>
      <c r="J1225" s="59"/>
    </row>
    <row r="1226" spans="1:10" ht="16" x14ac:dyDescent="0.2">
      <c r="A1226" s="59"/>
      <c r="B1226" s="59"/>
      <c r="C1226" s="59"/>
      <c r="D1226" s="59"/>
      <c r="E1226" s="59"/>
      <c r="F1226" s="59"/>
      <c r="G1226" s="59"/>
      <c r="H1226" s="59"/>
      <c r="I1226" s="59"/>
      <c r="J1226" s="59"/>
    </row>
    <row r="1227" spans="1:10" ht="16" x14ac:dyDescent="0.2">
      <c r="A1227" s="59"/>
      <c r="B1227" s="59"/>
      <c r="C1227" s="59"/>
      <c r="D1227" s="59"/>
      <c r="E1227" s="59"/>
      <c r="F1227" s="59"/>
      <c r="G1227" s="59"/>
      <c r="H1227" s="59"/>
      <c r="I1227" s="59"/>
      <c r="J1227" s="59"/>
    </row>
    <row r="1228" spans="1:10" ht="16" x14ac:dyDescent="0.2">
      <c r="A1228" s="59"/>
      <c r="B1228" s="59"/>
      <c r="C1228" s="59"/>
      <c r="D1228" s="59"/>
      <c r="E1228" s="59"/>
      <c r="F1228" s="59"/>
      <c r="G1228" s="59"/>
      <c r="H1228" s="59"/>
      <c r="I1228" s="59"/>
      <c r="J1228" s="59"/>
    </row>
    <row r="1229" spans="1:10" ht="16" x14ac:dyDescent="0.2">
      <c r="A1229" s="59"/>
      <c r="B1229" s="59"/>
      <c r="C1229" s="59"/>
      <c r="D1229" s="59"/>
      <c r="E1229" s="59"/>
      <c r="F1229" s="59"/>
      <c r="G1229" s="59"/>
      <c r="H1229" s="59"/>
      <c r="I1229" s="59"/>
      <c r="J1229" s="59"/>
    </row>
    <row r="1230" spans="1:10" ht="16" x14ac:dyDescent="0.2">
      <c r="A1230" s="59"/>
      <c r="B1230" s="59"/>
      <c r="C1230" s="59"/>
      <c r="D1230" s="59"/>
      <c r="E1230" s="59"/>
      <c r="F1230" s="59"/>
      <c r="G1230" s="59"/>
      <c r="H1230" s="59"/>
      <c r="I1230" s="59"/>
      <c r="J1230" s="59"/>
    </row>
    <row r="1231" spans="1:10" ht="16" x14ac:dyDescent="0.2">
      <c r="A1231" s="59"/>
      <c r="B1231" s="59"/>
      <c r="C1231" s="59"/>
      <c r="D1231" s="59"/>
      <c r="E1231" s="59"/>
      <c r="F1231" s="59"/>
      <c r="G1231" s="59"/>
      <c r="H1231" s="59"/>
      <c r="I1231" s="59"/>
      <c r="J1231" s="59"/>
    </row>
    <row r="1232" spans="1:10" ht="16" x14ac:dyDescent="0.2">
      <c r="A1232" s="59"/>
      <c r="B1232" s="59"/>
      <c r="C1232" s="59"/>
      <c r="D1232" s="59"/>
      <c r="E1232" s="59"/>
      <c r="F1232" s="59"/>
      <c r="G1232" s="59"/>
      <c r="H1232" s="59"/>
      <c r="I1232" s="59"/>
      <c r="J1232" s="59"/>
    </row>
    <row r="1233" spans="1:10" ht="16" x14ac:dyDescent="0.2">
      <c r="A1233" s="59"/>
      <c r="B1233" s="59"/>
      <c r="C1233" s="59"/>
      <c r="D1233" s="59"/>
      <c r="E1233" s="59"/>
      <c r="F1233" s="59"/>
      <c r="G1233" s="59"/>
      <c r="H1233" s="59"/>
      <c r="I1233" s="59"/>
      <c r="J1233" s="59"/>
    </row>
    <row r="1234" spans="1:10" ht="16" x14ac:dyDescent="0.2">
      <c r="A1234" s="59"/>
      <c r="B1234" s="59"/>
      <c r="C1234" s="59"/>
      <c r="D1234" s="59"/>
      <c r="E1234" s="59"/>
      <c r="F1234" s="59"/>
      <c r="G1234" s="59"/>
      <c r="H1234" s="59"/>
      <c r="I1234" s="59"/>
      <c r="J1234" s="59"/>
    </row>
    <row r="1235" spans="1:10" ht="16" x14ac:dyDescent="0.2">
      <c r="A1235" s="59"/>
      <c r="B1235" s="59"/>
      <c r="C1235" s="59"/>
      <c r="D1235" s="59"/>
      <c r="E1235" s="59"/>
      <c r="F1235" s="59"/>
      <c r="G1235" s="59"/>
      <c r="H1235" s="59"/>
      <c r="I1235" s="59"/>
      <c r="J1235" s="59"/>
    </row>
    <row r="1236" spans="1:10" ht="16" x14ac:dyDescent="0.2">
      <c r="A1236" s="59"/>
      <c r="B1236" s="59"/>
      <c r="C1236" s="59"/>
      <c r="D1236" s="59"/>
      <c r="E1236" s="59"/>
      <c r="F1236" s="59"/>
      <c r="G1236" s="59"/>
      <c r="H1236" s="59"/>
      <c r="I1236" s="59"/>
      <c r="J1236" s="59"/>
    </row>
    <row r="1237" spans="1:10" ht="16" x14ac:dyDescent="0.2">
      <c r="A1237" s="59"/>
      <c r="B1237" s="59"/>
      <c r="C1237" s="59"/>
      <c r="D1237" s="59"/>
      <c r="E1237" s="59"/>
      <c r="F1237" s="59"/>
      <c r="G1237" s="59"/>
      <c r="H1237" s="59"/>
      <c r="I1237" s="59"/>
      <c r="J1237" s="59"/>
    </row>
    <row r="1238" spans="1:10" ht="16" x14ac:dyDescent="0.2">
      <c r="A1238" s="59"/>
      <c r="B1238" s="59"/>
      <c r="C1238" s="59"/>
      <c r="D1238" s="59"/>
      <c r="E1238" s="59"/>
      <c r="F1238" s="59"/>
      <c r="G1238" s="59"/>
      <c r="H1238" s="59"/>
      <c r="I1238" s="59"/>
      <c r="J1238" s="59"/>
    </row>
    <row r="1239" spans="1:10" ht="16" x14ac:dyDescent="0.2">
      <c r="A1239" s="59"/>
      <c r="B1239" s="59"/>
      <c r="C1239" s="59"/>
      <c r="D1239" s="59"/>
      <c r="E1239" s="59"/>
      <c r="F1239" s="59"/>
      <c r="G1239" s="59"/>
      <c r="H1239" s="59"/>
      <c r="I1239" s="59"/>
      <c r="J1239" s="59"/>
    </row>
    <row r="1240" spans="1:10" ht="16" x14ac:dyDescent="0.2">
      <c r="A1240" s="59"/>
      <c r="B1240" s="59"/>
      <c r="C1240" s="59"/>
      <c r="D1240" s="59"/>
      <c r="E1240" s="59"/>
      <c r="F1240" s="59"/>
      <c r="G1240" s="59"/>
      <c r="H1240" s="59"/>
      <c r="I1240" s="59"/>
      <c r="J1240" s="59"/>
    </row>
    <row r="1241" spans="1:10" ht="16" x14ac:dyDescent="0.2">
      <c r="A1241" s="59"/>
      <c r="B1241" s="59"/>
      <c r="C1241" s="59"/>
      <c r="D1241" s="59"/>
      <c r="E1241" s="59"/>
      <c r="F1241" s="59"/>
      <c r="G1241" s="59"/>
      <c r="H1241" s="59"/>
      <c r="I1241" s="59"/>
      <c r="J1241" s="59"/>
    </row>
    <row r="1242" spans="1:10" ht="16" x14ac:dyDescent="0.2">
      <c r="A1242" s="59"/>
      <c r="B1242" s="59"/>
      <c r="C1242" s="59"/>
      <c r="D1242" s="59"/>
      <c r="E1242" s="59"/>
      <c r="F1242" s="59"/>
      <c r="G1242" s="59"/>
      <c r="H1242" s="59"/>
      <c r="I1242" s="59"/>
      <c r="J1242" s="59"/>
    </row>
    <row r="1243" spans="1:10" ht="16" x14ac:dyDescent="0.2">
      <c r="A1243" s="59"/>
      <c r="B1243" s="59"/>
      <c r="C1243" s="59"/>
      <c r="D1243" s="59"/>
      <c r="E1243" s="59"/>
      <c r="F1243" s="59"/>
      <c r="G1243" s="59"/>
      <c r="H1243" s="59"/>
      <c r="I1243" s="59"/>
      <c r="J1243" s="59"/>
    </row>
    <row r="1244" spans="1:10" ht="16" x14ac:dyDescent="0.2">
      <c r="A1244" s="59"/>
      <c r="B1244" s="59"/>
      <c r="C1244" s="59"/>
      <c r="D1244" s="59"/>
      <c r="E1244" s="59"/>
      <c r="F1244" s="59"/>
      <c r="G1244" s="59"/>
      <c r="H1244" s="59"/>
      <c r="I1244" s="59"/>
      <c r="J1244" s="59"/>
    </row>
    <row r="1245" spans="1:10" ht="16" x14ac:dyDescent="0.2">
      <c r="A1245" s="59"/>
      <c r="B1245" s="59"/>
      <c r="C1245" s="59"/>
      <c r="D1245" s="59"/>
      <c r="E1245" s="59"/>
      <c r="F1245" s="59"/>
      <c r="G1245" s="59"/>
      <c r="H1245" s="59"/>
      <c r="I1245" s="59"/>
      <c r="J1245" s="59"/>
    </row>
    <row r="1246" spans="1:10" ht="16" x14ac:dyDescent="0.2">
      <c r="A1246" s="59"/>
      <c r="B1246" s="59"/>
      <c r="C1246" s="59"/>
      <c r="D1246" s="59"/>
      <c r="E1246" s="59"/>
      <c r="F1246" s="59"/>
      <c r="G1246" s="59"/>
      <c r="H1246" s="59"/>
      <c r="I1246" s="59"/>
      <c r="J1246" s="59"/>
    </row>
    <row r="1247" spans="1:10" ht="16" x14ac:dyDescent="0.2">
      <c r="A1247" s="59"/>
      <c r="B1247" s="59"/>
      <c r="C1247" s="59"/>
      <c r="D1247" s="59"/>
      <c r="E1247" s="59"/>
      <c r="F1247" s="59"/>
      <c r="G1247" s="59"/>
      <c r="H1247" s="59"/>
      <c r="I1247" s="59"/>
      <c r="J1247" s="59"/>
    </row>
    <row r="1248" spans="1:10" ht="16" x14ac:dyDescent="0.2">
      <c r="A1248" s="59"/>
      <c r="B1248" s="59"/>
      <c r="C1248" s="59"/>
      <c r="D1248" s="59"/>
      <c r="E1248" s="59"/>
      <c r="F1248" s="59"/>
      <c r="G1248" s="59"/>
      <c r="H1248" s="59"/>
      <c r="I1248" s="59"/>
      <c r="J1248" s="59"/>
    </row>
    <row r="1249" spans="1:10" ht="16" x14ac:dyDescent="0.2">
      <c r="A1249" s="59"/>
      <c r="B1249" s="59"/>
      <c r="C1249" s="59"/>
      <c r="D1249" s="59"/>
      <c r="E1249" s="59"/>
      <c r="F1249" s="59"/>
      <c r="G1249" s="59"/>
      <c r="H1249" s="59"/>
      <c r="I1249" s="59"/>
      <c r="J1249" s="59"/>
    </row>
    <row r="1250" spans="1:10" ht="16" x14ac:dyDescent="0.2">
      <c r="A1250" s="59"/>
      <c r="B1250" s="59"/>
      <c r="C1250" s="59"/>
      <c r="D1250" s="59"/>
      <c r="E1250" s="59"/>
      <c r="F1250" s="59"/>
      <c r="G1250" s="59"/>
      <c r="H1250" s="59"/>
      <c r="I1250" s="59"/>
      <c r="J1250" s="59"/>
    </row>
    <row r="1251" spans="1:10" ht="16" x14ac:dyDescent="0.2">
      <c r="A1251" s="59"/>
      <c r="B1251" s="59"/>
      <c r="C1251" s="59"/>
      <c r="D1251" s="59"/>
      <c r="E1251" s="59"/>
      <c r="F1251" s="59"/>
      <c r="G1251" s="59"/>
      <c r="H1251" s="59"/>
      <c r="I1251" s="59"/>
      <c r="J1251" s="59"/>
    </row>
    <row r="1252" spans="1:10" ht="16" x14ac:dyDescent="0.2">
      <c r="A1252" s="59"/>
      <c r="B1252" s="59"/>
      <c r="C1252" s="59"/>
      <c r="D1252" s="59"/>
      <c r="E1252" s="59"/>
      <c r="F1252" s="59"/>
      <c r="G1252" s="59"/>
      <c r="H1252" s="59"/>
      <c r="I1252" s="59"/>
      <c r="J1252" s="59"/>
    </row>
    <row r="1253" spans="1:10" ht="16" x14ac:dyDescent="0.2">
      <c r="A1253" s="59"/>
      <c r="B1253" s="59"/>
      <c r="C1253" s="59"/>
      <c r="D1253" s="59"/>
      <c r="E1253" s="59"/>
      <c r="F1253" s="59"/>
      <c r="G1253" s="59"/>
      <c r="H1253" s="59"/>
      <c r="I1253" s="59"/>
      <c r="J1253" s="59"/>
    </row>
    <row r="1254" spans="1:10" ht="16" x14ac:dyDescent="0.2">
      <c r="A1254" s="59"/>
      <c r="B1254" s="59"/>
      <c r="C1254" s="59"/>
      <c r="D1254" s="59"/>
      <c r="E1254" s="59"/>
      <c r="F1254" s="59"/>
      <c r="G1254" s="59"/>
      <c r="H1254" s="59"/>
      <c r="I1254" s="59"/>
      <c r="J1254" s="59"/>
    </row>
    <row r="1255" spans="1:10" ht="16" x14ac:dyDescent="0.2">
      <c r="A1255" s="59"/>
      <c r="B1255" s="59"/>
      <c r="C1255" s="59"/>
      <c r="D1255" s="59"/>
      <c r="E1255" s="59"/>
      <c r="F1255" s="59"/>
      <c r="G1255" s="59"/>
      <c r="H1255" s="59"/>
      <c r="I1255" s="59"/>
      <c r="J1255" s="59"/>
    </row>
    <row r="1256" spans="1:10" ht="16" x14ac:dyDescent="0.2">
      <c r="A1256" s="59"/>
      <c r="B1256" s="59"/>
      <c r="C1256" s="59"/>
      <c r="D1256" s="59"/>
      <c r="E1256" s="59"/>
      <c r="F1256" s="59"/>
      <c r="G1256" s="59"/>
      <c r="H1256" s="59"/>
      <c r="I1256" s="59"/>
      <c r="J1256" s="59"/>
    </row>
    <row r="1257" spans="1:10" ht="16" x14ac:dyDescent="0.2">
      <c r="A1257" s="59"/>
      <c r="B1257" s="59"/>
      <c r="C1257" s="59"/>
      <c r="D1257" s="59"/>
      <c r="E1257" s="59"/>
      <c r="F1257" s="59"/>
      <c r="G1257" s="59"/>
      <c r="H1257" s="59"/>
      <c r="I1257" s="59"/>
      <c r="J1257" s="59"/>
    </row>
    <row r="1258" spans="1:10" ht="16" x14ac:dyDescent="0.2">
      <c r="A1258" s="59"/>
      <c r="B1258" s="59"/>
      <c r="C1258" s="59"/>
      <c r="D1258" s="59"/>
      <c r="E1258" s="59"/>
      <c r="F1258" s="59"/>
      <c r="G1258" s="59"/>
      <c r="H1258" s="59"/>
      <c r="I1258" s="59"/>
      <c r="J1258" s="59"/>
    </row>
    <row r="1259" spans="1:10" ht="16" x14ac:dyDescent="0.2">
      <c r="A1259" s="59"/>
      <c r="B1259" s="59"/>
      <c r="C1259" s="59"/>
      <c r="D1259" s="59"/>
      <c r="E1259" s="59"/>
      <c r="F1259" s="59"/>
      <c r="G1259" s="59"/>
      <c r="H1259" s="59"/>
      <c r="I1259" s="59"/>
      <c r="J1259" s="59"/>
    </row>
    <row r="1260" spans="1:10" ht="16" x14ac:dyDescent="0.2">
      <c r="A1260" s="59"/>
      <c r="B1260" s="59"/>
      <c r="C1260" s="59"/>
      <c r="D1260" s="59"/>
      <c r="E1260" s="59"/>
      <c r="F1260" s="59"/>
      <c r="G1260" s="59"/>
      <c r="H1260" s="59"/>
      <c r="I1260" s="59"/>
      <c r="J1260" s="59"/>
    </row>
    <row r="1261" spans="1:10" ht="16" x14ac:dyDescent="0.2">
      <c r="A1261" s="59"/>
      <c r="B1261" s="59"/>
      <c r="C1261" s="59"/>
      <c r="D1261" s="59"/>
      <c r="E1261" s="59"/>
      <c r="F1261" s="59"/>
      <c r="G1261" s="59"/>
      <c r="H1261" s="59"/>
      <c r="I1261" s="59"/>
      <c r="J1261" s="59"/>
    </row>
    <row r="1262" spans="1:10" ht="16" x14ac:dyDescent="0.2">
      <c r="A1262" s="59"/>
      <c r="B1262" s="59"/>
      <c r="C1262" s="59"/>
      <c r="D1262" s="59"/>
      <c r="E1262" s="59"/>
      <c r="F1262" s="59"/>
      <c r="G1262" s="59"/>
      <c r="H1262" s="59"/>
      <c r="I1262" s="59"/>
      <c r="J1262" s="59"/>
    </row>
    <row r="1263" spans="1:10" ht="16" x14ac:dyDescent="0.2">
      <c r="A1263" s="59"/>
      <c r="B1263" s="59"/>
      <c r="C1263" s="59"/>
      <c r="D1263" s="59"/>
      <c r="E1263" s="59"/>
      <c r="F1263" s="59"/>
      <c r="G1263" s="59"/>
      <c r="H1263" s="59"/>
      <c r="I1263" s="59"/>
      <c r="J1263" s="59"/>
    </row>
    <row r="1264" spans="1:10" ht="16" x14ac:dyDescent="0.2">
      <c r="A1264" s="59"/>
      <c r="B1264" s="59"/>
      <c r="C1264" s="59"/>
      <c r="D1264" s="59"/>
      <c r="E1264" s="59"/>
      <c r="F1264" s="59"/>
      <c r="G1264" s="59"/>
      <c r="H1264" s="59"/>
      <c r="I1264" s="59"/>
      <c r="J1264" s="59"/>
    </row>
    <row r="1265" spans="1:10" ht="16" x14ac:dyDescent="0.2">
      <c r="A1265" s="59"/>
      <c r="B1265" s="59"/>
      <c r="C1265" s="59"/>
      <c r="D1265" s="59"/>
      <c r="E1265" s="59"/>
      <c r="F1265" s="59"/>
      <c r="G1265" s="59"/>
      <c r="H1265" s="59"/>
      <c r="I1265" s="59"/>
      <c r="J1265" s="59"/>
    </row>
    <row r="1266" spans="1:10" ht="16" x14ac:dyDescent="0.2">
      <c r="A1266" s="59"/>
      <c r="B1266" s="59"/>
      <c r="C1266" s="59"/>
      <c r="D1266" s="59"/>
      <c r="E1266" s="59"/>
      <c r="F1266" s="59"/>
      <c r="G1266" s="59"/>
      <c r="H1266" s="59"/>
      <c r="I1266" s="59"/>
      <c r="J1266" s="59"/>
    </row>
    <row r="1267" spans="1:10" ht="16" x14ac:dyDescent="0.2">
      <c r="A1267" s="59"/>
      <c r="B1267" s="59"/>
      <c r="C1267" s="59"/>
      <c r="D1267" s="59"/>
      <c r="E1267" s="59"/>
      <c r="F1267" s="59"/>
      <c r="G1267" s="59"/>
      <c r="H1267" s="59"/>
      <c r="I1267" s="59"/>
      <c r="J1267" s="59"/>
    </row>
    <row r="1268" spans="1:10" ht="16" x14ac:dyDescent="0.2">
      <c r="A1268" s="59"/>
      <c r="B1268" s="59"/>
      <c r="C1268" s="59"/>
      <c r="D1268" s="59"/>
      <c r="E1268" s="59"/>
      <c r="F1268" s="59"/>
      <c r="G1268" s="59"/>
      <c r="H1268" s="59"/>
      <c r="I1268" s="59"/>
      <c r="J1268" s="59"/>
    </row>
    <row r="1269" spans="1:10" ht="16" x14ac:dyDescent="0.2">
      <c r="A1269" s="59"/>
      <c r="B1269" s="59"/>
      <c r="C1269" s="59"/>
      <c r="D1269" s="59"/>
      <c r="E1269" s="59"/>
      <c r="F1269" s="59"/>
      <c r="G1269" s="59"/>
      <c r="H1269" s="59"/>
      <c r="I1269" s="59"/>
      <c r="J1269" s="59"/>
    </row>
    <row r="1270" spans="1:10" ht="16" x14ac:dyDescent="0.2">
      <c r="A1270" s="59"/>
      <c r="B1270" s="59"/>
      <c r="C1270" s="59"/>
      <c r="D1270" s="59"/>
      <c r="E1270" s="59"/>
      <c r="F1270" s="59"/>
      <c r="G1270" s="59"/>
      <c r="H1270" s="59"/>
      <c r="I1270" s="59"/>
      <c r="J1270" s="59"/>
    </row>
    <row r="1271" spans="1:10" ht="16" x14ac:dyDescent="0.2">
      <c r="A1271" s="59"/>
      <c r="B1271" s="59"/>
      <c r="C1271" s="59"/>
      <c r="D1271" s="59"/>
      <c r="E1271" s="59"/>
      <c r="F1271" s="59"/>
      <c r="G1271" s="59"/>
      <c r="H1271" s="59"/>
      <c r="I1271" s="59"/>
      <c r="J1271" s="59"/>
    </row>
    <row r="1272" spans="1:10" ht="16" x14ac:dyDescent="0.2">
      <c r="A1272" s="59"/>
      <c r="B1272" s="59"/>
      <c r="C1272" s="59"/>
      <c r="D1272" s="59"/>
      <c r="E1272" s="59"/>
      <c r="F1272" s="59"/>
      <c r="G1272" s="59"/>
      <c r="H1272" s="59"/>
      <c r="I1272" s="59"/>
      <c r="J1272" s="59"/>
    </row>
    <row r="1273" spans="1:10" ht="16" x14ac:dyDescent="0.2">
      <c r="A1273" s="59"/>
      <c r="B1273" s="59"/>
      <c r="C1273" s="59"/>
      <c r="D1273" s="59"/>
      <c r="E1273" s="59"/>
      <c r="F1273" s="59"/>
      <c r="G1273" s="59"/>
      <c r="H1273" s="59"/>
      <c r="I1273" s="59"/>
      <c r="J1273" s="59"/>
    </row>
    <row r="1274" spans="1:10" ht="16" x14ac:dyDescent="0.2">
      <c r="A1274" s="59"/>
      <c r="B1274" s="59"/>
      <c r="C1274" s="59"/>
      <c r="D1274" s="59"/>
      <c r="E1274" s="59"/>
      <c r="F1274" s="59"/>
      <c r="G1274" s="59"/>
      <c r="H1274" s="59"/>
      <c r="I1274" s="59"/>
      <c r="J1274" s="59"/>
    </row>
    <row r="1275" spans="1:10" ht="16" x14ac:dyDescent="0.2">
      <c r="A1275" s="59"/>
      <c r="B1275" s="59"/>
      <c r="C1275" s="59"/>
      <c r="D1275" s="59"/>
      <c r="E1275" s="59"/>
      <c r="F1275" s="59"/>
      <c r="G1275" s="59"/>
      <c r="H1275" s="59"/>
      <c r="I1275" s="59"/>
      <c r="J1275" s="59"/>
    </row>
    <row r="1276" spans="1:10" ht="16" x14ac:dyDescent="0.2">
      <c r="A1276" s="59"/>
      <c r="B1276" s="59"/>
      <c r="C1276" s="59"/>
      <c r="D1276" s="59"/>
      <c r="E1276" s="59"/>
      <c r="F1276" s="59"/>
      <c r="G1276" s="59"/>
      <c r="H1276" s="59"/>
      <c r="I1276" s="59"/>
      <c r="J1276" s="59"/>
    </row>
    <row r="1277" spans="1:10" ht="16" x14ac:dyDescent="0.2">
      <c r="A1277" s="59"/>
      <c r="B1277" s="59"/>
      <c r="C1277" s="59"/>
      <c r="D1277" s="59"/>
      <c r="E1277" s="59"/>
      <c r="F1277" s="59"/>
      <c r="G1277" s="59"/>
      <c r="H1277" s="59"/>
      <c r="I1277" s="59"/>
      <c r="J1277" s="59"/>
    </row>
    <row r="1278" spans="1:10" ht="16" x14ac:dyDescent="0.2">
      <c r="A1278" s="59"/>
      <c r="B1278" s="59"/>
      <c r="C1278" s="59"/>
      <c r="D1278" s="59"/>
      <c r="E1278" s="59"/>
      <c r="F1278" s="59"/>
      <c r="G1278" s="59"/>
      <c r="H1278" s="59"/>
      <c r="I1278" s="59"/>
      <c r="J1278" s="59"/>
    </row>
    <row r="1279" spans="1:10" ht="16" x14ac:dyDescent="0.2">
      <c r="A1279" s="59"/>
      <c r="B1279" s="59"/>
      <c r="C1279" s="59"/>
      <c r="D1279" s="59"/>
      <c r="E1279" s="59"/>
      <c r="F1279" s="59"/>
      <c r="G1279" s="59"/>
      <c r="H1279" s="59"/>
      <c r="I1279" s="59"/>
      <c r="J1279" s="59"/>
    </row>
    <row r="1280" spans="1:10" ht="16" x14ac:dyDescent="0.2">
      <c r="A1280" s="59"/>
      <c r="B1280" s="59"/>
      <c r="C1280" s="59"/>
      <c r="D1280" s="59"/>
      <c r="E1280" s="59"/>
      <c r="F1280" s="59"/>
      <c r="G1280" s="59"/>
      <c r="H1280" s="59"/>
      <c r="I1280" s="59"/>
      <c r="J1280" s="59"/>
    </row>
    <row r="1281" spans="1:10" ht="16" x14ac:dyDescent="0.2">
      <c r="A1281" s="59"/>
      <c r="B1281" s="59"/>
      <c r="C1281" s="59"/>
      <c r="D1281" s="59"/>
      <c r="E1281" s="59"/>
      <c r="F1281" s="59"/>
      <c r="G1281" s="59"/>
      <c r="H1281" s="59"/>
      <c r="I1281" s="59"/>
      <c r="J1281" s="59"/>
    </row>
    <row r="1282" spans="1:10" ht="16" x14ac:dyDescent="0.2">
      <c r="A1282" s="59"/>
      <c r="B1282" s="59"/>
      <c r="C1282" s="59"/>
      <c r="D1282" s="59"/>
      <c r="E1282" s="59"/>
      <c r="F1282" s="59"/>
      <c r="G1282" s="59"/>
      <c r="H1282" s="59"/>
      <c r="I1282" s="59"/>
      <c r="J1282" s="59"/>
    </row>
    <row r="1283" spans="1:10" ht="16" x14ac:dyDescent="0.2">
      <c r="A1283" s="59"/>
      <c r="B1283" s="59"/>
      <c r="C1283" s="59"/>
      <c r="D1283" s="59"/>
      <c r="E1283" s="59"/>
      <c r="F1283" s="59"/>
      <c r="G1283" s="59"/>
      <c r="H1283" s="59"/>
      <c r="I1283" s="59"/>
      <c r="J1283" s="59"/>
    </row>
    <row r="1284" spans="1:10" ht="16" x14ac:dyDescent="0.2">
      <c r="A1284" s="59"/>
      <c r="B1284" s="59"/>
      <c r="C1284" s="59"/>
      <c r="D1284" s="59"/>
      <c r="E1284" s="59"/>
      <c r="F1284" s="59"/>
      <c r="G1284" s="59"/>
      <c r="H1284" s="59"/>
      <c r="I1284" s="59"/>
      <c r="J1284" s="59"/>
    </row>
    <row r="1285" spans="1:10" ht="16" x14ac:dyDescent="0.2">
      <c r="A1285" s="59"/>
      <c r="B1285" s="59"/>
      <c r="C1285" s="59"/>
      <c r="D1285" s="59"/>
      <c r="E1285" s="59"/>
      <c r="F1285" s="59"/>
      <c r="G1285" s="59"/>
      <c r="H1285" s="59"/>
      <c r="I1285" s="59"/>
      <c r="J1285" s="59"/>
    </row>
    <row r="1286" spans="1:10" ht="16" x14ac:dyDescent="0.2">
      <c r="A1286" s="59"/>
      <c r="B1286" s="59"/>
      <c r="C1286" s="59"/>
      <c r="D1286" s="59"/>
      <c r="E1286" s="59"/>
      <c r="F1286" s="59"/>
      <c r="G1286" s="59"/>
      <c r="H1286" s="59"/>
      <c r="I1286" s="59"/>
      <c r="J1286" s="59"/>
    </row>
    <row r="1287" spans="1:10" ht="16" x14ac:dyDescent="0.2">
      <c r="A1287" s="59"/>
      <c r="B1287" s="59"/>
      <c r="C1287" s="59"/>
      <c r="D1287" s="59"/>
      <c r="E1287" s="59"/>
      <c r="F1287" s="59"/>
      <c r="G1287" s="59"/>
      <c r="H1287" s="59"/>
      <c r="I1287" s="59"/>
      <c r="J1287" s="59"/>
    </row>
    <row r="1288" spans="1:10" ht="16" x14ac:dyDescent="0.2">
      <c r="A1288" s="59"/>
      <c r="B1288" s="59"/>
      <c r="C1288" s="59"/>
      <c r="D1288" s="59"/>
      <c r="E1288" s="59"/>
      <c r="F1288" s="59"/>
      <c r="G1288" s="59"/>
      <c r="H1288" s="59"/>
      <c r="I1288" s="59"/>
      <c r="J1288" s="59"/>
    </row>
    <row r="1289" spans="1:10" ht="16" x14ac:dyDescent="0.2">
      <c r="A1289" s="59"/>
      <c r="B1289" s="59"/>
      <c r="C1289" s="59"/>
      <c r="D1289" s="59"/>
      <c r="E1289" s="59"/>
      <c r="F1289" s="59"/>
      <c r="G1289" s="59"/>
      <c r="H1289" s="59"/>
      <c r="I1289" s="59"/>
      <c r="J1289" s="59"/>
    </row>
    <row r="1290" spans="1:10" ht="16" x14ac:dyDescent="0.2">
      <c r="A1290" s="59"/>
      <c r="B1290" s="59"/>
      <c r="C1290" s="59"/>
      <c r="D1290" s="59"/>
      <c r="E1290" s="59"/>
      <c r="F1290" s="59"/>
      <c r="G1290" s="59"/>
      <c r="H1290" s="59"/>
      <c r="I1290" s="59"/>
      <c r="J1290" s="59"/>
    </row>
    <row r="1291" spans="1:10" ht="16" x14ac:dyDescent="0.2">
      <c r="A1291" s="59"/>
      <c r="B1291" s="59"/>
      <c r="C1291" s="59"/>
      <c r="D1291" s="59"/>
      <c r="E1291" s="59"/>
      <c r="F1291" s="59"/>
      <c r="G1291" s="59"/>
      <c r="H1291" s="59"/>
      <c r="I1291" s="59"/>
      <c r="J1291" s="59"/>
    </row>
    <row r="1292" spans="1:10" ht="16" x14ac:dyDescent="0.2">
      <c r="A1292" s="59"/>
      <c r="B1292" s="59"/>
      <c r="C1292" s="59"/>
      <c r="D1292" s="59"/>
      <c r="E1292" s="59"/>
      <c r="F1292" s="59"/>
      <c r="G1292" s="59"/>
      <c r="H1292" s="59"/>
      <c r="I1292" s="59"/>
      <c r="J1292" s="59"/>
    </row>
    <row r="1293" spans="1:10" ht="16" x14ac:dyDescent="0.2">
      <c r="A1293" s="59"/>
      <c r="B1293" s="59"/>
      <c r="C1293" s="59"/>
      <c r="D1293" s="59"/>
      <c r="E1293" s="59"/>
      <c r="F1293" s="59"/>
      <c r="G1293" s="59"/>
      <c r="H1293" s="59"/>
      <c r="I1293" s="59"/>
      <c r="J1293" s="59"/>
    </row>
    <row r="1294" spans="1:10" ht="16" x14ac:dyDescent="0.2">
      <c r="A1294" s="59"/>
      <c r="B1294" s="59"/>
      <c r="C1294" s="59"/>
      <c r="D1294" s="59"/>
      <c r="E1294" s="59"/>
      <c r="F1294" s="59"/>
      <c r="G1294" s="59"/>
      <c r="H1294" s="59"/>
      <c r="I1294" s="59"/>
      <c r="J1294" s="59"/>
    </row>
    <row r="1295" spans="1:10" ht="16" x14ac:dyDescent="0.2">
      <c r="A1295" s="59"/>
      <c r="B1295" s="59"/>
      <c r="C1295" s="59"/>
      <c r="D1295" s="59"/>
      <c r="E1295" s="59"/>
      <c r="F1295" s="59"/>
      <c r="G1295" s="59"/>
      <c r="H1295" s="59"/>
      <c r="I1295" s="59"/>
      <c r="J1295" s="59"/>
    </row>
    <row r="1296" spans="1:10" ht="16" x14ac:dyDescent="0.2">
      <c r="A1296" s="59"/>
      <c r="B1296" s="59"/>
      <c r="C1296" s="59"/>
      <c r="D1296" s="59"/>
      <c r="E1296" s="59"/>
      <c r="F1296" s="59"/>
      <c r="G1296" s="59"/>
      <c r="H1296" s="59"/>
      <c r="I1296" s="59"/>
      <c r="J1296" s="59"/>
    </row>
    <row r="1297" spans="1:10" ht="16" x14ac:dyDescent="0.2">
      <c r="A1297" s="59"/>
      <c r="B1297" s="59"/>
      <c r="C1297" s="59"/>
      <c r="D1297" s="59"/>
      <c r="E1297" s="59"/>
      <c r="F1297" s="59"/>
      <c r="G1297" s="59"/>
      <c r="H1297" s="59"/>
      <c r="I1297" s="59"/>
      <c r="J1297" s="59"/>
    </row>
    <row r="1298" spans="1:10" ht="16" x14ac:dyDescent="0.2">
      <c r="A1298" s="59"/>
      <c r="B1298" s="59"/>
      <c r="C1298" s="59"/>
      <c r="D1298" s="59"/>
      <c r="E1298" s="59"/>
      <c r="F1298" s="59"/>
      <c r="G1298" s="59"/>
      <c r="H1298" s="59"/>
      <c r="I1298" s="59"/>
      <c r="J1298" s="59"/>
    </row>
    <row r="1299" spans="1:10" ht="16" x14ac:dyDescent="0.2">
      <c r="A1299" s="59"/>
      <c r="B1299" s="59"/>
      <c r="C1299" s="59"/>
      <c r="D1299" s="59"/>
      <c r="E1299" s="59"/>
      <c r="F1299" s="59"/>
      <c r="G1299" s="59"/>
      <c r="H1299" s="59"/>
      <c r="I1299" s="59"/>
      <c r="J1299" s="59"/>
    </row>
    <row r="1300" spans="1:10" ht="16" x14ac:dyDescent="0.2">
      <c r="A1300" s="59"/>
      <c r="B1300" s="59"/>
      <c r="C1300" s="59"/>
      <c r="D1300" s="59"/>
      <c r="E1300" s="59"/>
      <c r="F1300" s="59"/>
      <c r="G1300" s="59"/>
      <c r="H1300" s="59"/>
      <c r="I1300" s="59"/>
      <c r="J1300" s="59"/>
    </row>
    <row r="1301" spans="1:10" ht="16" x14ac:dyDescent="0.2">
      <c r="A1301" s="59"/>
      <c r="B1301" s="59"/>
      <c r="C1301" s="59"/>
      <c r="D1301" s="59"/>
      <c r="E1301" s="59"/>
      <c r="F1301" s="59"/>
      <c r="G1301" s="59"/>
      <c r="H1301" s="59"/>
      <c r="I1301" s="59"/>
      <c r="J1301" s="59"/>
    </row>
    <row r="1302" spans="1:10" ht="16" x14ac:dyDescent="0.2">
      <c r="A1302" s="59"/>
      <c r="B1302" s="59"/>
      <c r="C1302" s="59"/>
      <c r="D1302" s="59"/>
      <c r="E1302" s="59"/>
      <c r="F1302" s="59"/>
      <c r="G1302" s="59"/>
      <c r="H1302" s="59"/>
      <c r="I1302" s="59"/>
      <c r="J1302" s="59"/>
    </row>
    <row r="1303" spans="1:10" ht="16" x14ac:dyDescent="0.2">
      <c r="A1303" s="59"/>
      <c r="B1303" s="59"/>
      <c r="C1303" s="59"/>
      <c r="D1303" s="59"/>
      <c r="E1303" s="59"/>
      <c r="F1303" s="59"/>
      <c r="G1303" s="59"/>
      <c r="H1303" s="59"/>
      <c r="I1303" s="59"/>
      <c r="J1303" s="59"/>
    </row>
    <row r="1304" spans="1:10" ht="16" x14ac:dyDescent="0.2">
      <c r="A1304" s="59"/>
      <c r="B1304" s="59"/>
      <c r="C1304" s="59"/>
      <c r="D1304" s="59"/>
      <c r="E1304" s="59"/>
      <c r="F1304" s="59"/>
      <c r="G1304" s="59"/>
      <c r="H1304" s="59"/>
      <c r="I1304" s="59"/>
      <c r="J1304" s="59"/>
    </row>
    <row r="1305" spans="1:10" ht="16" x14ac:dyDescent="0.2">
      <c r="A1305" s="59"/>
      <c r="B1305" s="59"/>
      <c r="C1305" s="59"/>
      <c r="D1305" s="59"/>
      <c r="E1305" s="59"/>
      <c r="F1305" s="59"/>
      <c r="G1305" s="59"/>
      <c r="H1305" s="59"/>
      <c r="I1305" s="59"/>
      <c r="J1305" s="59"/>
    </row>
    <row r="1306" spans="1:10" ht="16" x14ac:dyDescent="0.2">
      <c r="A1306" s="59"/>
      <c r="B1306" s="59"/>
      <c r="C1306" s="59"/>
      <c r="D1306" s="59"/>
      <c r="E1306" s="59"/>
      <c r="F1306" s="59"/>
      <c r="G1306" s="59"/>
      <c r="H1306" s="59"/>
      <c r="I1306" s="59"/>
      <c r="J1306" s="59"/>
    </row>
    <row r="1307" spans="1:10" ht="16" x14ac:dyDescent="0.2">
      <c r="A1307" s="59"/>
      <c r="B1307" s="59"/>
      <c r="C1307" s="59"/>
      <c r="D1307" s="59"/>
      <c r="E1307" s="59"/>
      <c r="F1307" s="59"/>
      <c r="G1307" s="59"/>
      <c r="H1307" s="59"/>
      <c r="I1307" s="59"/>
      <c r="J1307" s="59"/>
    </row>
    <row r="1308" spans="1:10" ht="16" x14ac:dyDescent="0.2">
      <c r="A1308" s="59"/>
      <c r="B1308" s="59"/>
      <c r="C1308" s="59"/>
      <c r="D1308" s="59"/>
      <c r="E1308" s="59"/>
      <c r="F1308" s="59"/>
      <c r="G1308" s="59"/>
      <c r="H1308" s="59"/>
      <c r="I1308" s="59"/>
      <c r="J1308" s="59"/>
    </row>
    <row r="1309" spans="1:10" ht="16" x14ac:dyDescent="0.2">
      <c r="A1309" s="59"/>
      <c r="B1309" s="59"/>
      <c r="C1309" s="59"/>
      <c r="D1309" s="59"/>
      <c r="E1309" s="59"/>
      <c r="F1309" s="59"/>
      <c r="G1309" s="59"/>
      <c r="H1309" s="59"/>
      <c r="I1309" s="59"/>
      <c r="J1309" s="59"/>
    </row>
    <row r="1310" spans="1:10" ht="16" x14ac:dyDescent="0.2">
      <c r="A1310" s="59"/>
      <c r="B1310" s="59"/>
      <c r="C1310" s="59"/>
      <c r="D1310" s="59"/>
      <c r="E1310" s="59"/>
      <c r="F1310" s="59"/>
      <c r="G1310" s="59"/>
      <c r="H1310" s="59"/>
      <c r="I1310" s="59"/>
      <c r="J1310" s="59"/>
    </row>
    <row r="1311" spans="1:10" ht="16" x14ac:dyDescent="0.2">
      <c r="A1311" s="59"/>
      <c r="B1311" s="59"/>
      <c r="C1311" s="59"/>
      <c r="D1311" s="59"/>
      <c r="E1311" s="59"/>
      <c r="F1311" s="59"/>
      <c r="G1311" s="59"/>
      <c r="H1311" s="59"/>
      <c r="I1311" s="59"/>
      <c r="J1311" s="59"/>
    </row>
    <row r="1312" spans="1:10" ht="16" x14ac:dyDescent="0.2">
      <c r="A1312" s="59"/>
      <c r="B1312" s="59"/>
      <c r="C1312" s="59"/>
      <c r="D1312" s="59"/>
      <c r="E1312" s="59"/>
      <c r="F1312" s="59"/>
      <c r="G1312" s="59"/>
      <c r="H1312" s="59"/>
      <c r="I1312" s="59"/>
      <c r="J1312" s="59"/>
    </row>
    <row r="1313" spans="1:10" ht="16" x14ac:dyDescent="0.2">
      <c r="A1313" s="59"/>
      <c r="B1313" s="59"/>
      <c r="C1313" s="59"/>
      <c r="D1313" s="59"/>
      <c r="E1313" s="59"/>
      <c r="F1313" s="59"/>
      <c r="G1313" s="59"/>
      <c r="H1313" s="59"/>
      <c r="I1313" s="59"/>
      <c r="J1313" s="59"/>
    </row>
    <row r="1314" spans="1:10" ht="16" x14ac:dyDescent="0.2">
      <c r="A1314" s="59"/>
      <c r="B1314" s="59"/>
      <c r="C1314" s="59"/>
      <c r="D1314" s="59"/>
      <c r="E1314" s="59"/>
      <c r="F1314" s="59"/>
      <c r="G1314" s="59"/>
      <c r="H1314" s="59"/>
      <c r="I1314" s="59"/>
      <c r="J1314" s="59"/>
    </row>
    <row r="1315" spans="1:10" ht="16" x14ac:dyDescent="0.2">
      <c r="A1315" s="59"/>
      <c r="B1315" s="59"/>
      <c r="C1315" s="59"/>
      <c r="D1315" s="59"/>
      <c r="E1315" s="59"/>
      <c r="F1315" s="59"/>
      <c r="G1315" s="59"/>
      <c r="H1315" s="59"/>
      <c r="I1315" s="59"/>
      <c r="J1315" s="59"/>
    </row>
    <row r="1316" spans="1:10" ht="16" x14ac:dyDescent="0.2">
      <c r="A1316" s="59"/>
      <c r="B1316" s="59"/>
      <c r="C1316" s="59"/>
      <c r="D1316" s="59"/>
      <c r="E1316" s="59"/>
      <c r="F1316" s="59"/>
      <c r="G1316" s="59"/>
      <c r="H1316" s="59"/>
      <c r="I1316" s="59"/>
      <c r="J1316" s="59"/>
    </row>
    <row r="1317" spans="1:10" ht="16" x14ac:dyDescent="0.2">
      <c r="A1317" s="59"/>
      <c r="B1317" s="59"/>
      <c r="C1317" s="59"/>
      <c r="D1317" s="59"/>
      <c r="E1317" s="59"/>
      <c r="F1317" s="59"/>
      <c r="G1317" s="59"/>
      <c r="H1317" s="59"/>
      <c r="I1317" s="59"/>
      <c r="J1317" s="59"/>
    </row>
    <row r="1318" spans="1:10" ht="16" x14ac:dyDescent="0.2">
      <c r="A1318" s="59"/>
      <c r="B1318" s="59"/>
      <c r="C1318" s="59"/>
      <c r="D1318" s="59"/>
      <c r="E1318" s="59"/>
      <c r="F1318" s="59"/>
      <c r="G1318" s="59"/>
      <c r="H1318" s="59"/>
      <c r="I1318" s="59"/>
      <c r="J1318" s="59"/>
    </row>
    <row r="1319" spans="1:10" ht="16" x14ac:dyDescent="0.2">
      <c r="A1319" s="59"/>
      <c r="B1319" s="59"/>
      <c r="C1319" s="59"/>
      <c r="D1319" s="59"/>
      <c r="E1319" s="59"/>
      <c r="F1319" s="59"/>
      <c r="G1319" s="59"/>
      <c r="H1319" s="59"/>
      <c r="I1319" s="59"/>
      <c r="J1319" s="59"/>
    </row>
    <row r="1320" spans="1:10" ht="16" x14ac:dyDescent="0.2">
      <c r="A1320" s="59"/>
      <c r="B1320" s="59"/>
      <c r="C1320" s="59"/>
      <c r="D1320" s="59"/>
      <c r="E1320" s="59"/>
      <c r="F1320" s="59"/>
      <c r="G1320" s="59"/>
      <c r="H1320" s="59"/>
      <c r="I1320" s="59"/>
      <c r="J1320" s="59"/>
    </row>
    <row r="1321" spans="1:10" ht="16" x14ac:dyDescent="0.2">
      <c r="A1321" s="59"/>
      <c r="B1321" s="59"/>
      <c r="C1321" s="59"/>
      <c r="D1321" s="59"/>
      <c r="E1321" s="59"/>
      <c r="F1321" s="59"/>
      <c r="G1321" s="59"/>
      <c r="H1321" s="59"/>
      <c r="I1321" s="59"/>
      <c r="J1321" s="59"/>
    </row>
    <row r="1322" spans="1:10" ht="16" x14ac:dyDescent="0.2">
      <c r="A1322" s="59"/>
      <c r="B1322" s="59"/>
      <c r="C1322" s="59"/>
      <c r="D1322" s="59"/>
      <c r="E1322" s="59"/>
      <c r="F1322" s="59"/>
      <c r="G1322" s="59"/>
      <c r="H1322" s="59"/>
      <c r="I1322" s="59"/>
      <c r="J1322" s="59"/>
    </row>
    <row r="1323" spans="1:10" ht="16" x14ac:dyDescent="0.2">
      <c r="A1323" s="59"/>
      <c r="B1323" s="59"/>
      <c r="C1323" s="59"/>
      <c r="D1323" s="59"/>
      <c r="E1323" s="59"/>
      <c r="F1323" s="59"/>
      <c r="G1323" s="59"/>
      <c r="H1323" s="59"/>
      <c r="I1323" s="59"/>
      <c r="J1323" s="59"/>
    </row>
    <row r="1324" spans="1:10" ht="16" x14ac:dyDescent="0.2">
      <c r="A1324" s="59"/>
      <c r="B1324" s="59"/>
      <c r="C1324" s="59"/>
      <c r="D1324" s="59"/>
      <c r="E1324" s="59"/>
      <c r="F1324" s="59"/>
      <c r="G1324" s="59"/>
      <c r="H1324" s="59"/>
      <c r="I1324" s="59"/>
      <c r="J1324" s="59"/>
    </row>
    <row r="1325" spans="1:10" ht="16" x14ac:dyDescent="0.2">
      <c r="A1325" s="59"/>
      <c r="B1325" s="59"/>
      <c r="C1325" s="59"/>
      <c r="D1325" s="59"/>
      <c r="E1325" s="59"/>
      <c r="F1325" s="59"/>
      <c r="G1325" s="59"/>
      <c r="H1325" s="59"/>
      <c r="I1325" s="59"/>
      <c r="J1325" s="59"/>
    </row>
    <row r="1326" spans="1:10" ht="16" x14ac:dyDescent="0.2">
      <c r="A1326" s="59"/>
      <c r="B1326" s="59"/>
      <c r="C1326" s="59"/>
      <c r="D1326" s="59"/>
      <c r="E1326" s="59"/>
      <c r="F1326" s="59"/>
      <c r="G1326" s="59"/>
      <c r="H1326" s="59"/>
      <c r="I1326" s="59"/>
      <c r="J1326" s="59"/>
    </row>
    <row r="1327" spans="1:10" ht="16" x14ac:dyDescent="0.2">
      <c r="A1327" s="59"/>
      <c r="B1327" s="59"/>
      <c r="C1327" s="59"/>
      <c r="D1327" s="59"/>
      <c r="E1327" s="59"/>
      <c r="F1327" s="59"/>
      <c r="G1327" s="59"/>
      <c r="H1327" s="59"/>
      <c r="I1327" s="59"/>
      <c r="J1327" s="59"/>
    </row>
    <row r="1328" spans="1:10" ht="16" x14ac:dyDescent="0.2">
      <c r="A1328" s="59"/>
      <c r="B1328" s="59"/>
      <c r="C1328" s="59"/>
      <c r="D1328" s="59"/>
      <c r="E1328" s="59"/>
      <c r="F1328" s="59"/>
      <c r="G1328" s="59"/>
      <c r="H1328" s="59"/>
      <c r="I1328" s="59"/>
      <c r="J1328" s="59"/>
    </row>
    <row r="1329" spans="1:10" ht="16" x14ac:dyDescent="0.2">
      <c r="A1329" s="59"/>
      <c r="B1329" s="59"/>
      <c r="C1329" s="59"/>
      <c r="D1329" s="59"/>
      <c r="E1329" s="59"/>
      <c r="F1329" s="59"/>
      <c r="G1329" s="59"/>
      <c r="H1329" s="59"/>
      <c r="I1329" s="59"/>
      <c r="J1329" s="59"/>
    </row>
    <row r="1330" spans="1:10" ht="16" x14ac:dyDescent="0.2">
      <c r="A1330" s="59"/>
      <c r="B1330" s="59"/>
      <c r="C1330" s="59"/>
      <c r="D1330" s="59"/>
      <c r="E1330" s="59"/>
      <c r="F1330" s="59"/>
      <c r="G1330" s="59"/>
      <c r="H1330" s="59"/>
      <c r="I1330" s="59"/>
      <c r="J1330" s="59"/>
    </row>
    <row r="1331" spans="1:10" ht="16" x14ac:dyDescent="0.2">
      <c r="A1331" s="59"/>
      <c r="B1331" s="59"/>
      <c r="C1331" s="59"/>
      <c r="D1331" s="59"/>
      <c r="E1331" s="59"/>
      <c r="F1331" s="59"/>
      <c r="G1331" s="59"/>
      <c r="H1331" s="59"/>
      <c r="I1331" s="59"/>
      <c r="J1331" s="59"/>
    </row>
    <row r="1332" spans="1:10" ht="16" x14ac:dyDescent="0.2">
      <c r="A1332" s="59"/>
      <c r="B1332" s="59"/>
      <c r="C1332" s="59"/>
      <c r="D1332" s="59"/>
      <c r="E1332" s="59"/>
      <c r="F1332" s="59"/>
      <c r="G1332" s="59"/>
      <c r="H1332" s="59"/>
      <c r="I1332" s="59"/>
      <c r="J1332" s="59"/>
    </row>
    <row r="1333" spans="1:10" ht="16" x14ac:dyDescent="0.2">
      <c r="A1333" s="59"/>
      <c r="B1333" s="59"/>
      <c r="C1333" s="59"/>
      <c r="D1333" s="59"/>
      <c r="E1333" s="59"/>
      <c r="F1333" s="59"/>
      <c r="G1333" s="59"/>
      <c r="H1333" s="59"/>
      <c r="I1333" s="59"/>
      <c r="J1333" s="59"/>
    </row>
    <row r="1334" spans="1:10" ht="16" x14ac:dyDescent="0.2">
      <c r="A1334" s="59"/>
      <c r="B1334" s="59"/>
      <c r="C1334" s="59"/>
      <c r="D1334" s="59"/>
      <c r="E1334" s="59"/>
      <c r="F1334" s="59"/>
      <c r="G1334" s="59"/>
      <c r="H1334" s="59"/>
      <c r="I1334" s="59"/>
      <c r="J1334" s="59"/>
    </row>
    <row r="1335" spans="1:10" ht="16" x14ac:dyDescent="0.2">
      <c r="A1335" s="59"/>
      <c r="B1335" s="59"/>
      <c r="C1335" s="59"/>
      <c r="D1335" s="59"/>
      <c r="E1335" s="59"/>
      <c r="F1335" s="59"/>
      <c r="G1335" s="59"/>
      <c r="H1335" s="59"/>
      <c r="I1335" s="59"/>
      <c r="J1335" s="59"/>
    </row>
    <row r="1336" spans="1:10" ht="16" x14ac:dyDescent="0.2">
      <c r="A1336" s="59"/>
      <c r="B1336" s="59"/>
      <c r="C1336" s="59"/>
      <c r="D1336" s="59"/>
      <c r="E1336" s="59"/>
      <c r="F1336" s="59"/>
      <c r="G1336" s="59"/>
      <c r="H1336" s="59"/>
      <c r="I1336" s="59"/>
      <c r="J1336" s="59"/>
    </row>
    <row r="1337" spans="1:10" ht="16" x14ac:dyDescent="0.2">
      <c r="A1337" s="59"/>
      <c r="B1337" s="59"/>
      <c r="C1337" s="59"/>
      <c r="D1337" s="59"/>
      <c r="E1337" s="59"/>
      <c r="F1337" s="59"/>
      <c r="G1337" s="59"/>
      <c r="H1337" s="59"/>
      <c r="I1337" s="59"/>
      <c r="J1337" s="59"/>
    </row>
    <row r="1338" spans="1:10" ht="16" x14ac:dyDescent="0.2">
      <c r="A1338" s="59"/>
      <c r="B1338" s="59"/>
      <c r="C1338" s="59"/>
      <c r="D1338" s="59"/>
      <c r="E1338" s="59"/>
      <c r="F1338" s="59"/>
      <c r="G1338" s="59"/>
      <c r="H1338" s="59"/>
      <c r="I1338" s="59"/>
      <c r="J1338" s="59"/>
    </row>
    <row r="1339" spans="1:10" ht="16" x14ac:dyDescent="0.2">
      <c r="A1339" s="59"/>
      <c r="B1339" s="59"/>
      <c r="C1339" s="59"/>
      <c r="D1339" s="59"/>
      <c r="E1339" s="59"/>
      <c r="F1339" s="59"/>
      <c r="G1339" s="59"/>
      <c r="H1339" s="59"/>
      <c r="I1339" s="59"/>
      <c r="J1339" s="59"/>
    </row>
    <row r="1340" spans="1:10" ht="16" x14ac:dyDescent="0.2">
      <c r="A1340" s="59"/>
      <c r="B1340" s="59"/>
      <c r="C1340" s="59"/>
      <c r="D1340" s="59"/>
      <c r="E1340" s="59"/>
      <c r="F1340" s="59"/>
      <c r="G1340" s="59"/>
      <c r="H1340" s="59"/>
      <c r="I1340" s="59"/>
      <c r="J1340" s="59"/>
    </row>
    <row r="1341" spans="1:10" ht="16" x14ac:dyDescent="0.2">
      <c r="A1341" s="59"/>
      <c r="B1341" s="59"/>
      <c r="C1341" s="59"/>
      <c r="D1341" s="59"/>
      <c r="E1341" s="59"/>
      <c r="F1341" s="59"/>
      <c r="G1341" s="59"/>
      <c r="H1341" s="59"/>
      <c r="I1341" s="59"/>
      <c r="J1341" s="59"/>
    </row>
    <row r="1342" spans="1:10" ht="16" x14ac:dyDescent="0.2">
      <c r="A1342" s="59"/>
      <c r="B1342" s="59"/>
      <c r="C1342" s="59"/>
      <c r="D1342" s="59"/>
      <c r="E1342" s="59"/>
      <c r="F1342" s="59"/>
      <c r="G1342" s="59"/>
      <c r="H1342" s="59"/>
      <c r="I1342" s="59"/>
      <c r="J1342" s="59"/>
    </row>
    <row r="1343" spans="1:10" ht="16" x14ac:dyDescent="0.2">
      <c r="A1343" s="59"/>
      <c r="B1343" s="59"/>
      <c r="C1343" s="59"/>
      <c r="D1343" s="59"/>
      <c r="E1343" s="59"/>
      <c r="F1343" s="59"/>
      <c r="G1343" s="59"/>
      <c r="H1343" s="59"/>
      <c r="I1343" s="59"/>
      <c r="J1343" s="59"/>
    </row>
    <row r="1344" spans="1:10" ht="16" x14ac:dyDescent="0.2">
      <c r="A1344" s="59"/>
      <c r="B1344" s="59"/>
      <c r="C1344" s="59"/>
      <c r="D1344" s="59"/>
      <c r="E1344" s="59"/>
      <c r="F1344" s="59"/>
      <c r="G1344" s="59"/>
      <c r="H1344" s="59"/>
      <c r="I1344" s="59"/>
      <c r="J1344" s="59"/>
    </row>
    <row r="1345" spans="1:10" ht="16" x14ac:dyDescent="0.2">
      <c r="A1345" s="59"/>
      <c r="B1345" s="59"/>
      <c r="C1345" s="59"/>
      <c r="D1345" s="59"/>
      <c r="E1345" s="59"/>
      <c r="F1345" s="59"/>
      <c r="G1345" s="59"/>
      <c r="H1345" s="59"/>
      <c r="I1345" s="59"/>
      <c r="J1345" s="59"/>
    </row>
    <row r="1346" spans="1:10" ht="16" x14ac:dyDescent="0.2">
      <c r="A1346" s="59"/>
      <c r="B1346" s="59"/>
      <c r="C1346" s="59"/>
      <c r="D1346" s="59"/>
      <c r="E1346" s="59"/>
      <c r="F1346" s="59"/>
      <c r="G1346" s="59"/>
      <c r="H1346" s="59"/>
      <c r="I1346" s="59"/>
      <c r="J1346" s="59"/>
    </row>
    <row r="1347" spans="1:10" ht="16" x14ac:dyDescent="0.2">
      <c r="A1347" s="59"/>
      <c r="B1347" s="59"/>
      <c r="C1347" s="59"/>
      <c r="D1347" s="59"/>
      <c r="E1347" s="59"/>
      <c r="F1347" s="59"/>
      <c r="G1347" s="59"/>
      <c r="H1347" s="59"/>
      <c r="I1347" s="59"/>
      <c r="J1347" s="59"/>
    </row>
    <row r="1348" spans="1:10" ht="16" x14ac:dyDescent="0.2">
      <c r="A1348" s="59"/>
      <c r="B1348" s="59"/>
      <c r="C1348" s="59"/>
      <c r="D1348" s="59"/>
      <c r="E1348" s="59"/>
      <c r="F1348" s="59"/>
      <c r="G1348" s="59"/>
      <c r="H1348" s="59"/>
      <c r="I1348" s="59"/>
      <c r="J1348" s="59"/>
    </row>
    <row r="1349" spans="1:10" ht="16" x14ac:dyDescent="0.2">
      <c r="A1349" s="59"/>
      <c r="B1349" s="59"/>
      <c r="C1349" s="59"/>
      <c r="D1349" s="59"/>
      <c r="E1349" s="59"/>
      <c r="F1349" s="59"/>
      <c r="G1349" s="59"/>
      <c r="H1349" s="59"/>
      <c r="I1349" s="59"/>
      <c r="J1349" s="59"/>
    </row>
    <row r="1350" spans="1:10" ht="16" x14ac:dyDescent="0.2">
      <c r="A1350" s="59"/>
      <c r="B1350" s="59"/>
      <c r="C1350" s="59"/>
      <c r="D1350" s="59"/>
      <c r="E1350" s="59"/>
      <c r="F1350" s="59"/>
      <c r="G1350" s="59"/>
      <c r="H1350" s="59"/>
      <c r="I1350" s="59"/>
      <c r="J1350" s="59"/>
    </row>
    <row r="1351" spans="1:10" ht="16" x14ac:dyDescent="0.2">
      <c r="A1351" s="59"/>
      <c r="B1351" s="59"/>
      <c r="C1351" s="59"/>
      <c r="D1351" s="59"/>
      <c r="E1351" s="59"/>
      <c r="F1351" s="59"/>
      <c r="G1351" s="59"/>
      <c r="H1351" s="59"/>
      <c r="I1351" s="59"/>
      <c r="J1351" s="59"/>
    </row>
    <row r="1352" spans="1:10" ht="16" x14ac:dyDescent="0.2">
      <c r="A1352" s="59"/>
      <c r="B1352" s="59"/>
      <c r="C1352" s="59"/>
      <c r="D1352" s="59"/>
      <c r="E1352" s="59"/>
      <c r="F1352" s="59"/>
      <c r="G1352" s="59"/>
      <c r="H1352" s="59"/>
      <c r="I1352" s="59"/>
      <c r="J1352" s="59"/>
    </row>
    <row r="1353" spans="1:10" ht="16" x14ac:dyDescent="0.2">
      <c r="A1353" s="59"/>
      <c r="B1353" s="59"/>
      <c r="C1353" s="59"/>
      <c r="D1353" s="59"/>
      <c r="E1353" s="59"/>
      <c r="F1353" s="59"/>
      <c r="G1353" s="59"/>
      <c r="H1353" s="59"/>
      <c r="I1353" s="59"/>
      <c r="J1353" s="59"/>
    </row>
    <row r="1354" spans="1:10" ht="16" x14ac:dyDescent="0.2">
      <c r="A1354" s="59"/>
      <c r="B1354" s="59"/>
      <c r="C1354" s="59"/>
      <c r="D1354" s="59"/>
      <c r="E1354" s="59"/>
      <c r="F1354" s="59"/>
      <c r="G1354" s="59"/>
      <c r="H1354" s="59"/>
      <c r="I1354" s="59"/>
      <c r="J1354" s="59"/>
    </row>
    <row r="1355" spans="1:10" ht="16" x14ac:dyDescent="0.2">
      <c r="A1355" s="59"/>
      <c r="B1355" s="59"/>
      <c r="C1355" s="59"/>
      <c r="D1355" s="59"/>
      <c r="E1355" s="59"/>
      <c r="F1355" s="59"/>
      <c r="G1355" s="59"/>
      <c r="H1355" s="59"/>
      <c r="I1355" s="59"/>
      <c r="J1355" s="59"/>
    </row>
    <row r="1356" spans="1:10" ht="16" x14ac:dyDescent="0.2">
      <c r="A1356" s="59"/>
      <c r="B1356" s="59"/>
      <c r="C1356" s="59"/>
      <c r="D1356" s="59"/>
      <c r="E1356" s="59"/>
      <c r="F1356" s="59"/>
      <c r="G1356" s="59"/>
      <c r="H1356" s="59"/>
      <c r="I1356" s="59"/>
      <c r="J1356" s="59"/>
    </row>
    <row r="1357" spans="1:10" ht="16" x14ac:dyDescent="0.2">
      <c r="A1357" s="59"/>
      <c r="B1357" s="59"/>
      <c r="C1357" s="59"/>
      <c r="D1357" s="59"/>
      <c r="E1357" s="59"/>
      <c r="F1357" s="59"/>
      <c r="G1357" s="59"/>
      <c r="H1357" s="59"/>
      <c r="I1357" s="59"/>
      <c r="J1357" s="59"/>
    </row>
    <row r="1358" spans="1:10" ht="16" x14ac:dyDescent="0.2">
      <c r="A1358" s="59"/>
      <c r="B1358" s="59"/>
      <c r="C1358" s="59"/>
      <c r="D1358" s="59"/>
      <c r="E1358" s="59"/>
      <c r="F1358" s="59"/>
      <c r="G1358" s="59"/>
      <c r="H1358" s="59"/>
      <c r="I1358" s="59"/>
      <c r="J1358" s="59"/>
    </row>
    <row r="1359" spans="1:10" ht="16" x14ac:dyDescent="0.2">
      <c r="A1359" s="59"/>
      <c r="B1359" s="59"/>
      <c r="C1359" s="59"/>
      <c r="D1359" s="59"/>
      <c r="E1359" s="59"/>
      <c r="F1359" s="59"/>
      <c r="G1359" s="59"/>
      <c r="H1359" s="59"/>
      <c r="I1359" s="59"/>
      <c r="J1359" s="59"/>
    </row>
    <row r="1360" spans="1:10" ht="16" x14ac:dyDescent="0.2">
      <c r="A1360" s="59"/>
      <c r="B1360" s="59"/>
      <c r="C1360" s="59"/>
      <c r="D1360" s="59"/>
      <c r="E1360" s="59"/>
      <c r="F1360" s="59"/>
      <c r="G1360" s="59"/>
      <c r="H1360" s="59"/>
      <c r="I1360" s="59"/>
      <c r="J1360" s="59"/>
    </row>
    <row r="1361" spans="1:10" ht="16" x14ac:dyDescent="0.2">
      <c r="A1361" s="59"/>
      <c r="B1361" s="59"/>
      <c r="C1361" s="59"/>
      <c r="D1361" s="59"/>
      <c r="E1361" s="59"/>
      <c r="F1361" s="59"/>
      <c r="G1361" s="59"/>
      <c r="H1361" s="59"/>
      <c r="I1361" s="59"/>
      <c r="J1361" s="59"/>
    </row>
    <row r="1362" spans="1:10" ht="16" x14ac:dyDescent="0.2">
      <c r="A1362" s="59"/>
      <c r="B1362" s="59"/>
      <c r="C1362" s="59"/>
      <c r="D1362" s="59"/>
      <c r="E1362" s="59"/>
      <c r="F1362" s="59"/>
      <c r="G1362" s="59"/>
      <c r="H1362" s="59"/>
      <c r="I1362" s="59"/>
      <c r="J1362" s="59"/>
    </row>
    <row r="1363" spans="1:10" ht="16" x14ac:dyDescent="0.2">
      <c r="A1363" s="59"/>
      <c r="B1363" s="59"/>
      <c r="C1363" s="59"/>
      <c r="D1363" s="59"/>
      <c r="E1363" s="59"/>
      <c r="F1363" s="59"/>
      <c r="G1363" s="59"/>
      <c r="H1363" s="59"/>
      <c r="I1363" s="59"/>
      <c r="J1363" s="59"/>
    </row>
    <row r="1364" spans="1:10" ht="16" x14ac:dyDescent="0.2">
      <c r="A1364" s="59"/>
      <c r="B1364" s="59"/>
      <c r="C1364" s="59"/>
      <c r="D1364" s="59"/>
      <c r="E1364" s="59"/>
      <c r="F1364" s="59"/>
      <c r="G1364" s="59"/>
      <c r="H1364" s="59"/>
      <c r="I1364" s="59"/>
      <c r="J1364" s="59"/>
    </row>
    <row r="1365" spans="1:10" ht="16" x14ac:dyDescent="0.2">
      <c r="A1365" s="59"/>
      <c r="B1365" s="59"/>
      <c r="C1365" s="59"/>
      <c r="D1365" s="59"/>
      <c r="E1365" s="59"/>
      <c r="F1365" s="59"/>
      <c r="G1365" s="59"/>
      <c r="H1365" s="59"/>
      <c r="I1365" s="59"/>
      <c r="J1365" s="59"/>
    </row>
    <row r="1366" spans="1:10" ht="16" x14ac:dyDescent="0.2">
      <c r="A1366" s="59"/>
      <c r="B1366" s="59"/>
      <c r="C1366" s="59"/>
      <c r="D1366" s="59"/>
      <c r="E1366" s="59"/>
      <c r="F1366" s="59"/>
      <c r="G1366" s="59"/>
      <c r="H1366" s="59"/>
      <c r="I1366" s="59"/>
      <c r="J1366" s="59"/>
    </row>
    <row r="1367" spans="1:10" ht="16" x14ac:dyDescent="0.2">
      <c r="A1367" s="59"/>
      <c r="B1367" s="59"/>
      <c r="C1367" s="59"/>
      <c r="D1367" s="59"/>
      <c r="E1367" s="59"/>
      <c r="F1367" s="59"/>
      <c r="G1367" s="59"/>
      <c r="H1367" s="59"/>
      <c r="I1367" s="59"/>
      <c r="J1367" s="59"/>
    </row>
    <row r="1368" spans="1:10" ht="16" x14ac:dyDescent="0.2">
      <c r="A1368" s="59"/>
      <c r="B1368" s="59"/>
      <c r="C1368" s="59"/>
      <c r="D1368" s="59"/>
      <c r="E1368" s="59"/>
      <c r="F1368" s="59"/>
      <c r="G1368" s="59"/>
      <c r="H1368" s="59"/>
      <c r="I1368" s="59"/>
      <c r="J1368" s="59"/>
    </row>
    <row r="1369" spans="1:10" ht="16" x14ac:dyDescent="0.2">
      <c r="A1369" s="59"/>
      <c r="B1369" s="59"/>
      <c r="C1369" s="59"/>
      <c r="D1369" s="59"/>
      <c r="E1369" s="59"/>
      <c r="F1369" s="59"/>
      <c r="G1369" s="59"/>
      <c r="H1369" s="59"/>
      <c r="I1369" s="59"/>
      <c r="J1369" s="59"/>
    </row>
    <row r="1370" spans="1:10" ht="16" x14ac:dyDescent="0.2">
      <c r="A1370" s="59"/>
      <c r="B1370" s="59"/>
      <c r="C1370" s="59"/>
      <c r="D1370" s="59"/>
      <c r="E1370" s="59"/>
      <c r="F1370" s="59"/>
      <c r="G1370" s="59"/>
      <c r="H1370" s="59"/>
      <c r="I1370" s="59"/>
      <c r="J1370" s="59"/>
    </row>
    <row r="1371" spans="1:10" ht="16" x14ac:dyDescent="0.2">
      <c r="A1371" s="59"/>
      <c r="B1371" s="59"/>
      <c r="C1371" s="59"/>
      <c r="D1371" s="59"/>
      <c r="E1371" s="59"/>
      <c r="F1371" s="59"/>
      <c r="G1371" s="59"/>
      <c r="H1371" s="59"/>
      <c r="I1371" s="59"/>
      <c r="J1371" s="59"/>
    </row>
    <row r="1372" spans="1:10" ht="16" x14ac:dyDescent="0.2">
      <c r="A1372" s="59"/>
      <c r="B1372" s="59"/>
      <c r="C1372" s="59"/>
      <c r="D1372" s="59"/>
      <c r="E1372" s="59"/>
      <c r="F1372" s="59"/>
      <c r="G1372" s="59"/>
      <c r="H1372" s="59"/>
      <c r="I1372" s="59"/>
      <c r="J1372" s="59"/>
    </row>
    <row r="1373" spans="1:10" ht="16" x14ac:dyDescent="0.2">
      <c r="A1373" s="59"/>
      <c r="B1373" s="59"/>
      <c r="C1373" s="59"/>
      <c r="D1373" s="59"/>
      <c r="E1373" s="59"/>
      <c r="F1373" s="59"/>
      <c r="G1373" s="59"/>
      <c r="H1373" s="59"/>
      <c r="I1373" s="59"/>
      <c r="J1373" s="59"/>
    </row>
    <row r="1374" spans="1:10" ht="16" x14ac:dyDescent="0.2">
      <c r="A1374" s="59"/>
      <c r="B1374" s="59"/>
      <c r="C1374" s="59"/>
      <c r="D1374" s="59"/>
      <c r="E1374" s="59"/>
      <c r="F1374" s="59"/>
      <c r="G1374" s="59"/>
      <c r="H1374" s="59"/>
      <c r="I1374" s="59"/>
      <c r="J1374" s="59"/>
    </row>
    <row r="1375" spans="1:10" ht="16" x14ac:dyDescent="0.2">
      <c r="A1375" s="59"/>
      <c r="B1375" s="59"/>
      <c r="C1375" s="59"/>
      <c r="D1375" s="59"/>
      <c r="E1375" s="59"/>
      <c r="F1375" s="59"/>
      <c r="G1375" s="59"/>
      <c r="H1375" s="59"/>
      <c r="I1375" s="59"/>
      <c r="J1375" s="59"/>
    </row>
    <row r="1376" spans="1:10" ht="16" x14ac:dyDescent="0.2">
      <c r="A1376" s="59"/>
      <c r="B1376" s="59"/>
      <c r="C1376" s="59"/>
      <c r="D1376" s="59"/>
      <c r="E1376" s="59"/>
      <c r="F1376" s="59"/>
      <c r="G1376" s="59"/>
      <c r="H1376" s="59"/>
      <c r="I1376" s="59"/>
      <c r="J1376" s="59"/>
    </row>
    <row r="1377" spans="1:10" ht="16" x14ac:dyDescent="0.2">
      <c r="A1377" s="59"/>
      <c r="B1377" s="59"/>
      <c r="C1377" s="59"/>
      <c r="D1377" s="59"/>
      <c r="E1377" s="59"/>
      <c r="F1377" s="59"/>
      <c r="G1377" s="59"/>
      <c r="H1377" s="59"/>
      <c r="I1377" s="59"/>
      <c r="J1377" s="59"/>
    </row>
    <row r="1378" spans="1:10" ht="16" x14ac:dyDescent="0.2">
      <c r="A1378" s="59"/>
      <c r="B1378" s="59"/>
      <c r="C1378" s="59"/>
      <c r="D1378" s="59"/>
      <c r="E1378" s="59"/>
      <c r="F1378" s="59"/>
      <c r="G1378" s="59"/>
      <c r="H1378" s="59"/>
      <c r="I1378" s="59"/>
      <c r="J1378" s="59"/>
    </row>
    <row r="1379" spans="1:10" ht="16" x14ac:dyDescent="0.2">
      <c r="A1379" s="59"/>
      <c r="B1379" s="59"/>
      <c r="C1379" s="59"/>
      <c r="D1379" s="59"/>
      <c r="E1379" s="59"/>
      <c r="F1379" s="59"/>
      <c r="G1379" s="59"/>
      <c r="H1379" s="59"/>
      <c r="I1379" s="59"/>
      <c r="J1379" s="59"/>
    </row>
    <row r="1380" spans="1:10" ht="16" x14ac:dyDescent="0.2">
      <c r="A1380" s="59"/>
      <c r="B1380" s="59"/>
      <c r="C1380" s="59"/>
      <c r="D1380" s="59"/>
      <c r="E1380" s="59"/>
      <c r="F1380" s="59"/>
      <c r="G1380" s="59"/>
      <c r="H1380" s="59"/>
      <c r="I1380" s="59"/>
      <c r="J1380" s="59"/>
    </row>
    <row r="1381" spans="1:10" ht="16" x14ac:dyDescent="0.2">
      <c r="A1381" s="59"/>
      <c r="B1381" s="59"/>
      <c r="C1381" s="59"/>
      <c r="D1381" s="59"/>
      <c r="E1381" s="59"/>
      <c r="F1381" s="59"/>
      <c r="G1381" s="59"/>
      <c r="H1381" s="59"/>
      <c r="I1381" s="59"/>
      <c r="J1381" s="59"/>
    </row>
    <row r="1382" spans="1:10" ht="16" x14ac:dyDescent="0.2">
      <c r="A1382" s="59"/>
      <c r="B1382" s="59"/>
      <c r="C1382" s="59"/>
      <c r="D1382" s="59"/>
      <c r="E1382" s="59"/>
      <c r="F1382" s="59"/>
      <c r="G1382" s="59"/>
      <c r="H1382" s="59"/>
      <c r="I1382" s="59"/>
      <c r="J1382" s="59"/>
    </row>
    <row r="1383" spans="1:10" ht="16" x14ac:dyDescent="0.2">
      <c r="A1383" s="59"/>
      <c r="B1383" s="59"/>
      <c r="C1383" s="59"/>
      <c r="D1383" s="59"/>
      <c r="E1383" s="59"/>
      <c r="F1383" s="59"/>
      <c r="G1383" s="59"/>
      <c r="H1383" s="59"/>
      <c r="I1383" s="59"/>
      <c r="J1383" s="59"/>
    </row>
    <row r="1384" spans="1:10" ht="16" x14ac:dyDescent="0.2">
      <c r="A1384" s="59"/>
      <c r="B1384" s="59"/>
      <c r="C1384" s="59"/>
      <c r="D1384" s="59"/>
      <c r="E1384" s="59"/>
      <c r="F1384" s="59"/>
      <c r="G1384" s="59"/>
      <c r="H1384" s="59"/>
      <c r="I1384" s="59"/>
      <c r="J1384" s="59"/>
    </row>
    <row r="1385" spans="1:10" ht="16" x14ac:dyDescent="0.2">
      <c r="A1385" s="59"/>
      <c r="B1385" s="59"/>
      <c r="C1385" s="59"/>
      <c r="D1385" s="59"/>
      <c r="E1385" s="59"/>
      <c r="F1385" s="59"/>
      <c r="G1385" s="59"/>
      <c r="H1385" s="59"/>
      <c r="I1385" s="59"/>
      <c r="J1385" s="59"/>
    </row>
    <row r="1386" spans="1:10" ht="16" x14ac:dyDescent="0.2">
      <c r="A1386" s="59"/>
      <c r="B1386" s="59"/>
      <c r="C1386" s="59"/>
      <c r="D1386" s="59"/>
      <c r="E1386" s="59"/>
      <c r="F1386" s="59"/>
      <c r="G1386" s="59"/>
      <c r="H1386" s="59"/>
      <c r="I1386" s="59"/>
      <c r="J1386" s="59"/>
    </row>
    <row r="1387" spans="1:10" ht="16" x14ac:dyDescent="0.2">
      <c r="A1387" s="59"/>
      <c r="B1387" s="59"/>
      <c r="C1387" s="59"/>
      <c r="D1387" s="59"/>
      <c r="E1387" s="59"/>
      <c r="F1387" s="59"/>
      <c r="G1387" s="59"/>
      <c r="H1387" s="59"/>
      <c r="I1387" s="59"/>
      <c r="J1387" s="59"/>
    </row>
    <row r="1388" spans="1:10" ht="16" x14ac:dyDescent="0.2">
      <c r="A1388" s="59"/>
      <c r="B1388" s="59"/>
      <c r="C1388" s="59"/>
      <c r="D1388" s="59"/>
      <c r="E1388" s="59"/>
      <c r="F1388" s="59"/>
      <c r="G1388" s="59"/>
      <c r="H1388" s="59"/>
      <c r="I1388" s="59"/>
      <c r="J1388" s="59"/>
    </row>
    <row r="1389" spans="1:10" ht="16" x14ac:dyDescent="0.2">
      <c r="A1389" s="59"/>
      <c r="B1389" s="59"/>
      <c r="C1389" s="59"/>
      <c r="D1389" s="59"/>
      <c r="E1389" s="59"/>
      <c r="F1389" s="59"/>
      <c r="G1389" s="59"/>
      <c r="H1389" s="59"/>
      <c r="I1389" s="59"/>
      <c r="J1389" s="59"/>
    </row>
    <row r="1390" spans="1:10" ht="16" x14ac:dyDescent="0.2">
      <c r="A1390" s="59"/>
      <c r="B1390" s="59"/>
      <c r="C1390" s="59"/>
      <c r="D1390" s="59"/>
      <c r="E1390" s="59"/>
      <c r="F1390" s="59"/>
      <c r="G1390" s="59"/>
      <c r="H1390" s="59"/>
      <c r="I1390" s="59"/>
      <c r="J1390" s="59"/>
    </row>
    <row r="1391" spans="1:10" ht="16" x14ac:dyDescent="0.2">
      <c r="A1391" s="59"/>
      <c r="B1391" s="59"/>
      <c r="C1391" s="59"/>
      <c r="D1391" s="59"/>
      <c r="E1391" s="59"/>
      <c r="F1391" s="59"/>
      <c r="G1391" s="59"/>
      <c r="H1391" s="59"/>
      <c r="I1391" s="59"/>
      <c r="J1391" s="59"/>
    </row>
    <row r="1392" spans="1:10" ht="16" x14ac:dyDescent="0.2">
      <c r="A1392" s="59"/>
      <c r="B1392" s="59"/>
      <c r="C1392" s="59"/>
      <c r="D1392" s="59"/>
      <c r="E1392" s="59"/>
      <c r="F1392" s="59"/>
      <c r="G1392" s="59"/>
      <c r="H1392" s="59"/>
      <c r="I1392" s="59"/>
      <c r="J1392" s="59"/>
    </row>
    <row r="1393" spans="1:10" ht="16" x14ac:dyDescent="0.2">
      <c r="A1393" s="59"/>
      <c r="B1393" s="59"/>
      <c r="C1393" s="59"/>
      <c r="D1393" s="59"/>
      <c r="E1393" s="59"/>
      <c r="F1393" s="59"/>
      <c r="G1393" s="59"/>
      <c r="H1393" s="59"/>
      <c r="I1393" s="59"/>
      <c r="J1393" s="59"/>
    </row>
    <row r="1394" spans="1:10" ht="16" x14ac:dyDescent="0.2">
      <c r="A1394" s="59"/>
      <c r="B1394" s="59"/>
      <c r="C1394" s="59"/>
      <c r="D1394" s="59"/>
      <c r="E1394" s="59"/>
      <c r="F1394" s="59"/>
      <c r="G1394" s="59"/>
      <c r="H1394" s="59"/>
      <c r="I1394" s="59"/>
      <c r="J1394" s="59"/>
    </row>
    <row r="1395" spans="1:10" ht="16" x14ac:dyDescent="0.2">
      <c r="A1395" s="59"/>
      <c r="B1395" s="59"/>
      <c r="C1395" s="59"/>
      <c r="D1395" s="59"/>
      <c r="E1395" s="59"/>
      <c r="F1395" s="59"/>
      <c r="G1395" s="59"/>
      <c r="H1395" s="59"/>
      <c r="I1395" s="59"/>
      <c r="J1395" s="59"/>
    </row>
    <row r="1396" spans="1:10" ht="16" x14ac:dyDescent="0.2">
      <c r="A1396" s="59"/>
      <c r="B1396" s="59"/>
      <c r="C1396" s="59"/>
      <c r="D1396" s="59"/>
      <c r="E1396" s="59"/>
      <c r="F1396" s="59"/>
      <c r="G1396" s="59"/>
      <c r="H1396" s="59"/>
      <c r="I1396" s="59"/>
      <c r="J1396" s="59"/>
    </row>
    <row r="1397" spans="1:10" ht="16" x14ac:dyDescent="0.2">
      <c r="A1397" s="59"/>
      <c r="B1397" s="59"/>
      <c r="C1397" s="59"/>
      <c r="D1397" s="59"/>
      <c r="E1397" s="59"/>
      <c r="F1397" s="59"/>
      <c r="G1397" s="59"/>
      <c r="H1397" s="59"/>
      <c r="I1397" s="59"/>
      <c r="J1397" s="59"/>
    </row>
    <row r="1398" spans="1:10" ht="16" x14ac:dyDescent="0.2">
      <c r="A1398" s="59"/>
      <c r="B1398" s="59"/>
      <c r="C1398" s="59"/>
      <c r="D1398" s="59"/>
      <c r="E1398" s="59"/>
      <c r="F1398" s="59"/>
      <c r="G1398" s="59"/>
      <c r="H1398" s="59"/>
      <c r="I1398" s="59"/>
      <c r="J1398" s="59"/>
    </row>
    <row r="1399" spans="1:10" ht="16" x14ac:dyDescent="0.2">
      <c r="A1399" s="59"/>
      <c r="B1399" s="59"/>
      <c r="C1399" s="59"/>
      <c r="D1399" s="59"/>
      <c r="E1399" s="59"/>
      <c r="F1399" s="59"/>
      <c r="G1399" s="59"/>
      <c r="H1399" s="59"/>
      <c r="I1399" s="59"/>
      <c r="J1399" s="59"/>
    </row>
    <row r="1400" spans="1:10" ht="16" x14ac:dyDescent="0.2">
      <c r="A1400" s="59"/>
      <c r="B1400" s="59"/>
      <c r="C1400" s="59"/>
      <c r="D1400" s="59"/>
      <c r="E1400" s="59"/>
      <c r="F1400" s="59"/>
      <c r="G1400" s="59"/>
      <c r="H1400" s="59"/>
      <c r="I1400" s="59"/>
      <c r="J1400" s="59"/>
    </row>
    <row r="1401" spans="1:10" ht="16" x14ac:dyDescent="0.2">
      <c r="A1401" s="59"/>
      <c r="B1401" s="59"/>
      <c r="C1401" s="59"/>
      <c r="D1401" s="59"/>
      <c r="E1401" s="59"/>
      <c r="F1401" s="59"/>
      <c r="G1401" s="59"/>
      <c r="H1401" s="59"/>
      <c r="I1401" s="59"/>
      <c r="J1401" s="59"/>
    </row>
    <row r="1402" spans="1:10" ht="16" x14ac:dyDescent="0.2">
      <c r="A1402" s="59"/>
      <c r="B1402" s="59"/>
      <c r="C1402" s="59"/>
      <c r="D1402" s="59"/>
      <c r="E1402" s="59"/>
      <c r="F1402" s="59"/>
      <c r="G1402" s="59"/>
      <c r="H1402" s="59"/>
      <c r="I1402" s="59"/>
      <c r="J1402" s="59"/>
    </row>
    <row r="1403" spans="1:10" ht="16" x14ac:dyDescent="0.2">
      <c r="A1403" s="59"/>
      <c r="B1403" s="59"/>
      <c r="C1403" s="59"/>
      <c r="D1403" s="59"/>
      <c r="E1403" s="59"/>
      <c r="F1403" s="59"/>
      <c r="G1403" s="59"/>
      <c r="H1403" s="59"/>
      <c r="I1403" s="59"/>
      <c r="J1403" s="59"/>
    </row>
    <row r="1404" spans="1:10" ht="16" x14ac:dyDescent="0.2">
      <c r="A1404" s="59"/>
      <c r="B1404" s="59"/>
      <c r="C1404" s="59"/>
      <c r="D1404" s="59"/>
      <c r="E1404" s="59"/>
      <c r="F1404" s="59"/>
      <c r="G1404" s="59"/>
      <c r="H1404" s="59"/>
      <c r="I1404" s="59"/>
      <c r="J1404" s="59"/>
    </row>
    <row r="1405" spans="1:10" ht="16" x14ac:dyDescent="0.2">
      <c r="A1405" s="59"/>
      <c r="B1405" s="59"/>
      <c r="C1405" s="59"/>
      <c r="D1405" s="59"/>
      <c r="E1405" s="59"/>
      <c r="F1405" s="59"/>
      <c r="G1405" s="59"/>
      <c r="H1405" s="59"/>
      <c r="I1405" s="59"/>
      <c r="J1405" s="59"/>
    </row>
    <row r="1406" spans="1:10" ht="16" x14ac:dyDescent="0.2">
      <c r="A1406" s="59"/>
      <c r="B1406" s="59"/>
      <c r="C1406" s="59"/>
      <c r="D1406" s="59"/>
      <c r="E1406" s="59"/>
      <c r="F1406" s="59"/>
      <c r="G1406" s="59"/>
      <c r="H1406" s="59"/>
      <c r="I1406" s="59"/>
      <c r="J1406" s="59"/>
    </row>
    <row r="1407" spans="1:10" ht="16" x14ac:dyDescent="0.2">
      <c r="A1407" s="59"/>
      <c r="B1407" s="59"/>
      <c r="C1407" s="59"/>
      <c r="D1407" s="59"/>
      <c r="E1407" s="59"/>
      <c r="F1407" s="59"/>
      <c r="G1407" s="59"/>
      <c r="H1407" s="59"/>
      <c r="I1407" s="59"/>
      <c r="J1407" s="59"/>
    </row>
    <row r="1408" spans="1:10" ht="16" x14ac:dyDescent="0.2">
      <c r="A1408" s="59"/>
      <c r="B1408" s="59"/>
      <c r="C1408" s="59"/>
      <c r="D1408" s="59"/>
      <c r="E1408" s="59"/>
      <c r="F1408" s="59"/>
      <c r="G1408" s="59"/>
      <c r="H1408" s="59"/>
      <c r="I1408" s="59"/>
      <c r="J1408" s="59"/>
    </row>
    <row r="1409" spans="1:10" ht="16" x14ac:dyDescent="0.2">
      <c r="A1409" s="59"/>
      <c r="B1409" s="59"/>
      <c r="C1409" s="59"/>
      <c r="D1409" s="59"/>
      <c r="E1409" s="59"/>
      <c r="F1409" s="59"/>
      <c r="G1409" s="59"/>
      <c r="H1409" s="59"/>
      <c r="I1409" s="59"/>
      <c r="J1409" s="59"/>
    </row>
    <row r="1410" spans="1:10" ht="16" x14ac:dyDescent="0.2">
      <c r="A1410" s="59"/>
      <c r="B1410" s="59"/>
      <c r="C1410" s="59"/>
      <c r="D1410" s="59"/>
      <c r="E1410" s="59"/>
      <c r="F1410" s="59"/>
      <c r="G1410" s="59"/>
      <c r="H1410" s="59"/>
      <c r="I1410" s="59"/>
      <c r="J1410" s="59"/>
    </row>
    <row r="1411" spans="1:10" ht="16" x14ac:dyDescent="0.2">
      <c r="A1411" s="59"/>
      <c r="B1411" s="59"/>
      <c r="C1411" s="59"/>
      <c r="D1411" s="59"/>
      <c r="E1411" s="59"/>
      <c r="F1411" s="59"/>
      <c r="G1411" s="59"/>
      <c r="H1411" s="59"/>
      <c r="I1411" s="59"/>
      <c r="J1411" s="59"/>
    </row>
    <row r="1412" spans="1:10" ht="16" x14ac:dyDescent="0.2">
      <c r="A1412" s="59"/>
      <c r="B1412" s="59"/>
      <c r="C1412" s="59"/>
      <c r="D1412" s="59"/>
      <c r="E1412" s="59"/>
      <c r="F1412" s="59"/>
      <c r="G1412" s="59"/>
      <c r="H1412" s="59"/>
      <c r="I1412" s="59"/>
      <c r="J1412" s="59"/>
    </row>
    <row r="1413" spans="1:10" ht="16" x14ac:dyDescent="0.2">
      <c r="A1413" s="59"/>
      <c r="B1413" s="59"/>
      <c r="C1413" s="59"/>
      <c r="D1413" s="59"/>
      <c r="E1413" s="59"/>
      <c r="F1413" s="59"/>
      <c r="G1413" s="59"/>
      <c r="H1413" s="59"/>
      <c r="I1413" s="59"/>
      <c r="J1413" s="59"/>
    </row>
    <row r="1414" spans="1:10" ht="16" x14ac:dyDescent="0.2">
      <c r="A1414" s="59"/>
      <c r="B1414" s="59"/>
      <c r="C1414" s="59"/>
      <c r="D1414" s="59"/>
      <c r="E1414" s="59"/>
      <c r="F1414" s="59"/>
      <c r="G1414" s="59"/>
      <c r="H1414" s="59"/>
      <c r="I1414" s="59"/>
      <c r="J1414" s="59"/>
    </row>
    <row r="1415" spans="1:10" ht="16" x14ac:dyDescent="0.2">
      <c r="A1415" s="59"/>
      <c r="B1415" s="59"/>
      <c r="C1415" s="59"/>
      <c r="D1415" s="59"/>
      <c r="E1415" s="59"/>
      <c r="F1415" s="59"/>
      <c r="G1415" s="59"/>
      <c r="H1415" s="59"/>
      <c r="I1415" s="59"/>
      <c r="J1415" s="59"/>
    </row>
    <row r="1416" spans="1:10" ht="16" x14ac:dyDescent="0.2">
      <c r="A1416" s="59"/>
      <c r="B1416" s="59"/>
      <c r="C1416" s="59"/>
      <c r="D1416" s="59"/>
      <c r="E1416" s="59"/>
      <c r="F1416" s="59"/>
      <c r="G1416" s="59"/>
      <c r="H1416" s="59"/>
      <c r="I1416" s="59"/>
      <c r="J1416" s="59"/>
    </row>
    <row r="1417" spans="1:10" ht="16" x14ac:dyDescent="0.2">
      <c r="A1417" s="59"/>
      <c r="B1417" s="59"/>
      <c r="C1417" s="59"/>
      <c r="D1417" s="59"/>
      <c r="E1417" s="59"/>
      <c r="F1417" s="59"/>
      <c r="G1417" s="59"/>
      <c r="H1417" s="59"/>
      <c r="I1417" s="59"/>
      <c r="J1417" s="59"/>
    </row>
    <row r="1418" spans="1:10" ht="16" x14ac:dyDescent="0.2">
      <c r="A1418" s="59"/>
      <c r="B1418" s="59"/>
      <c r="C1418" s="59"/>
      <c r="D1418" s="59"/>
      <c r="E1418" s="59"/>
      <c r="F1418" s="59"/>
      <c r="G1418" s="59"/>
      <c r="H1418" s="59"/>
      <c r="I1418" s="59"/>
      <c r="J1418" s="59"/>
    </row>
    <row r="1419" spans="1:10" ht="16" x14ac:dyDescent="0.2">
      <c r="A1419" s="59"/>
      <c r="B1419" s="59"/>
      <c r="C1419" s="59"/>
      <c r="D1419" s="59"/>
      <c r="E1419" s="59"/>
      <c r="F1419" s="59"/>
      <c r="G1419" s="59"/>
      <c r="H1419" s="59"/>
      <c r="I1419" s="59"/>
      <c r="J1419" s="59"/>
    </row>
    <row r="1420" spans="1:10" ht="16" x14ac:dyDescent="0.2">
      <c r="A1420" s="59"/>
      <c r="B1420" s="59"/>
      <c r="C1420" s="59"/>
      <c r="D1420" s="59"/>
      <c r="E1420" s="59"/>
      <c r="F1420" s="59"/>
      <c r="G1420" s="59"/>
      <c r="H1420" s="59"/>
      <c r="I1420" s="59"/>
      <c r="J1420" s="59"/>
    </row>
    <row r="1421" spans="1:10" ht="16" x14ac:dyDescent="0.2">
      <c r="A1421" s="59"/>
      <c r="B1421" s="59"/>
      <c r="C1421" s="59"/>
      <c r="D1421" s="59"/>
      <c r="E1421" s="59"/>
      <c r="F1421" s="59"/>
      <c r="G1421" s="59"/>
      <c r="H1421" s="59"/>
      <c r="I1421" s="59"/>
      <c r="J1421" s="59"/>
    </row>
    <row r="1422" spans="1:10" ht="16" x14ac:dyDescent="0.2">
      <c r="A1422" s="59"/>
      <c r="B1422" s="59"/>
      <c r="C1422" s="59"/>
      <c r="D1422" s="59"/>
      <c r="E1422" s="59"/>
      <c r="F1422" s="59"/>
      <c r="G1422" s="59"/>
      <c r="H1422" s="59"/>
      <c r="I1422" s="59"/>
      <c r="J1422" s="59"/>
    </row>
    <row r="1423" spans="1:10" ht="16" x14ac:dyDescent="0.2">
      <c r="A1423" s="59"/>
      <c r="B1423" s="59"/>
      <c r="C1423" s="59"/>
      <c r="D1423" s="59"/>
      <c r="E1423" s="59"/>
      <c r="F1423" s="59"/>
      <c r="G1423" s="59"/>
      <c r="H1423" s="59"/>
      <c r="I1423" s="59"/>
      <c r="J1423" s="59"/>
    </row>
    <row r="1424" spans="1:10" ht="16" x14ac:dyDescent="0.2">
      <c r="A1424" s="59"/>
      <c r="B1424" s="59"/>
      <c r="C1424" s="59"/>
      <c r="D1424" s="59"/>
      <c r="E1424" s="59"/>
      <c r="F1424" s="59"/>
      <c r="G1424" s="59"/>
      <c r="H1424" s="59"/>
      <c r="I1424" s="59"/>
      <c r="J1424" s="59"/>
    </row>
    <row r="1425" spans="1:10" ht="16" x14ac:dyDescent="0.2">
      <c r="A1425" s="59"/>
      <c r="B1425" s="59"/>
      <c r="C1425" s="59"/>
      <c r="D1425" s="59"/>
      <c r="E1425" s="59"/>
      <c r="F1425" s="59"/>
      <c r="G1425" s="59"/>
      <c r="H1425" s="59"/>
      <c r="I1425" s="59"/>
      <c r="J1425" s="59"/>
    </row>
    <row r="1426" spans="1:10" ht="16" x14ac:dyDescent="0.2">
      <c r="A1426" s="59"/>
      <c r="B1426" s="59"/>
      <c r="C1426" s="59"/>
      <c r="D1426" s="59"/>
      <c r="E1426" s="59"/>
      <c r="F1426" s="59"/>
      <c r="G1426" s="59"/>
      <c r="H1426" s="59"/>
      <c r="I1426" s="59"/>
      <c r="J1426" s="59"/>
    </row>
    <row r="1427" spans="1:10" ht="16" x14ac:dyDescent="0.2">
      <c r="A1427" s="59"/>
      <c r="B1427" s="59"/>
      <c r="C1427" s="59"/>
      <c r="D1427" s="59"/>
      <c r="E1427" s="59"/>
      <c r="F1427" s="59"/>
      <c r="G1427" s="59"/>
      <c r="H1427" s="59"/>
      <c r="I1427" s="59"/>
      <c r="J1427" s="59"/>
    </row>
    <row r="1428" spans="1:10" ht="16" x14ac:dyDescent="0.2">
      <c r="A1428" s="59"/>
      <c r="B1428" s="59"/>
      <c r="C1428" s="59"/>
      <c r="D1428" s="59"/>
      <c r="E1428" s="59"/>
      <c r="F1428" s="59"/>
      <c r="G1428" s="59"/>
      <c r="H1428" s="59"/>
      <c r="I1428" s="59"/>
      <c r="J1428" s="59"/>
    </row>
    <row r="1429" spans="1:10" ht="16" x14ac:dyDescent="0.2">
      <c r="A1429" s="59"/>
      <c r="B1429" s="59"/>
      <c r="C1429" s="59"/>
      <c r="D1429" s="59"/>
      <c r="E1429" s="59"/>
      <c r="F1429" s="59"/>
      <c r="G1429" s="59"/>
      <c r="H1429" s="59"/>
      <c r="I1429" s="59"/>
      <c r="J1429" s="59"/>
    </row>
    <row r="1430" spans="1:10" ht="16" x14ac:dyDescent="0.2">
      <c r="A1430" s="59"/>
      <c r="B1430" s="59"/>
      <c r="C1430" s="59"/>
      <c r="D1430" s="59"/>
      <c r="E1430" s="59"/>
      <c r="F1430" s="59"/>
      <c r="G1430" s="59"/>
      <c r="H1430" s="59"/>
      <c r="I1430" s="59"/>
      <c r="J1430" s="59"/>
    </row>
    <row r="1431" spans="1:10" ht="16" x14ac:dyDescent="0.2">
      <c r="A1431" s="59"/>
      <c r="B1431" s="59"/>
      <c r="C1431" s="59"/>
      <c r="D1431" s="59"/>
      <c r="E1431" s="59"/>
      <c r="F1431" s="59"/>
      <c r="G1431" s="59"/>
      <c r="H1431" s="59"/>
      <c r="I1431" s="59"/>
      <c r="J1431" s="59"/>
    </row>
    <row r="1432" spans="1:10" ht="16" x14ac:dyDescent="0.2">
      <c r="A1432" s="59"/>
      <c r="B1432" s="59"/>
      <c r="C1432" s="59"/>
      <c r="D1432" s="59"/>
      <c r="E1432" s="59"/>
      <c r="F1432" s="59"/>
      <c r="G1432" s="59"/>
      <c r="H1432" s="59"/>
      <c r="I1432" s="59"/>
      <c r="J1432" s="59"/>
    </row>
    <row r="1433" spans="1:10" ht="16" x14ac:dyDescent="0.2">
      <c r="A1433" s="59"/>
      <c r="B1433" s="59"/>
      <c r="C1433" s="59"/>
      <c r="D1433" s="59"/>
      <c r="E1433" s="59"/>
      <c r="F1433" s="59"/>
      <c r="G1433" s="59"/>
      <c r="H1433" s="59"/>
      <c r="I1433" s="59"/>
      <c r="J1433" s="59"/>
    </row>
    <row r="1434" spans="1:10" ht="16" x14ac:dyDescent="0.2">
      <c r="A1434" s="59"/>
      <c r="B1434" s="59"/>
      <c r="C1434" s="59"/>
      <c r="D1434" s="59"/>
      <c r="E1434" s="59"/>
      <c r="F1434" s="59"/>
      <c r="G1434" s="59"/>
      <c r="H1434" s="59"/>
      <c r="I1434" s="59"/>
      <c r="J1434" s="59"/>
    </row>
    <row r="1435" spans="1:10" ht="16" x14ac:dyDescent="0.2">
      <c r="A1435" s="59"/>
      <c r="B1435" s="59"/>
      <c r="C1435" s="59"/>
      <c r="D1435" s="59"/>
      <c r="E1435" s="59"/>
      <c r="F1435" s="59"/>
      <c r="G1435" s="59"/>
      <c r="H1435" s="59"/>
      <c r="I1435" s="59"/>
      <c r="J1435" s="59"/>
    </row>
    <row r="1436" spans="1:10" ht="16" x14ac:dyDescent="0.2">
      <c r="A1436" s="59"/>
      <c r="B1436" s="59"/>
      <c r="C1436" s="59"/>
      <c r="D1436" s="59"/>
      <c r="E1436" s="59"/>
      <c r="F1436" s="59"/>
      <c r="G1436" s="59"/>
      <c r="H1436" s="59"/>
      <c r="I1436" s="59"/>
      <c r="J1436" s="59"/>
    </row>
    <row r="1437" spans="1:10" ht="16" x14ac:dyDescent="0.2">
      <c r="A1437" s="59"/>
      <c r="B1437" s="59"/>
      <c r="C1437" s="59"/>
      <c r="D1437" s="59"/>
      <c r="E1437" s="59"/>
      <c r="F1437" s="59"/>
      <c r="G1437" s="59"/>
      <c r="H1437" s="59"/>
      <c r="I1437" s="59"/>
      <c r="J1437" s="59"/>
    </row>
    <row r="1438" spans="1:10" ht="16" x14ac:dyDescent="0.2">
      <c r="A1438" s="59"/>
      <c r="B1438" s="59"/>
      <c r="C1438" s="59"/>
      <c r="D1438" s="59"/>
      <c r="E1438" s="59"/>
      <c r="F1438" s="59"/>
      <c r="G1438" s="59"/>
      <c r="H1438" s="59"/>
      <c r="I1438" s="59"/>
      <c r="J1438" s="59"/>
    </row>
    <row r="1439" spans="1:10" ht="16" x14ac:dyDescent="0.2">
      <c r="A1439" s="59"/>
      <c r="B1439" s="59"/>
      <c r="C1439" s="59"/>
      <c r="D1439" s="59"/>
      <c r="E1439" s="59"/>
      <c r="F1439" s="59"/>
      <c r="G1439" s="59"/>
      <c r="H1439" s="59"/>
      <c r="I1439" s="59"/>
      <c r="J1439" s="59"/>
    </row>
    <row r="1440" spans="1:10" ht="16" x14ac:dyDescent="0.2">
      <c r="A1440" s="59"/>
      <c r="B1440" s="59"/>
      <c r="C1440" s="59"/>
      <c r="D1440" s="59"/>
      <c r="E1440" s="59"/>
      <c r="F1440" s="59"/>
      <c r="G1440" s="59"/>
      <c r="H1440" s="59"/>
      <c r="I1440" s="59"/>
      <c r="J1440" s="59"/>
    </row>
    <row r="1441" spans="1:10" ht="16" x14ac:dyDescent="0.2">
      <c r="A1441" s="59"/>
      <c r="B1441" s="59"/>
      <c r="C1441" s="59"/>
      <c r="D1441" s="59"/>
      <c r="E1441" s="59"/>
      <c r="F1441" s="59"/>
      <c r="G1441" s="59"/>
      <c r="H1441" s="59"/>
      <c r="I1441" s="59"/>
      <c r="J1441" s="59"/>
    </row>
    <row r="1442" spans="1:10" ht="16" x14ac:dyDescent="0.2">
      <c r="A1442" s="59"/>
      <c r="B1442" s="59"/>
      <c r="C1442" s="59"/>
      <c r="D1442" s="59"/>
      <c r="E1442" s="59"/>
      <c r="F1442" s="59"/>
      <c r="G1442" s="59"/>
      <c r="H1442" s="59"/>
      <c r="I1442" s="59"/>
      <c r="J1442" s="59"/>
    </row>
    <row r="1443" spans="1:10" ht="16" x14ac:dyDescent="0.2">
      <c r="A1443" s="59"/>
      <c r="B1443" s="59"/>
      <c r="C1443" s="59"/>
      <c r="D1443" s="59"/>
      <c r="E1443" s="59"/>
      <c r="F1443" s="59"/>
      <c r="G1443" s="59"/>
      <c r="H1443" s="59"/>
      <c r="I1443" s="59"/>
      <c r="J1443" s="59"/>
    </row>
    <row r="1444" spans="1:10" ht="16" x14ac:dyDescent="0.2">
      <c r="A1444" s="59"/>
      <c r="B1444" s="59"/>
      <c r="C1444" s="59"/>
      <c r="D1444" s="59"/>
      <c r="E1444" s="59"/>
      <c r="F1444" s="59"/>
      <c r="G1444" s="59"/>
      <c r="H1444" s="59"/>
      <c r="I1444" s="59"/>
      <c r="J1444" s="59"/>
    </row>
    <row r="1445" spans="1:10" ht="16" x14ac:dyDescent="0.2">
      <c r="A1445" s="59"/>
      <c r="B1445" s="59"/>
      <c r="C1445" s="59"/>
      <c r="D1445" s="59"/>
      <c r="E1445" s="59"/>
      <c r="F1445" s="59"/>
      <c r="G1445" s="59"/>
      <c r="H1445" s="59"/>
      <c r="I1445" s="59"/>
      <c r="J1445" s="59"/>
    </row>
    <row r="1446" spans="1:10" ht="16" x14ac:dyDescent="0.2">
      <c r="A1446" s="59"/>
      <c r="B1446" s="59"/>
      <c r="C1446" s="59"/>
      <c r="D1446" s="59"/>
      <c r="E1446" s="59"/>
      <c r="F1446" s="59"/>
      <c r="G1446" s="59"/>
      <c r="H1446" s="59"/>
      <c r="I1446" s="59"/>
      <c r="J1446" s="59"/>
    </row>
    <row r="1447" spans="1:10" ht="16" x14ac:dyDescent="0.2">
      <c r="A1447" s="59"/>
      <c r="B1447" s="59"/>
      <c r="C1447" s="59"/>
      <c r="D1447" s="59"/>
      <c r="E1447" s="59"/>
      <c r="F1447" s="59"/>
      <c r="G1447" s="59"/>
      <c r="H1447" s="59"/>
      <c r="I1447" s="59"/>
      <c r="J1447" s="59"/>
    </row>
    <row r="1448" spans="1:10" ht="16" x14ac:dyDescent="0.2">
      <c r="A1448" s="59"/>
      <c r="B1448" s="59"/>
      <c r="C1448" s="59"/>
      <c r="D1448" s="59"/>
      <c r="E1448" s="59"/>
      <c r="F1448" s="59"/>
      <c r="G1448" s="59"/>
      <c r="H1448" s="59"/>
      <c r="I1448" s="59"/>
      <c r="J1448" s="59"/>
    </row>
    <row r="1449" spans="1:10" ht="16" x14ac:dyDescent="0.2">
      <c r="A1449" s="59"/>
      <c r="B1449" s="59"/>
      <c r="C1449" s="59"/>
      <c r="D1449" s="59"/>
      <c r="E1449" s="59"/>
      <c r="F1449" s="59"/>
      <c r="G1449" s="59"/>
      <c r="H1449" s="59"/>
      <c r="I1449" s="59"/>
      <c r="J1449" s="59"/>
    </row>
    <row r="1450" spans="1:10" ht="16" x14ac:dyDescent="0.2">
      <c r="A1450" s="59"/>
      <c r="B1450" s="59"/>
      <c r="C1450" s="59"/>
      <c r="D1450" s="59"/>
      <c r="E1450" s="59"/>
      <c r="F1450" s="59"/>
      <c r="G1450" s="59"/>
      <c r="H1450" s="59"/>
      <c r="I1450" s="59"/>
      <c r="J1450" s="59"/>
    </row>
    <row r="1451" spans="1:10" ht="16" x14ac:dyDescent="0.2">
      <c r="A1451" s="59"/>
      <c r="B1451" s="59"/>
      <c r="C1451" s="59"/>
      <c r="D1451" s="59"/>
      <c r="E1451" s="59"/>
      <c r="F1451" s="59"/>
      <c r="G1451" s="59"/>
      <c r="H1451" s="59"/>
      <c r="I1451" s="59"/>
      <c r="J1451" s="59"/>
    </row>
    <row r="1452" spans="1:10" ht="16" x14ac:dyDescent="0.2">
      <c r="A1452" s="59"/>
      <c r="B1452" s="59"/>
      <c r="C1452" s="59"/>
      <c r="D1452" s="59"/>
      <c r="E1452" s="59"/>
      <c r="F1452" s="59"/>
      <c r="G1452" s="59"/>
      <c r="H1452" s="59"/>
      <c r="I1452" s="59"/>
      <c r="J1452" s="59"/>
    </row>
    <row r="1453" spans="1:10" ht="16" x14ac:dyDescent="0.2">
      <c r="A1453" s="59"/>
      <c r="B1453" s="59"/>
      <c r="C1453" s="59"/>
      <c r="D1453" s="59"/>
      <c r="E1453" s="59"/>
      <c r="F1453" s="59"/>
      <c r="G1453" s="59"/>
      <c r="H1453" s="59"/>
      <c r="I1453" s="59"/>
      <c r="J1453" s="59"/>
    </row>
    <row r="1454" spans="1:10" ht="16" x14ac:dyDescent="0.2">
      <c r="A1454" s="59"/>
      <c r="B1454" s="59"/>
      <c r="C1454" s="59"/>
      <c r="D1454" s="59"/>
      <c r="E1454" s="59"/>
      <c r="F1454" s="59"/>
      <c r="G1454" s="59"/>
      <c r="H1454" s="59"/>
      <c r="I1454" s="59"/>
      <c r="J1454" s="59"/>
    </row>
    <row r="1455" spans="1:10" ht="16" x14ac:dyDescent="0.2">
      <c r="A1455" s="59"/>
      <c r="B1455" s="59"/>
      <c r="C1455" s="59"/>
      <c r="D1455" s="59"/>
      <c r="E1455" s="59"/>
      <c r="F1455" s="59"/>
      <c r="G1455" s="59"/>
      <c r="H1455" s="59"/>
      <c r="I1455" s="59"/>
      <c r="J1455" s="59"/>
    </row>
    <row r="1456" spans="1:10" ht="16" x14ac:dyDescent="0.2">
      <c r="A1456" s="59"/>
      <c r="B1456" s="59"/>
      <c r="C1456" s="59"/>
      <c r="D1456" s="59"/>
      <c r="E1456" s="59"/>
      <c r="F1456" s="59"/>
      <c r="G1456" s="59"/>
      <c r="H1456" s="59"/>
      <c r="I1456" s="59"/>
      <c r="J1456" s="59"/>
    </row>
    <row r="1457" spans="1:10" ht="16" x14ac:dyDescent="0.2">
      <c r="A1457" s="59"/>
      <c r="B1457" s="59"/>
      <c r="C1457" s="59"/>
      <c r="D1457" s="59"/>
      <c r="E1457" s="59"/>
      <c r="F1457" s="59"/>
      <c r="G1457" s="59"/>
      <c r="H1457" s="59"/>
      <c r="I1457" s="59"/>
      <c r="J1457" s="59"/>
    </row>
    <row r="1458" spans="1:10" ht="16" x14ac:dyDescent="0.2">
      <c r="A1458" s="59"/>
      <c r="B1458" s="59"/>
      <c r="C1458" s="59"/>
      <c r="D1458" s="59"/>
      <c r="E1458" s="59"/>
      <c r="F1458" s="59"/>
      <c r="G1458" s="59"/>
      <c r="H1458" s="59"/>
      <c r="I1458" s="59"/>
      <c r="J1458" s="59"/>
    </row>
    <row r="1459" spans="1:10" ht="16" x14ac:dyDescent="0.2">
      <c r="A1459" s="59"/>
      <c r="B1459" s="59"/>
      <c r="C1459" s="59"/>
      <c r="D1459" s="59"/>
      <c r="E1459" s="59"/>
      <c r="F1459" s="59"/>
      <c r="G1459" s="59"/>
      <c r="H1459" s="59"/>
      <c r="I1459" s="59"/>
      <c r="J1459" s="59"/>
    </row>
    <row r="1460" spans="1:10" ht="16" x14ac:dyDescent="0.2">
      <c r="A1460" s="59"/>
      <c r="B1460" s="59"/>
      <c r="C1460" s="59"/>
      <c r="D1460" s="59"/>
      <c r="E1460" s="59"/>
      <c r="F1460" s="59"/>
      <c r="G1460" s="59"/>
      <c r="H1460" s="59"/>
      <c r="I1460" s="59"/>
      <c r="J1460" s="59"/>
    </row>
    <row r="1461" spans="1:10" ht="16" x14ac:dyDescent="0.2">
      <c r="A1461" s="59"/>
      <c r="B1461" s="59"/>
      <c r="C1461" s="59"/>
      <c r="D1461" s="59"/>
      <c r="E1461" s="59"/>
      <c r="F1461" s="59"/>
      <c r="G1461" s="59"/>
      <c r="H1461" s="59"/>
      <c r="I1461" s="59"/>
      <c r="J1461" s="59"/>
    </row>
    <row r="1462" spans="1:10" ht="16" x14ac:dyDescent="0.2">
      <c r="A1462" s="59"/>
      <c r="B1462" s="59"/>
      <c r="C1462" s="59"/>
      <c r="D1462" s="59"/>
      <c r="E1462" s="59"/>
      <c r="F1462" s="59"/>
      <c r="G1462" s="59"/>
      <c r="H1462" s="59"/>
      <c r="I1462" s="59"/>
      <c r="J1462" s="59"/>
    </row>
    <row r="1463" spans="1:10" ht="16" x14ac:dyDescent="0.2">
      <c r="A1463" s="59"/>
      <c r="B1463" s="59"/>
      <c r="C1463" s="59"/>
      <c r="D1463" s="59"/>
      <c r="E1463" s="59"/>
      <c r="F1463" s="59"/>
      <c r="G1463" s="59"/>
      <c r="H1463" s="59"/>
      <c r="I1463" s="59"/>
      <c r="J1463" s="59"/>
    </row>
    <row r="1464" spans="1:10" ht="16" x14ac:dyDescent="0.2">
      <c r="A1464" s="59"/>
      <c r="B1464" s="59"/>
      <c r="C1464" s="59"/>
      <c r="D1464" s="59"/>
      <c r="E1464" s="59"/>
      <c r="F1464" s="59"/>
      <c r="G1464" s="59"/>
      <c r="H1464" s="59"/>
      <c r="I1464" s="59"/>
      <c r="J1464" s="59"/>
    </row>
    <row r="1465" spans="1:10" ht="16" x14ac:dyDescent="0.2">
      <c r="A1465" s="59"/>
      <c r="B1465" s="59"/>
      <c r="C1465" s="59"/>
      <c r="D1465" s="59"/>
      <c r="E1465" s="59"/>
      <c r="F1465" s="59"/>
      <c r="G1465" s="59"/>
      <c r="H1465" s="59"/>
      <c r="I1465" s="59"/>
      <c r="J1465" s="59"/>
    </row>
    <row r="1466" spans="1:10" ht="16" x14ac:dyDescent="0.2">
      <c r="A1466" s="59"/>
      <c r="B1466" s="59"/>
      <c r="C1466" s="59"/>
      <c r="D1466" s="59"/>
      <c r="E1466" s="59"/>
      <c r="F1466" s="59"/>
      <c r="G1466" s="59"/>
      <c r="H1466" s="59"/>
      <c r="I1466" s="59"/>
      <c r="J1466" s="59"/>
    </row>
    <row r="1467" spans="1:10" ht="16" x14ac:dyDescent="0.2">
      <c r="A1467" s="59"/>
      <c r="B1467" s="59"/>
      <c r="C1467" s="59"/>
      <c r="D1467" s="59"/>
      <c r="E1467" s="59"/>
      <c r="F1467" s="59"/>
      <c r="G1467" s="59"/>
      <c r="H1467" s="59"/>
      <c r="I1467" s="59"/>
      <c r="J1467" s="59"/>
    </row>
    <row r="1468" spans="1:10" ht="16" x14ac:dyDescent="0.2">
      <c r="A1468" s="59"/>
      <c r="B1468" s="59"/>
      <c r="C1468" s="59"/>
      <c r="D1468" s="59"/>
      <c r="E1468" s="59"/>
      <c r="F1468" s="59"/>
      <c r="G1468" s="59"/>
      <c r="H1468" s="59"/>
      <c r="I1468" s="59"/>
      <c r="J1468" s="59"/>
    </row>
    <row r="1469" spans="1:10" ht="16" x14ac:dyDescent="0.2">
      <c r="A1469" s="59"/>
      <c r="B1469" s="59"/>
      <c r="C1469" s="59"/>
      <c r="D1469" s="59"/>
      <c r="E1469" s="59"/>
      <c r="F1469" s="59"/>
      <c r="G1469" s="59"/>
      <c r="H1469" s="59"/>
      <c r="I1469" s="59"/>
      <c r="J1469" s="59"/>
    </row>
    <row r="1470" spans="1:10" ht="16" x14ac:dyDescent="0.2">
      <c r="A1470" s="59"/>
      <c r="B1470" s="59"/>
      <c r="C1470" s="59"/>
      <c r="D1470" s="59"/>
      <c r="E1470" s="59"/>
      <c r="F1470" s="59"/>
      <c r="G1470" s="59"/>
      <c r="H1470" s="59"/>
      <c r="I1470" s="59"/>
      <c r="J1470" s="59"/>
    </row>
    <row r="1471" spans="1:10" ht="16" x14ac:dyDescent="0.2">
      <c r="A1471" s="59"/>
      <c r="B1471" s="59"/>
      <c r="C1471" s="59"/>
      <c r="D1471" s="59"/>
      <c r="E1471" s="59"/>
      <c r="F1471" s="59"/>
      <c r="G1471" s="59"/>
      <c r="H1471" s="59"/>
      <c r="I1471" s="59"/>
      <c r="J1471" s="59"/>
    </row>
    <row r="1472" spans="1:10" ht="16" x14ac:dyDescent="0.2">
      <c r="A1472" s="59"/>
      <c r="B1472" s="59"/>
      <c r="C1472" s="59"/>
      <c r="D1472" s="59"/>
      <c r="E1472" s="59"/>
      <c r="F1472" s="59"/>
      <c r="G1472" s="59"/>
      <c r="H1472" s="59"/>
      <c r="I1472" s="59"/>
      <c r="J1472" s="59"/>
    </row>
    <row r="1473" spans="1:10" ht="16" x14ac:dyDescent="0.2">
      <c r="A1473" s="59"/>
      <c r="B1473" s="59"/>
      <c r="C1473" s="59"/>
      <c r="D1473" s="59"/>
      <c r="E1473" s="59"/>
      <c r="F1473" s="59"/>
      <c r="G1473" s="59"/>
      <c r="H1473" s="59"/>
      <c r="I1473" s="59"/>
      <c r="J1473" s="59"/>
    </row>
    <row r="1474" spans="1:10" ht="16" x14ac:dyDescent="0.2">
      <c r="A1474" s="59"/>
      <c r="B1474" s="59"/>
      <c r="C1474" s="59"/>
      <c r="D1474" s="59"/>
      <c r="E1474" s="59"/>
      <c r="F1474" s="59"/>
      <c r="G1474" s="59"/>
      <c r="H1474" s="59"/>
      <c r="I1474" s="59"/>
      <c r="J1474" s="59"/>
    </row>
    <row r="1475" spans="1:10" ht="16" x14ac:dyDescent="0.2">
      <c r="A1475" s="59"/>
      <c r="B1475" s="59"/>
      <c r="C1475" s="59"/>
      <c r="D1475" s="59"/>
      <c r="E1475" s="59"/>
      <c r="F1475" s="59"/>
      <c r="G1475" s="59"/>
      <c r="H1475" s="59"/>
      <c r="I1475" s="59"/>
      <c r="J1475" s="59"/>
    </row>
    <row r="1476" spans="1:10" ht="16" x14ac:dyDescent="0.2">
      <c r="A1476" s="59"/>
      <c r="B1476" s="59"/>
      <c r="C1476" s="59"/>
      <c r="D1476" s="59"/>
      <c r="E1476" s="59"/>
      <c r="F1476" s="59"/>
      <c r="G1476" s="59"/>
      <c r="H1476" s="59"/>
      <c r="I1476" s="59"/>
      <c r="J1476" s="59"/>
    </row>
    <row r="1477" spans="1:10" ht="16" x14ac:dyDescent="0.2">
      <c r="A1477" s="59"/>
      <c r="B1477" s="59"/>
      <c r="C1477" s="59"/>
      <c r="D1477" s="59"/>
      <c r="E1477" s="59"/>
      <c r="F1477" s="59"/>
      <c r="G1477" s="59"/>
      <c r="H1477" s="59"/>
      <c r="I1477" s="59"/>
      <c r="J1477" s="59"/>
    </row>
    <row r="1478" spans="1:10" ht="16" x14ac:dyDescent="0.2">
      <c r="A1478" s="59"/>
      <c r="B1478" s="59"/>
      <c r="C1478" s="59"/>
      <c r="D1478" s="59"/>
      <c r="E1478" s="59"/>
      <c r="F1478" s="59"/>
      <c r="G1478" s="59"/>
      <c r="H1478" s="59"/>
      <c r="I1478" s="59"/>
      <c r="J1478" s="59"/>
    </row>
    <row r="1479" spans="1:10" ht="16" x14ac:dyDescent="0.2">
      <c r="A1479" s="59"/>
      <c r="B1479" s="59"/>
      <c r="C1479" s="59"/>
      <c r="D1479" s="59"/>
      <c r="E1479" s="59"/>
      <c r="F1479" s="59"/>
      <c r="G1479" s="59"/>
      <c r="H1479" s="59"/>
      <c r="I1479" s="59"/>
      <c r="J1479" s="59"/>
    </row>
    <row r="1480" spans="1:10" ht="16" x14ac:dyDescent="0.2">
      <c r="A1480" s="59"/>
      <c r="B1480" s="59"/>
      <c r="C1480" s="59"/>
      <c r="D1480" s="59"/>
      <c r="E1480" s="59"/>
      <c r="F1480" s="59"/>
      <c r="G1480" s="59"/>
      <c r="H1480" s="59"/>
      <c r="I1480" s="59"/>
      <c r="J1480" s="59"/>
    </row>
    <row r="1481" spans="1:10" ht="16" x14ac:dyDescent="0.2">
      <c r="A1481" s="59"/>
      <c r="B1481" s="59"/>
      <c r="C1481" s="59"/>
      <c r="D1481" s="59"/>
      <c r="E1481" s="59"/>
      <c r="F1481" s="59"/>
      <c r="G1481" s="59"/>
      <c r="H1481" s="59"/>
      <c r="I1481" s="59"/>
      <c r="J1481" s="59"/>
    </row>
    <row r="1482" spans="1:10" ht="16" x14ac:dyDescent="0.2">
      <c r="A1482" s="59"/>
      <c r="B1482" s="59"/>
      <c r="C1482" s="59"/>
      <c r="D1482" s="59"/>
      <c r="E1482" s="59"/>
      <c r="F1482" s="59"/>
      <c r="G1482" s="59"/>
      <c r="H1482" s="59"/>
      <c r="I1482" s="59"/>
      <c r="J1482" s="59"/>
    </row>
    <row r="1483" spans="1:10" ht="16" x14ac:dyDescent="0.2">
      <c r="A1483" s="59"/>
      <c r="B1483" s="59"/>
      <c r="C1483" s="59"/>
      <c r="D1483" s="59"/>
      <c r="E1483" s="59"/>
      <c r="F1483" s="59"/>
      <c r="G1483" s="59"/>
      <c r="H1483" s="59"/>
      <c r="I1483" s="59"/>
      <c r="J1483" s="59"/>
    </row>
    <row r="1484" spans="1:10" ht="16" x14ac:dyDescent="0.2">
      <c r="A1484" s="59"/>
      <c r="B1484" s="59"/>
      <c r="C1484" s="59"/>
      <c r="D1484" s="59"/>
      <c r="E1484" s="59"/>
      <c r="F1484" s="59"/>
      <c r="G1484" s="59"/>
      <c r="H1484" s="59"/>
      <c r="I1484" s="59"/>
      <c r="J1484" s="59"/>
    </row>
    <row r="1485" spans="1:10" ht="16" x14ac:dyDescent="0.2">
      <c r="A1485" s="59"/>
      <c r="B1485" s="59"/>
      <c r="C1485" s="59"/>
      <c r="D1485" s="59"/>
      <c r="E1485" s="59"/>
      <c r="F1485" s="59"/>
      <c r="G1485" s="59"/>
      <c r="H1485" s="59"/>
      <c r="I1485" s="59"/>
      <c r="J1485" s="59"/>
    </row>
    <row r="1486" spans="1:10" ht="16" x14ac:dyDescent="0.2">
      <c r="A1486" s="59"/>
      <c r="B1486" s="59"/>
      <c r="C1486" s="59"/>
      <c r="D1486" s="59"/>
      <c r="E1486" s="59"/>
      <c r="F1486" s="59"/>
      <c r="G1486" s="59"/>
      <c r="H1486" s="59"/>
      <c r="I1486" s="59"/>
      <c r="J1486" s="59"/>
    </row>
    <row r="1487" spans="1:10" ht="16" x14ac:dyDescent="0.2">
      <c r="A1487" s="59"/>
      <c r="B1487" s="59"/>
      <c r="C1487" s="59"/>
      <c r="D1487" s="59"/>
      <c r="E1487" s="59"/>
      <c r="F1487" s="59"/>
      <c r="G1487" s="59"/>
      <c r="H1487" s="59"/>
      <c r="I1487" s="59"/>
      <c r="J1487" s="59"/>
    </row>
    <row r="1488" spans="1:10" ht="16" x14ac:dyDescent="0.2">
      <c r="A1488" s="59"/>
      <c r="B1488" s="59"/>
      <c r="C1488" s="59"/>
      <c r="D1488" s="59"/>
      <c r="E1488" s="59"/>
      <c r="F1488" s="59"/>
      <c r="G1488" s="59"/>
      <c r="H1488" s="59"/>
      <c r="I1488" s="59"/>
      <c r="J1488" s="59"/>
    </row>
    <row r="1489" spans="1:10" ht="16" x14ac:dyDescent="0.2">
      <c r="A1489" s="59"/>
      <c r="B1489" s="59"/>
      <c r="C1489" s="59"/>
      <c r="D1489" s="59"/>
      <c r="E1489" s="59"/>
      <c r="F1489" s="59"/>
      <c r="G1489" s="59"/>
      <c r="H1489" s="59"/>
      <c r="I1489" s="59"/>
      <c r="J1489" s="59"/>
    </row>
    <row r="1490" spans="1:10" ht="16" x14ac:dyDescent="0.2">
      <c r="A1490" s="59"/>
      <c r="B1490" s="59"/>
      <c r="C1490" s="59"/>
      <c r="D1490" s="59"/>
      <c r="E1490" s="59"/>
      <c r="F1490" s="59"/>
      <c r="G1490" s="59"/>
      <c r="H1490" s="59"/>
      <c r="I1490" s="59"/>
      <c r="J1490" s="59"/>
    </row>
    <row r="1491" spans="1:10" ht="16" x14ac:dyDescent="0.2">
      <c r="A1491" s="59"/>
      <c r="B1491" s="59"/>
      <c r="C1491" s="59"/>
      <c r="D1491" s="59"/>
      <c r="E1491" s="59"/>
      <c r="F1491" s="59"/>
      <c r="G1491" s="59"/>
      <c r="H1491" s="59"/>
      <c r="I1491" s="59"/>
      <c r="J1491" s="59"/>
    </row>
    <row r="1492" spans="1:10" ht="16" x14ac:dyDescent="0.2">
      <c r="A1492" s="59"/>
      <c r="B1492" s="59"/>
      <c r="C1492" s="59"/>
      <c r="D1492" s="59"/>
      <c r="E1492" s="59"/>
      <c r="F1492" s="59"/>
      <c r="G1492" s="59"/>
      <c r="H1492" s="59"/>
      <c r="I1492" s="59"/>
      <c r="J1492" s="59"/>
    </row>
    <row r="1493" spans="1:10" ht="16" x14ac:dyDescent="0.2">
      <c r="A1493" s="59"/>
      <c r="B1493" s="59"/>
      <c r="C1493" s="59"/>
      <c r="D1493" s="59"/>
      <c r="E1493" s="59"/>
      <c r="F1493" s="59"/>
      <c r="G1493" s="59"/>
      <c r="H1493" s="59"/>
      <c r="I1493" s="59"/>
      <c r="J1493" s="59"/>
    </row>
    <row r="1494" spans="1:10" ht="16" x14ac:dyDescent="0.2">
      <c r="A1494" s="59"/>
      <c r="B1494" s="59"/>
      <c r="C1494" s="59"/>
      <c r="D1494" s="59"/>
      <c r="E1494" s="59"/>
      <c r="F1494" s="59"/>
      <c r="G1494" s="59"/>
      <c r="H1494" s="59"/>
      <c r="I1494" s="59"/>
      <c r="J1494" s="59"/>
    </row>
    <row r="1495" spans="1:10" ht="16" x14ac:dyDescent="0.2">
      <c r="A1495" s="59"/>
      <c r="B1495" s="59"/>
      <c r="C1495" s="59"/>
      <c r="D1495" s="59"/>
      <c r="E1495" s="59"/>
      <c r="F1495" s="59"/>
      <c r="G1495" s="59"/>
      <c r="H1495" s="59"/>
      <c r="I1495" s="59"/>
      <c r="J1495" s="59"/>
    </row>
    <row r="1496" spans="1:10" ht="16" x14ac:dyDescent="0.2">
      <c r="A1496" s="59"/>
      <c r="B1496" s="59"/>
      <c r="C1496" s="59"/>
      <c r="D1496" s="59"/>
      <c r="E1496" s="59"/>
      <c r="F1496" s="59"/>
      <c r="G1496" s="59"/>
      <c r="H1496" s="59"/>
      <c r="I1496" s="59"/>
      <c r="J1496" s="59"/>
    </row>
    <row r="1497" spans="1:10" ht="16" x14ac:dyDescent="0.2">
      <c r="A1497" s="59"/>
      <c r="B1497" s="59"/>
      <c r="C1497" s="59"/>
      <c r="D1497" s="59"/>
      <c r="E1497" s="59"/>
      <c r="F1497" s="59"/>
      <c r="G1497" s="59"/>
      <c r="H1497" s="59"/>
      <c r="I1497" s="59"/>
      <c r="J1497" s="59"/>
    </row>
    <row r="1498" spans="1:10" ht="16" x14ac:dyDescent="0.2">
      <c r="A1498" s="59"/>
      <c r="B1498" s="59"/>
      <c r="C1498" s="59"/>
      <c r="D1498" s="59"/>
      <c r="E1498" s="59"/>
      <c r="F1498" s="59"/>
      <c r="G1498" s="59"/>
      <c r="H1498" s="59"/>
      <c r="I1498" s="59"/>
      <c r="J1498" s="59"/>
    </row>
    <row r="1499" spans="1:10" ht="16" x14ac:dyDescent="0.2">
      <c r="A1499" s="59"/>
      <c r="B1499" s="59"/>
      <c r="C1499" s="59"/>
      <c r="D1499" s="59"/>
      <c r="E1499" s="59"/>
      <c r="F1499" s="59"/>
      <c r="G1499" s="59"/>
      <c r="H1499" s="59"/>
      <c r="I1499" s="59"/>
      <c r="J1499" s="59"/>
    </row>
    <row r="1500" spans="1:10" ht="16" x14ac:dyDescent="0.2">
      <c r="A1500" s="59"/>
      <c r="B1500" s="59"/>
      <c r="C1500" s="59"/>
      <c r="D1500" s="59"/>
      <c r="E1500" s="59"/>
      <c r="F1500" s="59"/>
      <c r="G1500" s="59"/>
      <c r="H1500" s="59"/>
      <c r="I1500" s="59"/>
      <c r="J1500" s="59"/>
    </row>
    <row r="1501" spans="1:10" ht="16" x14ac:dyDescent="0.2">
      <c r="A1501" s="59"/>
      <c r="B1501" s="59"/>
      <c r="C1501" s="59"/>
      <c r="D1501" s="59"/>
      <c r="E1501" s="59"/>
      <c r="F1501" s="59"/>
      <c r="G1501" s="59"/>
      <c r="H1501" s="59"/>
      <c r="I1501" s="59"/>
      <c r="J1501" s="59"/>
    </row>
    <row r="1502" spans="1:10" ht="16" x14ac:dyDescent="0.2">
      <c r="A1502" s="59"/>
      <c r="B1502" s="59"/>
      <c r="C1502" s="59"/>
      <c r="D1502" s="59"/>
      <c r="E1502" s="59"/>
      <c r="F1502" s="59"/>
      <c r="G1502" s="59"/>
      <c r="H1502" s="59"/>
      <c r="I1502" s="59"/>
      <c r="J1502" s="59"/>
    </row>
    <row r="1503" spans="1:10" ht="16" x14ac:dyDescent="0.2">
      <c r="A1503" s="59"/>
      <c r="B1503" s="59"/>
      <c r="C1503" s="59"/>
      <c r="D1503" s="59"/>
      <c r="E1503" s="59"/>
      <c r="F1503" s="59"/>
      <c r="G1503" s="59"/>
      <c r="H1503" s="59"/>
      <c r="I1503" s="59"/>
      <c r="J1503" s="59"/>
    </row>
    <row r="1504" spans="1:10" ht="16" x14ac:dyDescent="0.2">
      <c r="A1504" s="59"/>
      <c r="B1504" s="59"/>
      <c r="C1504" s="59"/>
      <c r="D1504" s="59"/>
      <c r="E1504" s="59"/>
      <c r="F1504" s="59"/>
      <c r="G1504" s="59"/>
      <c r="H1504" s="59"/>
      <c r="I1504" s="59"/>
      <c r="J1504" s="59"/>
    </row>
    <row r="1505" spans="1:10" ht="16" x14ac:dyDescent="0.2">
      <c r="A1505" s="59"/>
      <c r="B1505" s="59"/>
      <c r="C1505" s="59"/>
      <c r="D1505" s="59"/>
      <c r="E1505" s="59"/>
      <c r="F1505" s="59"/>
      <c r="G1505" s="59"/>
      <c r="H1505" s="59"/>
      <c r="I1505" s="59"/>
      <c r="J1505" s="59"/>
    </row>
    <row r="1506" spans="1:10" ht="16" x14ac:dyDescent="0.2">
      <c r="A1506" s="59"/>
      <c r="B1506" s="59"/>
      <c r="C1506" s="59"/>
      <c r="D1506" s="59"/>
      <c r="E1506" s="59"/>
      <c r="F1506" s="59"/>
      <c r="G1506" s="59"/>
      <c r="H1506" s="59"/>
      <c r="I1506" s="59"/>
      <c r="J1506" s="59"/>
    </row>
    <row r="1507" spans="1:10" ht="16" x14ac:dyDescent="0.2">
      <c r="A1507" s="59"/>
      <c r="B1507" s="59"/>
      <c r="C1507" s="59"/>
      <c r="D1507" s="59"/>
      <c r="E1507" s="59"/>
      <c r="F1507" s="59"/>
      <c r="G1507" s="59"/>
      <c r="H1507" s="59"/>
      <c r="I1507" s="59"/>
      <c r="J1507" s="59"/>
    </row>
    <row r="1508" spans="1:10" ht="16" x14ac:dyDescent="0.2">
      <c r="A1508" s="59"/>
      <c r="B1508" s="59"/>
      <c r="C1508" s="59"/>
      <c r="D1508" s="59"/>
      <c r="E1508" s="59"/>
      <c r="F1508" s="59"/>
      <c r="G1508" s="59"/>
      <c r="H1508" s="59"/>
      <c r="I1508" s="59"/>
      <c r="J1508" s="59"/>
    </row>
    <row r="1509" spans="1:10" ht="16" x14ac:dyDescent="0.2">
      <c r="A1509" s="59"/>
      <c r="B1509" s="59"/>
      <c r="C1509" s="59"/>
      <c r="D1509" s="59"/>
      <c r="E1509" s="59"/>
      <c r="F1509" s="59"/>
      <c r="G1509" s="59"/>
      <c r="H1509" s="59"/>
      <c r="I1509" s="59"/>
      <c r="J1509" s="59"/>
    </row>
    <row r="1510" spans="1:10" ht="16" x14ac:dyDescent="0.2">
      <c r="A1510" s="59"/>
      <c r="B1510" s="59"/>
      <c r="C1510" s="59"/>
      <c r="D1510" s="59"/>
      <c r="E1510" s="59"/>
      <c r="F1510" s="59"/>
      <c r="G1510" s="59"/>
      <c r="H1510" s="59"/>
      <c r="I1510" s="59"/>
      <c r="J1510" s="59"/>
    </row>
    <row r="1511" spans="1:10" ht="16" x14ac:dyDescent="0.2">
      <c r="A1511" s="59"/>
      <c r="B1511" s="59"/>
      <c r="C1511" s="59"/>
      <c r="D1511" s="59"/>
      <c r="E1511" s="59"/>
      <c r="F1511" s="59"/>
      <c r="G1511" s="59"/>
      <c r="H1511" s="59"/>
      <c r="I1511" s="59"/>
      <c r="J1511" s="59"/>
    </row>
    <row r="1512" spans="1:10" ht="16" x14ac:dyDescent="0.2">
      <c r="A1512" s="59"/>
      <c r="B1512" s="59"/>
      <c r="C1512" s="59"/>
      <c r="D1512" s="59"/>
      <c r="E1512" s="59"/>
      <c r="F1512" s="59"/>
      <c r="G1512" s="59"/>
      <c r="H1512" s="59"/>
      <c r="I1512" s="59"/>
      <c r="J1512" s="59"/>
    </row>
    <row r="1513" spans="1:10" ht="16" x14ac:dyDescent="0.2">
      <c r="A1513" s="59"/>
      <c r="B1513" s="59"/>
      <c r="C1513" s="59"/>
      <c r="D1513" s="59"/>
      <c r="E1513" s="59"/>
      <c r="F1513" s="59"/>
      <c r="G1513" s="59"/>
      <c r="H1513" s="59"/>
      <c r="I1513" s="59"/>
      <c r="J1513" s="59"/>
    </row>
    <row r="1514" spans="1:10" ht="16" x14ac:dyDescent="0.2">
      <c r="A1514" s="59"/>
      <c r="B1514" s="59"/>
      <c r="C1514" s="59"/>
      <c r="D1514" s="59"/>
      <c r="E1514" s="59"/>
      <c r="F1514" s="59"/>
      <c r="G1514" s="59"/>
      <c r="H1514" s="59"/>
      <c r="I1514" s="59"/>
      <c r="J1514" s="59"/>
    </row>
    <row r="1515" spans="1:10" ht="16" x14ac:dyDescent="0.2">
      <c r="A1515" s="59"/>
      <c r="B1515" s="59"/>
      <c r="C1515" s="59"/>
      <c r="D1515" s="59"/>
      <c r="E1515" s="59"/>
      <c r="F1515" s="59"/>
      <c r="G1515" s="59"/>
      <c r="H1515" s="59"/>
      <c r="I1515" s="59"/>
      <c r="J1515" s="59"/>
    </row>
    <row r="1516" spans="1:10" ht="16" x14ac:dyDescent="0.2">
      <c r="A1516" s="59"/>
      <c r="B1516" s="59"/>
      <c r="C1516" s="59"/>
      <c r="D1516" s="59"/>
      <c r="E1516" s="59"/>
      <c r="F1516" s="59"/>
      <c r="G1516" s="59"/>
      <c r="H1516" s="59"/>
      <c r="I1516" s="59"/>
      <c r="J1516" s="59"/>
    </row>
    <row r="1517" spans="1:10" ht="16" x14ac:dyDescent="0.2">
      <c r="A1517" s="59"/>
      <c r="B1517" s="59"/>
      <c r="C1517" s="59"/>
      <c r="D1517" s="59"/>
      <c r="E1517" s="59"/>
      <c r="F1517" s="59"/>
      <c r="G1517" s="59"/>
      <c r="H1517" s="59"/>
      <c r="I1517" s="59"/>
      <c r="J1517" s="59"/>
    </row>
    <row r="1518" spans="1:10" ht="16" x14ac:dyDescent="0.2">
      <c r="A1518" s="59"/>
      <c r="B1518" s="59"/>
      <c r="C1518" s="59"/>
      <c r="D1518" s="59"/>
      <c r="E1518" s="59"/>
      <c r="F1518" s="59"/>
      <c r="G1518" s="59"/>
      <c r="H1518" s="59"/>
      <c r="I1518" s="59"/>
      <c r="J1518" s="59"/>
    </row>
    <row r="1519" spans="1:10" ht="16" x14ac:dyDescent="0.2">
      <c r="A1519" s="59"/>
      <c r="B1519" s="59"/>
      <c r="C1519" s="59"/>
      <c r="D1519" s="59"/>
      <c r="E1519" s="59"/>
      <c r="F1519" s="59"/>
      <c r="G1519" s="59"/>
      <c r="H1519" s="59"/>
      <c r="I1519" s="59"/>
      <c r="J1519" s="59"/>
    </row>
    <row r="1520" spans="1:10" ht="16" x14ac:dyDescent="0.2">
      <c r="A1520" s="59"/>
      <c r="B1520" s="59"/>
      <c r="C1520" s="59"/>
      <c r="D1520" s="59"/>
      <c r="E1520" s="59"/>
      <c r="F1520" s="59"/>
      <c r="G1520" s="59"/>
      <c r="H1520" s="59"/>
      <c r="I1520" s="59"/>
      <c r="J1520" s="59"/>
    </row>
    <row r="1521" spans="1:10" ht="16" x14ac:dyDescent="0.2">
      <c r="A1521" s="59"/>
      <c r="B1521" s="59"/>
      <c r="C1521" s="59"/>
      <c r="D1521" s="59"/>
      <c r="E1521" s="59"/>
      <c r="F1521" s="59"/>
      <c r="G1521" s="59"/>
      <c r="H1521" s="59"/>
      <c r="I1521" s="59"/>
      <c r="J1521" s="59"/>
    </row>
    <row r="1522" spans="1:10" ht="16" x14ac:dyDescent="0.2">
      <c r="A1522" s="59"/>
      <c r="B1522" s="59"/>
      <c r="C1522" s="59"/>
      <c r="D1522" s="59"/>
      <c r="E1522" s="59"/>
      <c r="F1522" s="59"/>
      <c r="G1522" s="59"/>
      <c r="H1522" s="59"/>
      <c r="I1522" s="59"/>
      <c r="J1522" s="59"/>
    </row>
    <row r="1523" spans="1:10" ht="16" x14ac:dyDescent="0.2">
      <c r="A1523" s="59"/>
      <c r="B1523" s="59"/>
      <c r="C1523" s="59"/>
      <c r="D1523" s="59"/>
      <c r="E1523" s="59"/>
      <c r="F1523" s="59"/>
      <c r="G1523" s="59"/>
      <c r="H1523" s="59"/>
      <c r="I1523" s="59"/>
      <c r="J1523" s="59"/>
    </row>
    <row r="1524" spans="1:10" ht="16" x14ac:dyDescent="0.2">
      <c r="A1524" s="59"/>
      <c r="B1524" s="59"/>
      <c r="C1524" s="59"/>
      <c r="D1524" s="59"/>
      <c r="E1524" s="59"/>
      <c r="F1524" s="59"/>
      <c r="G1524" s="59"/>
      <c r="H1524" s="59"/>
      <c r="I1524" s="59"/>
      <c r="J1524" s="59"/>
    </row>
    <row r="1525" spans="1:10" ht="16" x14ac:dyDescent="0.2">
      <c r="A1525" s="59"/>
      <c r="B1525" s="59"/>
      <c r="C1525" s="59"/>
      <c r="D1525" s="59"/>
      <c r="E1525" s="59"/>
      <c r="F1525" s="59"/>
      <c r="G1525" s="59"/>
      <c r="H1525" s="59"/>
      <c r="I1525" s="59"/>
      <c r="J1525" s="59"/>
    </row>
    <row r="1526" spans="1:10" ht="16" x14ac:dyDescent="0.2">
      <c r="A1526" s="59"/>
      <c r="B1526" s="59"/>
      <c r="C1526" s="59"/>
      <c r="D1526" s="59"/>
      <c r="E1526" s="59"/>
      <c r="F1526" s="59"/>
      <c r="G1526" s="59"/>
      <c r="H1526" s="59"/>
      <c r="I1526" s="59"/>
      <c r="J1526" s="59"/>
    </row>
    <row r="1527" spans="1:10" ht="16" x14ac:dyDescent="0.2">
      <c r="A1527" s="59"/>
      <c r="B1527" s="59"/>
      <c r="C1527" s="59"/>
      <c r="D1527" s="59"/>
      <c r="E1527" s="59"/>
      <c r="F1527" s="59"/>
      <c r="G1527" s="59"/>
      <c r="H1527" s="59"/>
      <c r="I1527" s="59"/>
      <c r="J1527" s="59"/>
    </row>
    <row r="1528" spans="1:10" ht="16" x14ac:dyDescent="0.2">
      <c r="A1528" s="59"/>
      <c r="B1528" s="59"/>
      <c r="C1528" s="59"/>
      <c r="D1528" s="59"/>
      <c r="E1528" s="59"/>
      <c r="F1528" s="59"/>
      <c r="G1528" s="59"/>
      <c r="H1528" s="59"/>
      <c r="I1528" s="59"/>
      <c r="J1528" s="59"/>
    </row>
    <row r="1529" spans="1:10" ht="16" x14ac:dyDescent="0.2">
      <c r="A1529" s="59"/>
      <c r="B1529" s="59"/>
      <c r="C1529" s="59"/>
      <c r="D1529" s="59"/>
      <c r="E1529" s="59"/>
      <c r="F1529" s="59"/>
      <c r="G1529" s="59"/>
      <c r="H1529" s="59"/>
      <c r="I1529" s="59"/>
      <c r="J1529" s="59"/>
    </row>
    <row r="1530" spans="1:10" ht="16" x14ac:dyDescent="0.2">
      <c r="A1530" s="59"/>
      <c r="B1530" s="59"/>
      <c r="C1530" s="59"/>
      <c r="D1530" s="59"/>
      <c r="E1530" s="59"/>
      <c r="F1530" s="59"/>
      <c r="G1530" s="59"/>
      <c r="H1530" s="59"/>
      <c r="I1530" s="59"/>
      <c r="J1530" s="59"/>
    </row>
    <row r="1531" spans="1:10" ht="16" x14ac:dyDescent="0.2">
      <c r="A1531" s="59"/>
      <c r="B1531" s="59"/>
      <c r="C1531" s="59"/>
      <c r="D1531" s="59"/>
      <c r="E1531" s="59"/>
      <c r="F1531" s="59"/>
      <c r="G1531" s="59"/>
      <c r="H1531" s="59"/>
      <c r="I1531" s="59"/>
      <c r="J1531" s="59"/>
    </row>
    <row r="1532" spans="1:10" ht="16" x14ac:dyDescent="0.2">
      <c r="A1532" s="59"/>
      <c r="B1532" s="59"/>
      <c r="C1532" s="59"/>
      <c r="D1532" s="59"/>
      <c r="E1532" s="59"/>
      <c r="F1532" s="59"/>
      <c r="G1532" s="59"/>
      <c r="H1532" s="59"/>
      <c r="I1532" s="59"/>
      <c r="J1532" s="59"/>
    </row>
    <row r="1533" spans="1:10" ht="16" x14ac:dyDescent="0.2">
      <c r="A1533" s="59"/>
      <c r="B1533" s="59"/>
      <c r="C1533" s="59"/>
      <c r="D1533" s="59"/>
      <c r="E1533" s="59"/>
      <c r="F1533" s="59"/>
      <c r="G1533" s="59"/>
      <c r="H1533" s="59"/>
      <c r="I1533" s="59"/>
      <c r="J1533" s="59"/>
    </row>
    <row r="1534" spans="1:10" ht="16" x14ac:dyDescent="0.2">
      <c r="A1534" s="59"/>
      <c r="B1534" s="59"/>
      <c r="C1534" s="59"/>
      <c r="D1534" s="59"/>
      <c r="E1534" s="59"/>
      <c r="F1534" s="59"/>
      <c r="G1534" s="59"/>
      <c r="H1534" s="59"/>
      <c r="I1534" s="59"/>
      <c r="J1534" s="59"/>
    </row>
    <row r="1535" spans="1:10" ht="16" x14ac:dyDescent="0.2">
      <c r="A1535" s="59"/>
      <c r="B1535" s="59"/>
      <c r="C1535" s="59"/>
      <c r="D1535" s="59"/>
      <c r="E1535" s="59"/>
      <c r="F1535" s="59"/>
      <c r="G1535" s="59"/>
      <c r="H1535" s="59"/>
      <c r="I1535" s="59"/>
      <c r="J1535" s="59"/>
    </row>
    <row r="1536" spans="1:10" ht="16" x14ac:dyDescent="0.2">
      <c r="A1536" s="59"/>
      <c r="B1536" s="59"/>
      <c r="C1536" s="59"/>
      <c r="D1536" s="59"/>
      <c r="E1536" s="59"/>
      <c r="F1536" s="59"/>
      <c r="G1536" s="59"/>
      <c r="H1536" s="59"/>
      <c r="I1536" s="59"/>
      <c r="J1536" s="59"/>
    </row>
    <row r="1537" spans="1:10" ht="16" x14ac:dyDescent="0.2">
      <c r="A1537" s="59"/>
      <c r="B1537" s="59"/>
      <c r="C1537" s="59"/>
      <c r="D1537" s="59"/>
      <c r="E1537" s="59"/>
      <c r="F1537" s="59"/>
      <c r="G1537" s="59"/>
      <c r="H1537" s="59"/>
      <c r="I1537" s="59"/>
      <c r="J1537" s="59"/>
    </row>
    <row r="1538" spans="1:10" ht="16" x14ac:dyDescent="0.2">
      <c r="A1538" s="59"/>
      <c r="B1538" s="59"/>
      <c r="C1538" s="59"/>
      <c r="D1538" s="59"/>
      <c r="E1538" s="59"/>
      <c r="F1538" s="59"/>
      <c r="G1538" s="59"/>
      <c r="H1538" s="59"/>
      <c r="I1538" s="59"/>
      <c r="J1538" s="59"/>
    </row>
    <row r="1539" spans="1:10" ht="16" x14ac:dyDescent="0.2">
      <c r="A1539" s="59"/>
      <c r="B1539" s="59"/>
      <c r="C1539" s="59"/>
      <c r="D1539" s="59"/>
      <c r="E1539" s="59"/>
      <c r="F1539" s="59"/>
      <c r="G1539" s="59"/>
      <c r="H1539" s="59"/>
      <c r="I1539" s="59"/>
      <c r="J1539" s="59"/>
    </row>
    <row r="1540" spans="1:10" ht="16" x14ac:dyDescent="0.2">
      <c r="A1540" s="59"/>
      <c r="B1540" s="59"/>
      <c r="C1540" s="59"/>
      <c r="D1540" s="59"/>
      <c r="E1540" s="59"/>
      <c r="F1540" s="59"/>
      <c r="G1540" s="59"/>
      <c r="H1540" s="59"/>
      <c r="I1540" s="59"/>
      <c r="J1540" s="59"/>
    </row>
    <row r="1541" spans="1:10" ht="16" x14ac:dyDescent="0.2">
      <c r="A1541" s="59"/>
      <c r="B1541" s="59"/>
      <c r="C1541" s="59"/>
      <c r="D1541" s="59"/>
      <c r="E1541" s="59"/>
      <c r="F1541" s="59"/>
      <c r="G1541" s="59"/>
      <c r="H1541" s="59"/>
      <c r="I1541" s="59"/>
      <c r="J1541" s="59"/>
    </row>
    <row r="1542" spans="1:10" ht="16" x14ac:dyDescent="0.2">
      <c r="A1542" s="59"/>
      <c r="B1542" s="59"/>
      <c r="C1542" s="59"/>
      <c r="D1542" s="59"/>
      <c r="E1542" s="59"/>
      <c r="F1542" s="59"/>
      <c r="G1542" s="59"/>
      <c r="H1542" s="59"/>
      <c r="I1542" s="59"/>
      <c r="J1542" s="59"/>
    </row>
    <row r="1543" spans="1:10" ht="16" x14ac:dyDescent="0.2">
      <c r="A1543" s="59"/>
      <c r="B1543" s="59"/>
      <c r="C1543" s="59"/>
      <c r="D1543" s="59"/>
      <c r="E1543" s="59"/>
      <c r="F1543" s="59"/>
      <c r="G1543" s="59"/>
      <c r="H1543" s="59"/>
      <c r="I1543" s="59"/>
      <c r="J1543" s="59"/>
    </row>
    <row r="1544" spans="1:10" ht="16" x14ac:dyDescent="0.2">
      <c r="A1544" s="59"/>
      <c r="B1544" s="59"/>
      <c r="C1544" s="59"/>
      <c r="D1544" s="59"/>
      <c r="E1544" s="59"/>
      <c r="F1544" s="59"/>
      <c r="G1544" s="59"/>
      <c r="H1544" s="59"/>
      <c r="I1544" s="59"/>
      <c r="J1544" s="59"/>
    </row>
    <row r="1545" spans="1:10" ht="16" x14ac:dyDescent="0.2">
      <c r="A1545" s="59"/>
      <c r="B1545" s="59"/>
      <c r="C1545" s="59"/>
      <c r="D1545" s="59"/>
      <c r="E1545" s="59"/>
      <c r="F1545" s="59"/>
      <c r="G1545" s="59"/>
      <c r="H1545" s="59"/>
      <c r="I1545" s="59"/>
      <c r="J1545" s="59"/>
    </row>
    <row r="1546" spans="1:10" ht="16" x14ac:dyDescent="0.2">
      <c r="A1546" s="59"/>
      <c r="B1546" s="59"/>
      <c r="C1546" s="59"/>
      <c r="D1546" s="59"/>
      <c r="E1546" s="59"/>
      <c r="F1546" s="59"/>
      <c r="G1546" s="59"/>
      <c r="H1546" s="59"/>
      <c r="I1546" s="59"/>
      <c r="J1546" s="59"/>
    </row>
    <row r="1547" spans="1:10" ht="16" x14ac:dyDescent="0.2">
      <c r="A1547" s="59"/>
      <c r="B1547" s="59"/>
      <c r="C1547" s="59"/>
      <c r="D1547" s="59"/>
      <c r="E1547" s="59"/>
      <c r="F1547" s="59"/>
      <c r="G1547" s="59"/>
      <c r="H1547" s="59"/>
      <c r="I1547" s="59"/>
      <c r="J1547" s="59"/>
    </row>
    <row r="1548" spans="1:10" ht="16" x14ac:dyDescent="0.2">
      <c r="A1548" s="59"/>
      <c r="B1548" s="59"/>
      <c r="C1548" s="59"/>
      <c r="D1548" s="59"/>
      <c r="E1548" s="59"/>
      <c r="F1548" s="59"/>
      <c r="G1548" s="59"/>
      <c r="H1548" s="59"/>
      <c r="I1548" s="59"/>
      <c r="J1548" s="59"/>
    </row>
    <row r="1549" spans="1:10" ht="16" x14ac:dyDescent="0.2">
      <c r="A1549" s="59"/>
      <c r="B1549" s="59"/>
      <c r="C1549" s="59"/>
      <c r="D1549" s="59"/>
      <c r="E1549" s="59"/>
      <c r="F1549" s="59"/>
      <c r="G1549" s="59"/>
      <c r="H1549" s="59"/>
      <c r="I1549" s="59"/>
      <c r="J1549" s="59"/>
    </row>
    <row r="1550" spans="1:10" ht="16" x14ac:dyDescent="0.2">
      <c r="A1550" s="59"/>
      <c r="B1550" s="59"/>
      <c r="C1550" s="59"/>
      <c r="D1550" s="59"/>
      <c r="E1550" s="59"/>
      <c r="F1550" s="59"/>
      <c r="G1550" s="59"/>
      <c r="H1550" s="59"/>
      <c r="I1550" s="59"/>
      <c r="J1550" s="59"/>
    </row>
    <row r="1551" spans="1:10" ht="16" x14ac:dyDescent="0.2">
      <c r="A1551" s="59"/>
      <c r="B1551" s="59"/>
      <c r="C1551" s="59"/>
      <c r="D1551" s="59"/>
      <c r="E1551" s="59"/>
      <c r="F1551" s="59"/>
      <c r="G1551" s="59"/>
      <c r="H1551" s="59"/>
      <c r="I1551" s="59"/>
      <c r="J1551" s="59"/>
    </row>
    <row r="1552" spans="1:10" ht="16" x14ac:dyDescent="0.2">
      <c r="A1552" s="59"/>
      <c r="B1552" s="59"/>
      <c r="C1552" s="59"/>
      <c r="D1552" s="59"/>
      <c r="E1552" s="59"/>
      <c r="F1552" s="59"/>
      <c r="G1552" s="59"/>
      <c r="H1552" s="59"/>
      <c r="I1552" s="59"/>
      <c r="J1552" s="59"/>
    </row>
    <row r="1553" spans="1:10" ht="16" x14ac:dyDescent="0.2">
      <c r="A1553" s="59"/>
      <c r="B1553" s="59"/>
      <c r="C1553" s="59"/>
      <c r="D1553" s="59"/>
      <c r="E1553" s="59"/>
      <c r="F1553" s="59"/>
      <c r="G1553" s="59"/>
      <c r="H1553" s="59"/>
      <c r="I1553" s="59"/>
      <c r="J1553" s="59"/>
    </row>
    <row r="1554" spans="1:10" ht="16" x14ac:dyDescent="0.2">
      <c r="A1554" s="59"/>
      <c r="B1554" s="59"/>
      <c r="C1554" s="59"/>
      <c r="D1554" s="59"/>
      <c r="E1554" s="59"/>
      <c r="F1554" s="59"/>
      <c r="G1554" s="59"/>
      <c r="H1554" s="59"/>
      <c r="I1554" s="59"/>
      <c r="J1554" s="59"/>
    </row>
    <row r="1555" spans="1:10" ht="16" x14ac:dyDescent="0.2">
      <c r="A1555" s="59"/>
      <c r="B1555" s="59"/>
      <c r="C1555" s="59"/>
      <c r="D1555" s="59"/>
      <c r="E1555" s="59"/>
      <c r="F1555" s="59"/>
      <c r="G1555" s="59"/>
      <c r="H1555" s="59"/>
      <c r="I1555" s="59"/>
      <c r="J1555" s="59"/>
    </row>
    <row r="1556" spans="1:10" ht="16" x14ac:dyDescent="0.2">
      <c r="A1556" s="59"/>
      <c r="B1556" s="59"/>
      <c r="C1556" s="59"/>
      <c r="D1556" s="59"/>
      <c r="E1556" s="59"/>
      <c r="F1556" s="59"/>
      <c r="G1556" s="59"/>
      <c r="H1556" s="59"/>
      <c r="I1556" s="59"/>
      <c r="J1556" s="59"/>
    </row>
    <row r="1557" spans="1:10" ht="16" x14ac:dyDescent="0.2">
      <c r="A1557" s="59"/>
      <c r="B1557" s="59"/>
      <c r="C1557" s="59"/>
      <c r="D1557" s="59"/>
      <c r="E1557" s="59"/>
      <c r="F1557" s="59"/>
      <c r="G1557" s="59"/>
      <c r="H1557" s="59"/>
      <c r="I1557" s="59"/>
      <c r="J1557" s="59"/>
    </row>
    <row r="1558" spans="1:10" ht="16" x14ac:dyDescent="0.2">
      <c r="A1558" s="59"/>
      <c r="B1558" s="59"/>
      <c r="C1558" s="59"/>
      <c r="D1558" s="59"/>
      <c r="E1558" s="59"/>
      <c r="F1558" s="59"/>
      <c r="G1558" s="59"/>
      <c r="H1558" s="59"/>
      <c r="I1558" s="59"/>
      <c r="J1558" s="59"/>
    </row>
    <row r="1559" spans="1:10" ht="16" x14ac:dyDescent="0.2">
      <c r="A1559" s="59"/>
      <c r="B1559" s="59"/>
      <c r="C1559" s="59"/>
      <c r="D1559" s="59"/>
      <c r="E1559" s="59"/>
      <c r="F1559" s="59"/>
      <c r="G1559" s="59"/>
      <c r="H1559" s="59"/>
      <c r="I1559" s="59"/>
      <c r="J1559" s="59"/>
    </row>
    <row r="1560" spans="1:10" ht="16" x14ac:dyDescent="0.2">
      <c r="A1560" s="59"/>
      <c r="B1560" s="59"/>
      <c r="C1560" s="59"/>
      <c r="D1560" s="59"/>
      <c r="E1560" s="59"/>
      <c r="F1560" s="59"/>
      <c r="G1560" s="59"/>
      <c r="H1560" s="59"/>
      <c r="I1560" s="59"/>
      <c r="J1560" s="59"/>
    </row>
    <row r="1561" spans="1:10" ht="16" x14ac:dyDescent="0.2">
      <c r="A1561" s="59"/>
      <c r="B1561" s="59"/>
      <c r="C1561" s="59"/>
      <c r="D1561" s="59"/>
      <c r="E1561" s="59"/>
      <c r="F1561" s="59"/>
      <c r="G1561" s="59"/>
      <c r="H1561" s="59"/>
      <c r="I1561" s="59"/>
      <c r="J1561" s="59"/>
    </row>
    <row r="1562" spans="1:10" ht="16" x14ac:dyDescent="0.2">
      <c r="A1562" s="59"/>
      <c r="B1562" s="59"/>
      <c r="C1562" s="59"/>
      <c r="D1562" s="59"/>
      <c r="E1562" s="59"/>
      <c r="F1562" s="59"/>
      <c r="G1562" s="59"/>
      <c r="H1562" s="59"/>
      <c r="I1562" s="59"/>
      <c r="J1562" s="59"/>
    </row>
    <row r="1563" spans="1:10" ht="16" x14ac:dyDescent="0.2">
      <c r="A1563" s="59"/>
      <c r="B1563" s="59"/>
      <c r="C1563" s="59"/>
      <c r="D1563" s="59"/>
      <c r="E1563" s="59"/>
      <c r="F1563" s="59"/>
      <c r="G1563" s="59"/>
      <c r="H1563" s="59"/>
      <c r="I1563" s="59"/>
      <c r="J1563" s="59"/>
    </row>
    <row r="1564" spans="1:10" ht="16" x14ac:dyDescent="0.2">
      <c r="A1564" s="59"/>
      <c r="B1564" s="59"/>
      <c r="C1564" s="59"/>
      <c r="D1564" s="59"/>
      <c r="E1564" s="59"/>
      <c r="F1564" s="59"/>
      <c r="G1564" s="59"/>
      <c r="H1564" s="59"/>
      <c r="I1564" s="59"/>
      <c r="J1564" s="59"/>
    </row>
    <row r="1565" spans="1:10" ht="16" x14ac:dyDescent="0.2">
      <c r="A1565" s="59"/>
      <c r="B1565" s="59"/>
      <c r="C1565" s="59"/>
      <c r="D1565" s="59"/>
      <c r="E1565" s="59"/>
      <c r="F1565" s="59"/>
      <c r="G1565" s="59"/>
      <c r="H1565" s="59"/>
      <c r="I1565" s="59"/>
      <c r="J1565" s="59"/>
    </row>
    <row r="1566" spans="1:10" ht="16" x14ac:dyDescent="0.2">
      <c r="A1566" s="59"/>
      <c r="B1566" s="59"/>
      <c r="C1566" s="59"/>
      <c r="D1566" s="59"/>
      <c r="E1566" s="59"/>
      <c r="F1566" s="59"/>
      <c r="G1566" s="59"/>
      <c r="H1566" s="59"/>
      <c r="I1566" s="59"/>
      <c r="J1566" s="59"/>
    </row>
    <row r="1567" spans="1:10" ht="16" x14ac:dyDescent="0.2">
      <c r="A1567" s="59"/>
      <c r="B1567" s="59"/>
      <c r="C1567" s="59"/>
      <c r="D1567" s="59"/>
      <c r="E1567" s="59"/>
      <c r="F1567" s="59"/>
      <c r="G1567" s="59"/>
      <c r="H1567" s="59"/>
      <c r="I1567" s="59"/>
      <c r="J1567" s="59"/>
    </row>
    <row r="1568" spans="1:10" ht="16" x14ac:dyDescent="0.2">
      <c r="A1568" s="59"/>
      <c r="B1568" s="59"/>
      <c r="C1568" s="59"/>
      <c r="D1568" s="59"/>
      <c r="E1568" s="59"/>
      <c r="F1568" s="59"/>
      <c r="G1568" s="59"/>
      <c r="H1568" s="59"/>
      <c r="I1568" s="59"/>
      <c r="J1568" s="59"/>
    </row>
    <row r="1569" spans="1:10" ht="16" x14ac:dyDescent="0.2">
      <c r="A1569" s="59"/>
      <c r="B1569" s="59"/>
      <c r="C1569" s="59"/>
      <c r="D1569" s="59"/>
      <c r="E1569" s="59"/>
      <c r="F1569" s="59"/>
      <c r="G1569" s="59"/>
      <c r="H1569" s="59"/>
      <c r="I1569" s="59"/>
      <c r="J1569" s="59"/>
    </row>
    <row r="1570" spans="1:10" ht="16" x14ac:dyDescent="0.2">
      <c r="A1570" s="59"/>
      <c r="B1570" s="59"/>
      <c r="C1570" s="59"/>
      <c r="D1570" s="59"/>
      <c r="E1570" s="59"/>
      <c r="F1570" s="59"/>
      <c r="G1570" s="59"/>
      <c r="H1570" s="59"/>
      <c r="I1570" s="59"/>
      <c r="J1570" s="59"/>
    </row>
    <row r="1571" spans="1:10" ht="16" x14ac:dyDescent="0.2">
      <c r="A1571" s="59"/>
      <c r="B1571" s="59"/>
      <c r="C1571" s="59"/>
      <c r="D1571" s="59"/>
      <c r="E1571" s="59"/>
      <c r="F1571" s="59"/>
      <c r="G1571" s="59"/>
      <c r="H1571" s="59"/>
      <c r="I1571" s="59"/>
      <c r="J1571" s="59"/>
    </row>
    <row r="1572" spans="1:10" ht="16" x14ac:dyDescent="0.2">
      <c r="A1572" s="59"/>
      <c r="B1572" s="59"/>
      <c r="C1572" s="59"/>
      <c r="D1572" s="59"/>
      <c r="E1572" s="59"/>
      <c r="F1572" s="59"/>
      <c r="G1572" s="59"/>
      <c r="H1572" s="59"/>
      <c r="I1572" s="59"/>
      <c r="J1572" s="59"/>
    </row>
    <row r="1573" spans="1:10" ht="16" x14ac:dyDescent="0.2">
      <c r="A1573" s="59"/>
      <c r="B1573" s="59"/>
      <c r="C1573" s="59"/>
      <c r="D1573" s="59"/>
      <c r="E1573" s="59"/>
      <c r="F1573" s="59"/>
      <c r="G1573" s="59"/>
      <c r="H1573" s="59"/>
      <c r="I1573" s="59"/>
      <c r="J1573" s="59"/>
    </row>
    <row r="1574" spans="1:10" ht="16" x14ac:dyDescent="0.2">
      <c r="A1574" s="59"/>
      <c r="B1574" s="59"/>
      <c r="C1574" s="59"/>
      <c r="D1574" s="59"/>
      <c r="E1574" s="59"/>
      <c r="F1574" s="59"/>
      <c r="G1574" s="59"/>
      <c r="H1574" s="59"/>
      <c r="I1574" s="59"/>
      <c r="J1574" s="59"/>
    </row>
    <row r="1575" spans="1:10" ht="16" x14ac:dyDescent="0.2">
      <c r="A1575" s="59"/>
      <c r="B1575" s="59"/>
      <c r="C1575" s="59"/>
      <c r="D1575" s="59"/>
      <c r="E1575" s="59"/>
      <c r="F1575" s="59"/>
      <c r="G1575" s="59"/>
      <c r="H1575" s="59"/>
      <c r="I1575" s="59"/>
      <c r="J1575" s="59"/>
    </row>
    <row r="1576" spans="1:10" ht="16" x14ac:dyDescent="0.2">
      <c r="A1576" s="59"/>
      <c r="B1576" s="59"/>
      <c r="C1576" s="59"/>
      <c r="D1576" s="59"/>
      <c r="E1576" s="59"/>
      <c r="F1576" s="59"/>
      <c r="G1576" s="59"/>
      <c r="H1576" s="59"/>
      <c r="I1576" s="59"/>
      <c r="J1576" s="59"/>
    </row>
    <row r="1577" spans="1:10" ht="16" x14ac:dyDescent="0.2">
      <c r="A1577" s="59"/>
      <c r="B1577" s="59"/>
      <c r="C1577" s="59"/>
      <c r="D1577" s="59"/>
      <c r="E1577" s="59"/>
      <c r="F1577" s="59"/>
      <c r="G1577" s="59"/>
      <c r="H1577" s="59"/>
      <c r="I1577" s="59"/>
      <c r="J1577" s="59"/>
    </row>
    <row r="1578" spans="1:10" ht="16" x14ac:dyDescent="0.2">
      <c r="A1578" s="59"/>
      <c r="B1578" s="59"/>
      <c r="C1578" s="59"/>
      <c r="D1578" s="59"/>
      <c r="E1578" s="59"/>
      <c r="F1578" s="59"/>
      <c r="G1578" s="59"/>
      <c r="H1578" s="59"/>
      <c r="I1578" s="59"/>
      <c r="J1578" s="59"/>
    </row>
    <row r="1579" spans="1:10" ht="16" x14ac:dyDescent="0.2">
      <c r="A1579" s="59"/>
      <c r="B1579" s="59"/>
      <c r="C1579" s="59"/>
      <c r="D1579" s="59"/>
      <c r="E1579" s="59"/>
      <c r="F1579" s="59"/>
      <c r="G1579" s="59"/>
      <c r="H1579" s="59"/>
      <c r="I1579" s="59"/>
      <c r="J1579" s="59"/>
    </row>
    <row r="1580" spans="1:10" ht="16" x14ac:dyDescent="0.2">
      <c r="A1580" s="59"/>
      <c r="B1580" s="59"/>
      <c r="C1580" s="59"/>
      <c r="D1580" s="59"/>
      <c r="E1580" s="59"/>
      <c r="F1580" s="59"/>
      <c r="G1580" s="59"/>
      <c r="H1580" s="59"/>
      <c r="I1580" s="59"/>
      <c r="J1580" s="59"/>
    </row>
    <row r="1581" spans="1:10" ht="16" x14ac:dyDescent="0.2">
      <c r="A1581" s="59"/>
      <c r="B1581" s="59"/>
      <c r="C1581" s="59"/>
      <c r="D1581" s="59"/>
      <c r="E1581" s="59"/>
      <c r="F1581" s="59"/>
      <c r="G1581" s="59"/>
      <c r="H1581" s="59"/>
      <c r="I1581" s="59"/>
      <c r="J1581" s="59"/>
    </row>
    <row r="1582" spans="1:10" ht="16" x14ac:dyDescent="0.2">
      <c r="A1582" s="59"/>
      <c r="B1582" s="59"/>
      <c r="C1582" s="59"/>
      <c r="D1582" s="59"/>
      <c r="E1582" s="59"/>
      <c r="F1582" s="59"/>
      <c r="G1582" s="59"/>
      <c r="H1582" s="59"/>
      <c r="I1582" s="59"/>
      <c r="J1582" s="59"/>
    </row>
    <row r="1583" spans="1:10" ht="16" x14ac:dyDescent="0.2">
      <c r="A1583" s="59"/>
      <c r="B1583" s="59"/>
      <c r="C1583" s="59"/>
      <c r="D1583" s="59"/>
      <c r="E1583" s="59"/>
      <c r="F1583" s="59"/>
      <c r="G1583" s="59"/>
      <c r="H1583" s="59"/>
      <c r="I1583" s="59"/>
      <c r="J1583" s="59"/>
    </row>
    <row r="1584" spans="1:10" ht="16" x14ac:dyDescent="0.2">
      <c r="A1584" s="59"/>
      <c r="B1584" s="59"/>
      <c r="C1584" s="59"/>
      <c r="D1584" s="59"/>
      <c r="E1584" s="59"/>
      <c r="F1584" s="59"/>
      <c r="G1584" s="59"/>
      <c r="H1584" s="59"/>
      <c r="I1584" s="59"/>
      <c r="J1584" s="59"/>
    </row>
    <row r="1585" spans="1:10" ht="16" x14ac:dyDescent="0.2">
      <c r="A1585" s="59"/>
      <c r="B1585" s="59"/>
      <c r="C1585" s="59"/>
      <c r="D1585" s="59"/>
      <c r="E1585" s="59"/>
      <c r="F1585" s="59"/>
      <c r="G1585" s="59"/>
      <c r="H1585" s="59"/>
      <c r="I1585" s="59"/>
      <c r="J1585" s="59"/>
    </row>
    <row r="1586" spans="1:10" ht="16" x14ac:dyDescent="0.2">
      <c r="A1586" s="59"/>
      <c r="B1586" s="59"/>
      <c r="C1586" s="59"/>
      <c r="D1586" s="59"/>
      <c r="E1586" s="59"/>
      <c r="F1586" s="59"/>
      <c r="G1586" s="59"/>
      <c r="H1586" s="59"/>
      <c r="I1586" s="59"/>
      <c r="J1586" s="59"/>
    </row>
    <row r="1587" spans="1:10" ht="16" x14ac:dyDescent="0.2">
      <c r="A1587" s="59"/>
      <c r="B1587" s="59"/>
      <c r="C1587" s="59"/>
      <c r="D1587" s="59"/>
      <c r="E1587" s="59"/>
      <c r="F1587" s="59"/>
      <c r="G1587" s="59"/>
      <c r="H1587" s="59"/>
      <c r="I1587" s="59"/>
      <c r="J1587" s="59"/>
    </row>
    <row r="1588" spans="1:10" ht="16" x14ac:dyDescent="0.2">
      <c r="A1588" s="59"/>
      <c r="B1588" s="59"/>
      <c r="C1588" s="59"/>
      <c r="D1588" s="59"/>
      <c r="E1588" s="59"/>
      <c r="F1588" s="59"/>
      <c r="G1588" s="59"/>
      <c r="H1588" s="59"/>
      <c r="I1588" s="59"/>
      <c r="J1588" s="59"/>
    </row>
    <row r="1589" spans="1:10" ht="16" x14ac:dyDescent="0.2">
      <c r="A1589" s="59"/>
      <c r="B1589" s="59"/>
      <c r="C1589" s="59"/>
      <c r="D1589" s="59"/>
      <c r="E1589" s="59"/>
      <c r="F1589" s="59"/>
      <c r="G1589" s="59"/>
      <c r="H1589" s="59"/>
      <c r="I1589" s="59"/>
      <c r="J1589" s="59"/>
    </row>
    <row r="1590" spans="1:10" ht="16" x14ac:dyDescent="0.2">
      <c r="A1590" s="59"/>
      <c r="B1590" s="59"/>
      <c r="C1590" s="59"/>
      <c r="D1590" s="59"/>
      <c r="E1590" s="59"/>
      <c r="F1590" s="59"/>
      <c r="G1590" s="59"/>
      <c r="H1590" s="59"/>
      <c r="I1590" s="59"/>
      <c r="J1590" s="59"/>
    </row>
    <row r="1591" spans="1:10" ht="16" x14ac:dyDescent="0.2">
      <c r="A1591" s="59"/>
      <c r="B1591" s="59"/>
      <c r="C1591" s="59"/>
      <c r="D1591" s="59"/>
      <c r="E1591" s="59"/>
      <c r="F1591" s="59"/>
      <c r="G1591" s="59"/>
      <c r="H1591" s="59"/>
      <c r="I1591" s="59"/>
      <c r="J1591" s="59"/>
    </row>
    <row r="1592" spans="1:10" ht="16" x14ac:dyDescent="0.2">
      <c r="A1592" s="59"/>
      <c r="B1592" s="59"/>
      <c r="C1592" s="59"/>
      <c r="D1592" s="59"/>
      <c r="E1592" s="59"/>
      <c r="F1592" s="59"/>
      <c r="G1592" s="59"/>
      <c r="H1592" s="59"/>
      <c r="I1592" s="59"/>
      <c r="J1592" s="59"/>
    </row>
    <row r="1593" spans="1:10" ht="16" x14ac:dyDescent="0.2">
      <c r="A1593" s="59"/>
      <c r="B1593" s="59"/>
      <c r="C1593" s="59"/>
      <c r="D1593" s="59"/>
      <c r="E1593" s="59"/>
      <c r="F1593" s="59"/>
      <c r="G1593" s="59"/>
      <c r="H1593" s="59"/>
      <c r="I1593" s="59"/>
      <c r="J1593" s="59"/>
    </row>
    <row r="1594" spans="1:10" ht="16" x14ac:dyDescent="0.2">
      <c r="A1594" s="59"/>
      <c r="B1594" s="59"/>
      <c r="C1594" s="59"/>
      <c r="D1594" s="59"/>
      <c r="E1594" s="59"/>
      <c r="F1594" s="59"/>
      <c r="G1594" s="59"/>
      <c r="H1594" s="59"/>
      <c r="I1594" s="59"/>
      <c r="J1594" s="59"/>
    </row>
    <row r="1595" spans="1:10" ht="16" x14ac:dyDescent="0.2">
      <c r="A1595" s="59"/>
      <c r="B1595" s="59"/>
      <c r="C1595" s="59"/>
      <c r="D1595" s="59"/>
      <c r="E1595" s="59"/>
      <c r="F1595" s="59"/>
      <c r="G1595" s="59"/>
      <c r="H1595" s="59"/>
      <c r="I1595" s="59"/>
      <c r="J1595" s="59"/>
    </row>
    <row r="1596" spans="1:10" ht="16" x14ac:dyDescent="0.2">
      <c r="A1596" s="59"/>
      <c r="B1596" s="59"/>
      <c r="C1596" s="59"/>
      <c r="D1596" s="59"/>
      <c r="E1596" s="59"/>
      <c r="F1596" s="59"/>
      <c r="G1596" s="59"/>
      <c r="H1596" s="59"/>
      <c r="I1596" s="59"/>
      <c r="J1596" s="59"/>
    </row>
    <row r="1597" spans="1:10" ht="16" x14ac:dyDescent="0.2">
      <c r="A1597" s="59"/>
      <c r="B1597" s="59"/>
      <c r="C1597" s="59"/>
      <c r="D1597" s="59"/>
      <c r="E1597" s="59"/>
      <c r="F1597" s="59"/>
      <c r="G1597" s="59"/>
      <c r="H1597" s="59"/>
      <c r="I1597" s="59"/>
      <c r="J1597" s="59"/>
    </row>
    <row r="1598" spans="1:10" ht="16" x14ac:dyDescent="0.2">
      <c r="A1598" s="59"/>
      <c r="B1598" s="59"/>
      <c r="C1598" s="59"/>
      <c r="D1598" s="59"/>
      <c r="E1598" s="59"/>
      <c r="F1598" s="59"/>
      <c r="G1598" s="59"/>
      <c r="H1598" s="59"/>
      <c r="I1598" s="59"/>
      <c r="J1598" s="59"/>
    </row>
    <row r="1599" spans="1:10" ht="16" x14ac:dyDescent="0.2">
      <c r="A1599" s="59"/>
      <c r="B1599" s="59"/>
      <c r="C1599" s="59"/>
      <c r="D1599" s="59"/>
      <c r="E1599" s="59"/>
      <c r="F1599" s="59"/>
      <c r="G1599" s="59"/>
      <c r="H1599" s="59"/>
      <c r="I1599" s="59"/>
      <c r="J1599" s="59"/>
    </row>
    <row r="1600" spans="1:10" ht="16" x14ac:dyDescent="0.2">
      <c r="A1600" s="59"/>
      <c r="B1600" s="59"/>
      <c r="C1600" s="59"/>
      <c r="D1600" s="59"/>
      <c r="E1600" s="59"/>
      <c r="F1600" s="59"/>
      <c r="G1600" s="59"/>
      <c r="H1600" s="59"/>
      <c r="I1600" s="59"/>
      <c r="J1600" s="59"/>
    </row>
    <row r="1601" spans="1:10" ht="16" x14ac:dyDescent="0.2">
      <c r="A1601" s="59"/>
      <c r="B1601" s="59"/>
      <c r="C1601" s="59"/>
      <c r="D1601" s="59"/>
      <c r="E1601" s="59"/>
      <c r="F1601" s="59"/>
      <c r="G1601" s="59"/>
      <c r="H1601" s="59"/>
      <c r="I1601" s="59"/>
      <c r="J1601" s="59"/>
    </row>
    <row r="1602" spans="1:10" ht="16" x14ac:dyDescent="0.2">
      <c r="A1602" s="59"/>
      <c r="B1602" s="59"/>
      <c r="C1602" s="59"/>
      <c r="D1602" s="59"/>
      <c r="E1602" s="59"/>
      <c r="F1602" s="59"/>
      <c r="G1602" s="59"/>
      <c r="H1602" s="59"/>
      <c r="I1602" s="59"/>
      <c r="J1602" s="59"/>
    </row>
    <row r="1603" spans="1:10" ht="16" x14ac:dyDescent="0.2">
      <c r="A1603" s="59"/>
      <c r="B1603" s="59"/>
      <c r="C1603" s="59"/>
      <c r="D1603" s="59"/>
      <c r="E1603" s="59"/>
      <c r="F1603" s="59"/>
      <c r="G1603" s="59"/>
      <c r="H1603" s="59"/>
      <c r="I1603" s="59"/>
      <c r="J1603" s="59"/>
    </row>
    <row r="1604" spans="1:10" ht="16" x14ac:dyDescent="0.2">
      <c r="A1604" s="59"/>
      <c r="B1604" s="59"/>
      <c r="C1604" s="59"/>
      <c r="D1604" s="59"/>
      <c r="E1604" s="59"/>
      <c r="F1604" s="59"/>
      <c r="G1604" s="59"/>
      <c r="H1604" s="59"/>
      <c r="I1604" s="59"/>
      <c r="J1604" s="59"/>
    </row>
    <row r="1605" spans="1:10" ht="16" x14ac:dyDescent="0.2">
      <c r="A1605" s="59"/>
      <c r="B1605" s="59"/>
      <c r="C1605" s="59"/>
      <c r="D1605" s="59"/>
      <c r="E1605" s="59"/>
      <c r="F1605" s="59"/>
      <c r="G1605" s="59"/>
      <c r="H1605" s="59"/>
      <c r="I1605" s="59"/>
      <c r="J1605" s="59"/>
    </row>
    <row r="1606" spans="1:10" ht="16" x14ac:dyDescent="0.2">
      <c r="A1606" s="59"/>
      <c r="B1606" s="59"/>
      <c r="C1606" s="59"/>
      <c r="D1606" s="59"/>
      <c r="E1606" s="59"/>
      <c r="F1606" s="59"/>
      <c r="G1606" s="59"/>
      <c r="H1606" s="59"/>
      <c r="I1606" s="59"/>
      <c r="J1606" s="59"/>
    </row>
    <row r="1607" spans="1:10" ht="16" x14ac:dyDescent="0.2">
      <c r="A1607" s="59"/>
      <c r="B1607" s="59"/>
      <c r="C1607" s="59"/>
      <c r="D1607" s="59"/>
      <c r="E1607" s="59"/>
      <c r="F1607" s="59"/>
      <c r="G1607" s="59"/>
      <c r="H1607" s="59"/>
      <c r="I1607" s="59"/>
      <c r="J1607" s="59"/>
    </row>
    <row r="1608" spans="1:10" ht="16" x14ac:dyDescent="0.2">
      <c r="A1608" s="59"/>
      <c r="B1608" s="59"/>
      <c r="C1608" s="59"/>
      <c r="D1608" s="59"/>
      <c r="E1608" s="59"/>
      <c r="F1608" s="59"/>
      <c r="G1608" s="59"/>
      <c r="H1608" s="59"/>
      <c r="I1608" s="59"/>
      <c r="J1608" s="59"/>
    </row>
    <row r="1609" spans="1:10" ht="16" x14ac:dyDescent="0.2">
      <c r="A1609" s="59"/>
      <c r="B1609" s="59"/>
      <c r="C1609" s="59"/>
      <c r="D1609" s="59"/>
      <c r="E1609" s="59"/>
      <c r="F1609" s="59"/>
      <c r="G1609" s="59"/>
      <c r="H1609" s="59"/>
      <c r="I1609" s="59"/>
      <c r="J1609" s="59"/>
    </row>
    <row r="1610" spans="1:10" ht="16" x14ac:dyDescent="0.2">
      <c r="A1610" s="59"/>
      <c r="B1610" s="59"/>
      <c r="C1610" s="59"/>
      <c r="D1610" s="59"/>
      <c r="E1610" s="59"/>
      <c r="F1610" s="59"/>
      <c r="G1610" s="59"/>
      <c r="H1610" s="59"/>
      <c r="I1610" s="59"/>
      <c r="J1610" s="59"/>
    </row>
    <row r="1611" spans="1:10" ht="16" x14ac:dyDescent="0.2">
      <c r="A1611" s="59"/>
      <c r="B1611" s="59"/>
      <c r="C1611" s="59"/>
      <c r="D1611" s="59"/>
      <c r="E1611" s="59"/>
      <c r="F1611" s="59"/>
      <c r="G1611" s="59"/>
      <c r="H1611" s="59"/>
      <c r="I1611" s="59"/>
      <c r="J1611" s="59"/>
    </row>
    <row r="1612" spans="1:10" ht="16" x14ac:dyDescent="0.2">
      <c r="A1612" s="59"/>
      <c r="B1612" s="59"/>
      <c r="C1612" s="59"/>
      <c r="D1612" s="59"/>
      <c r="E1612" s="59"/>
      <c r="F1612" s="59"/>
      <c r="G1612" s="59"/>
      <c r="H1612" s="59"/>
      <c r="I1612" s="59"/>
      <c r="J1612" s="59"/>
    </row>
    <row r="1613" spans="1:10" ht="16" x14ac:dyDescent="0.2">
      <c r="A1613" s="59"/>
      <c r="B1613" s="59"/>
      <c r="C1613" s="59"/>
      <c r="D1613" s="59"/>
      <c r="E1613" s="59"/>
      <c r="F1613" s="59"/>
      <c r="G1613" s="59"/>
      <c r="H1613" s="59"/>
      <c r="I1613" s="59"/>
      <c r="J1613" s="59"/>
    </row>
    <row r="1614" spans="1:10" ht="16" x14ac:dyDescent="0.2">
      <c r="A1614" s="59"/>
      <c r="B1614" s="59"/>
      <c r="C1614" s="59"/>
      <c r="D1614" s="59"/>
      <c r="E1614" s="59"/>
      <c r="F1614" s="59"/>
      <c r="G1614" s="59"/>
      <c r="H1614" s="59"/>
      <c r="I1614" s="59"/>
      <c r="J1614" s="59"/>
    </row>
    <row r="1615" spans="1:10" ht="16" x14ac:dyDescent="0.2">
      <c r="A1615" s="59"/>
      <c r="B1615" s="59"/>
      <c r="C1615" s="59"/>
      <c r="D1615" s="59"/>
      <c r="E1615" s="59"/>
      <c r="F1615" s="59"/>
      <c r="G1615" s="59"/>
      <c r="H1615" s="59"/>
      <c r="I1615" s="59"/>
      <c r="J1615" s="59"/>
    </row>
    <row r="1616" spans="1:10" ht="16" x14ac:dyDescent="0.2">
      <c r="A1616" s="59"/>
      <c r="B1616" s="59"/>
      <c r="C1616" s="59"/>
      <c r="D1616" s="59"/>
      <c r="E1616" s="59"/>
      <c r="F1616" s="59"/>
      <c r="G1616" s="59"/>
      <c r="H1616" s="59"/>
      <c r="I1616" s="59"/>
      <c r="J1616" s="59"/>
    </row>
    <row r="1617" spans="1:10" ht="16" x14ac:dyDescent="0.2">
      <c r="A1617" s="59"/>
      <c r="B1617" s="59"/>
      <c r="C1617" s="59"/>
      <c r="D1617" s="59"/>
      <c r="E1617" s="59"/>
      <c r="F1617" s="59"/>
      <c r="G1617" s="59"/>
      <c r="H1617" s="59"/>
      <c r="I1617" s="59"/>
      <c r="J1617" s="59"/>
    </row>
    <row r="1618" spans="1:10" ht="16" x14ac:dyDescent="0.2">
      <c r="A1618" s="59"/>
      <c r="B1618" s="59"/>
      <c r="C1618" s="59"/>
      <c r="D1618" s="59"/>
      <c r="E1618" s="59"/>
      <c r="F1618" s="59"/>
      <c r="G1618" s="59"/>
      <c r="H1618" s="59"/>
      <c r="I1618" s="59"/>
      <c r="J1618" s="59"/>
    </row>
    <row r="1619" spans="1:10" ht="16" x14ac:dyDescent="0.2">
      <c r="A1619" s="59"/>
      <c r="B1619" s="59"/>
      <c r="C1619" s="59"/>
      <c r="D1619" s="59"/>
      <c r="E1619" s="59"/>
      <c r="F1619" s="59"/>
      <c r="G1619" s="59"/>
      <c r="H1619" s="59"/>
      <c r="I1619" s="59"/>
      <c r="J1619" s="59"/>
    </row>
    <row r="1620" spans="1:10" ht="16" x14ac:dyDescent="0.2">
      <c r="A1620" s="59"/>
      <c r="B1620" s="59"/>
      <c r="C1620" s="59"/>
      <c r="D1620" s="59"/>
      <c r="E1620" s="59"/>
      <c r="F1620" s="59"/>
      <c r="G1620" s="59"/>
      <c r="H1620" s="59"/>
      <c r="I1620" s="59"/>
      <c r="J1620" s="59"/>
    </row>
    <row r="1621" spans="1:10" ht="16" x14ac:dyDescent="0.2">
      <c r="A1621" s="59"/>
      <c r="B1621" s="59"/>
      <c r="C1621" s="59"/>
      <c r="D1621" s="59"/>
      <c r="E1621" s="59"/>
      <c r="F1621" s="59"/>
      <c r="G1621" s="59"/>
      <c r="H1621" s="59"/>
      <c r="I1621" s="59"/>
      <c r="J1621" s="59"/>
    </row>
    <row r="1622" spans="1:10" ht="16" x14ac:dyDescent="0.2">
      <c r="A1622" s="59"/>
      <c r="B1622" s="59"/>
      <c r="C1622" s="59"/>
      <c r="D1622" s="59"/>
      <c r="E1622" s="59"/>
      <c r="F1622" s="59"/>
      <c r="G1622" s="59"/>
      <c r="H1622" s="59"/>
      <c r="I1622" s="59"/>
      <c r="J1622" s="59"/>
    </row>
    <row r="1623" spans="1:10" ht="16" x14ac:dyDescent="0.2">
      <c r="A1623" s="59"/>
      <c r="B1623" s="59"/>
      <c r="C1623" s="59"/>
      <c r="D1623" s="59"/>
      <c r="E1623" s="59"/>
      <c r="F1623" s="59"/>
      <c r="G1623" s="59"/>
      <c r="H1623" s="59"/>
      <c r="I1623" s="59"/>
      <c r="J1623" s="59"/>
    </row>
    <row r="1624" spans="1:10" ht="16" x14ac:dyDescent="0.2">
      <c r="A1624" s="59"/>
      <c r="B1624" s="59"/>
      <c r="C1624" s="59"/>
      <c r="D1624" s="59"/>
      <c r="E1624" s="59"/>
      <c r="F1624" s="59"/>
      <c r="G1624" s="59"/>
      <c r="H1624" s="59"/>
      <c r="I1624" s="59"/>
      <c r="J1624" s="59"/>
    </row>
    <row r="1625" spans="1:10" ht="16" x14ac:dyDescent="0.2">
      <c r="A1625" s="59"/>
      <c r="B1625" s="59"/>
      <c r="C1625" s="59"/>
      <c r="D1625" s="59"/>
      <c r="E1625" s="59"/>
      <c r="F1625" s="59"/>
      <c r="G1625" s="59"/>
      <c r="H1625" s="59"/>
      <c r="I1625" s="59"/>
      <c r="J1625" s="59"/>
    </row>
    <row r="1626" spans="1:10" ht="16" x14ac:dyDescent="0.2">
      <c r="A1626" s="59"/>
      <c r="B1626" s="59"/>
      <c r="C1626" s="59"/>
      <c r="D1626" s="59"/>
      <c r="E1626" s="59"/>
      <c r="F1626" s="59"/>
      <c r="G1626" s="59"/>
      <c r="H1626" s="59"/>
      <c r="I1626" s="59"/>
      <c r="J1626" s="59"/>
    </row>
    <row r="1627" spans="1:10" ht="16" x14ac:dyDescent="0.2">
      <c r="A1627" s="59"/>
      <c r="B1627" s="59"/>
      <c r="C1627" s="59"/>
      <c r="D1627" s="59"/>
      <c r="E1627" s="59"/>
      <c r="F1627" s="59"/>
      <c r="G1627" s="59"/>
      <c r="H1627" s="59"/>
      <c r="I1627" s="59"/>
      <c r="J1627" s="59"/>
    </row>
    <row r="1628" spans="1:10" ht="16" x14ac:dyDescent="0.2">
      <c r="A1628" s="59"/>
      <c r="B1628" s="59"/>
      <c r="C1628" s="59"/>
      <c r="D1628" s="59"/>
      <c r="E1628" s="59"/>
      <c r="F1628" s="59"/>
      <c r="G1628" s="59"/>
      <c r="H1628" s="59"/>
      <c r="I1628" s="59"/>
      <c r="J1628" s="59"/>
    </row>
    <row r="1629" spans="1:10" ht="16" x14ac:dyDescent="0.2">
      <c r="A1629" s="59"/>
      <c r="B1629" s="59"/>
      <c r="C1629" s="59"/>
      <c r="D1629" s="59"/>
      <c r="E1629" s="59"/>
      <c r="F1629" s="59"/>
      <c r="G1629" s="59"/>
      <c r="H1629" s="59"/>
      <c r="I1629" s="59"/>
      <c r="J1629" s="59"/>
    </row>
    <row r="1630" spans="1:10" ht="16" x14ac:dyDescent="0.2">
      <c r="A1630" s="59"/>
      <c r="B1630" s="59"/>
      <c r="C1630" s="59"/>
      <c r="D1630" s="59"/>
      <c r="E1630" s="59"/>
      <c r="F1630" s="59"/>
      <c r="G1630" s="59"/>
      <c r="H1630" s="59"/>
      <c r="I1630" s="59"/>
      <c r="J1630" s="59"/>
    </row>
    <row r="1631" spans="1:10" ht="16" x14ac:dyDescent="0.2">
      <c r="A1631" s="59"/>
      <c r="B1631" s="59"/>
      <c r="C1631" s="59"/>
      <c r="D1631" s="59"/>
      <c r="E1631" s="59"/>
      <c r="F1631" s="59"/>
      <c r="G1631" s="59"/>
      <c r="H1631" s="59"/>
      <c r="I1631" s="59"/>
      <c r="J1631" s="59"/>
    </row>
    <row r="1632" spans="1:10" ht="16" x14ac:dyDescent="0.2">
      <c r="A1632" s="59"/>
      <c r="B1632" s="59"/>
      <c r="C1632" s="59"/>
      <c r="D1632" s="59"/>
      <c r="E1632" s="59"/>
      <c r="F1632" s="59"/>
      <c r="G1632" s="59"/>
      <c r="H1632" s="59"/>
      <c r="I1632" s="59"/>
      <c r="J1632" s="59"/>
    </row>
    <row r="1633" spans="1:10" ht="16" x14ac:dyDescent="0.2">
      <c r="A1633" s="59"/>
      <c r="B1633" s="59"/>
      <c r="C1633" s="59"/>
      <c r="D1633" s="59"/>
      <c r="E1633" s="59"/>
      <c r="F1633" s="59"/>
      <c r="G1633" s="59"/>
      <c r="H1633" s="59"/>
      <c r="I1633" s="59"/>
      <c r="J1633" s="59"/>
    </row>
    <row r="1634" spans="1:10" ht="16" x14ac:dyDescent="0.2">
      <c r="A1634" s="59"/>
      <c r="B1634" s="59"/>
      <c r="C1634" s="59"/>
      <c r="D1634" s="59"/>
      <c r="E1634" s="59"/>
      <c r="F1634" s="59"/>
      <c r="G1634" s="59"/>
      <c r="H1634" s="59"/>
      <c r="I1634" s="59"/>
      <c r="J1634" s="59"/>
    </row>
    <row r="1635" spans="1:10" ht="16" x14ac:dyDescent="0.2">
      <c r="A1635" s="59"/>
      <c r="B1635" s="59"/>
      <c r="C1635" s="59"/>
      <c r="D1635" s="59"/>
      <c r="E1635" s="59"/>
      <c r="F1635" s="59"/>
      <c r="G1635" s="59"/>
      <c r="H1635" s="59"/>
      <c r="I1635" s="59"/>
      <c r="J1635" s="59"/>
    </row>
    <row r="1636" spans="1:10" ht="16" x14ac:dyDescent="0.2">
      <c r="A1636" s="59"/>
      <c r="B1636" s="59"/>
      <c r="C1636" s="59"/>
      <c r="D1636" s="59"/>
      <c r="E1636" s="59"/>
      <c r="F1636" s="59"/>
      <c r="G1636" s="59"/>
      <c r="H1636" s="59"/>
      <c r="I1636" s="59"/>
      <c r="J1636" s="59"/>
    </row>
    <row r="1637" spans="1:10" ht="16" x14ac:dyDescent="0.2">
      <c r="A1637" s="59"/>
      <c r="B1637" s="59"/>
      <c r="C1637" s="59"/>
      <c r="D1637" s="59"/>
      <c r="E1637" s="59"/>
      <c r="F1637" s="59"/>
      <c r="G1637" s="59"/>
      <c r="H1637" s="59"/>
      <c r="I1637" s="59"/>
      <c r="J1637" s="59"/>
    </row>
    <row r="1638" spans="1:10" ht="16" x14ac:dyDescent="0.2">
      <c r="A1638" s="59"/>
      <c r="B1638" s="59"/>
      <c r="C1638" s="59"/>
      <c r="D1638" s="59"/>
      <c r="E1638" s="59"/>
      <c r="F1638" s="59"/>
      <c r="G1638" s="59"/>
      <c r="H1638" s="59"/>
      <c r="I1638" s="59"/>
      <c r="J1638" s="59"/>
    </row>
    <row r="1639" spans="1:10" ht="16" x14ac:dyDescent="0.2">
      <c r="A1639" s="59"/>
      <c r="B1639" s="59"/>
      <c r="C1639" s="59"/>
      <c r="D1639" s="59"/>
      <c r="E1639" s="59"/>
      <c r="F1639" s="59"/>
      <c r="G1639" s="59"/>
      <c r="H1639" s="59"/>
      <c r="I1639" s="59"/>
      <c r="J1639" s="59"/>
    </row>
    <row r="1640" spans="1:10" ht="16" x14ac:dyDescent="0.2">
      <c r="A1640" s="59"/>
      <c r="B1640" s="59"/>
      <c r="C1640" s="59"/>
      <c r="D1640" s="59"/>
      <c r="E1640" s="59"/>
      <c r="F1640" s="59"/>
      <c r="G1640" s="59"/>
      <c r="H1640" s="59"/>
      <c r="I1640" s="59"/>
      <c r="J1640" s="59"/>
    </row>
    <row r="1641" spans="1:10" ht="16" x14ac:dyDescent="0.2">
      <c r="A1641" s="59"/>
      <c r="B1641" s="59"/>
      <c r="C1641" s="59"/>
      <c r="D1641" s="59"/>
      <c r="E1641" s="59"/>
      <c r="F1641" s="59"/>
      <c r="G1641" s="59"/>
      <c r="H1641" s="59"/>
      <c r="I1641" s="59"/>
      <c r="J1641" s="59"/>
    </row>
    <row r="1642" spans="1:10" ht="16" x14ac:dyDescent="0.2">
      <c r="A1642" s="59"/>
      <c r="B1642" s="59"/>
      <c r="C1642" s="59"/>
      <c r="D1642" s="59"/>
      <c r="E1642" s="59"/>
      <c r="F1642" s="59"/>
      <c r="G1642" s="59"/>
      <c r="H1642" s="59"/>
      <c r="I1642" s="59"/>
      <c r="J1642" s="59"/>
    </row>
    <row r="1643" spans="1:10" ht="16" x14ac:dyDescent="0.2">
      <c r="A1643" s="59"/>
      <c r="B1643" s="59"/>
      <c r="C1643" s="59"/>
      <c r="D1643" s="59"/>
      <c r="E1643" s="59"/>
      <c r="F1643" s="59"/>
      <c r="G1643" s="59"/>
      <c r="H1643" s="59"/>
      <c r="I1643" s="59"/>
      <c r="J1643" s="59"/>
    </row>
    <row r="1644" spans="1:10" ht="16" x14ac:dyDescent="0.2">
      <c r="A1644" s="59"/>
      <c r="B1644" s="59"/>
      <c r="C1644" s="59"/>
      <c r="D1644" s="59"/>
      <c r="E1644" s="59"/>
      <c r="F1644" s="59"/>
      <c r="G1644" s="59"/>
      <c r="H1644" s="59"/>
      <c r="I1644" s="59"/>
      <c r="J1644" s="59"/>
    </row>
    <row r="1645" spans="1:10" ht="16" x14ac:dyDescent="0.2">
      <c r="A1645" s="59"/>
      <c r="B1645" s="59"/>
      <c r="C1645" s="59"/>
      <c r="D1645" s="59"/>
      <c r="E1645" s="59"/>
      <c r="F1645" s="59"/>
      <c r="G1645" s="59"/>
      <c r="H1645" s="59"/>
      <c r="I1645" s="59"/>
      <c r="J1645" s="59"/>
    </row>
    <row r="1646" spans="1:10" ht="16" x14ac:dyDescent="0.2">
      <c r="A1646" s="59"/>
      <c r="B1646" s="59"/>
      <c r="C1646" s="59"/>
      <c r="D1646" s="59"/>
      <c r="E1646" s="59"/>
      <c r="F1646" s="59"/>
      <c r="G1646" s="59"/>
      <c r="H1646" s="59"/>
      <c r="I1646" s="59"/>
      <c r="J1646" s="59"/>
    </row>
    <row r="1647" spans="1:10" ht="16" x14ac:dyDescent="0.2">
      <c r="A1647" s="59"/>
      <c r="B1647" s="59"/>
      <c r="C1647" s="59"/>
      <c r="D1647" s="59"/>
      <c r="E1647" s="59"/>
      <c r="F1647" s="59"/>
      <c r="G1647" s="59"/>
      <c r="H1647" s="59"/>
      <c r="I1647" s="59"/>
      <c r="J1647" s="59"/>
    </row>
    <row r="1648" spans="1:10" ht="16" x14ac:dyDescent="0.2">
      <c r="A1648" s="59"/>
      <c r="B1648" s="59"/>
      <c r="C1648" s="59"/>
      <c r="D1648" s="59"/>
      <c r="E1648" s="59"/>
      <c r="F1648" s="59"/>
      <c r="G1648" s="59"/>
      <c r="H1648" s="59"/>
      <c r="I1648" s="59"/>
      <c r="J1648" s="59"/>
    </row>
    <row r="1649" spans="1:10" ht="16" x14ac:dyDescent="0.2">
      <c r="A1649" s="59"/>
      <c r="B1649" s="59"/>
      <c r="C1649" s="59"/>
      <c r="D1649" s="59"/>
      <c r="E1649" s="59"/>
      <c r="F1649" s="59"/>
      <c r="G1649" s="59"/>
      <c r="H1649" s="59"/>
      <c r="I1649" s="59"/>
      <c r="J1649" s="59"/>
    </row>
    <row r="1650" spans="1:10" ht="16" x14ac:dyDescent="0.2">
      <c r="A1650" s="59"/>
      <c r="B1650" s="59"/>
      <c r="C1650" s="59"/>
      <c r="D1650" s="59"/>
      <c r="E1650" s="59"/>
      <c r="F1650" s="59"/>
      <c r="G1650" s="59"/>
      <c r="H1650" s="59"/>
      <c r="I1650" s="59"/>
      <c r="J1650" s="59"/>
    </row>
    <row r="1651" spans="1:10" ht="16" x14ac:dyDescent="0.2">
      <c r="A1651" s="59"/>
      <c r="B1651" s="59"/>
      <c r="C1651" s="59"/>
      <c r="D1651" s="59"/>
      <c r="E1651" s="59"/>
      <c r="F1651" s="59"/>
      <c r="G1651" s="59"/>
      <c r="H1651" s="59"/>
      <c r="I1651" s="59"/>
      <c r="J1651" s="59"/>
    </row>
    <row r="1652" spans="1:10" ht="16" x14ac:dyDescent="0.2">
      <c r="A1652" s="59"/>
      <c r="B1652" s="59"/>
      <c r="C1652" s="59"/>
      <c r="D1652" s="59"/>
      <c r="E1652" s="59"/>
      <c r="F1652" s="59"/>
      <c r="G1652" s="59"/>
      <c r="H1652" s="59"/>
      <c r="I1652" s="59"/>
      <c r="J1652" s="59"/>
    </row>
    <row r="1653" spans="1:10" ht="16" x14ac:dyDescent="0.2">
      <c r="A1653" s="59"/>
      <c r="B1653" s="59"/>
      <c r="C1653" s="59"/>
      <c r="D1653" s="59"/>
      <c r="E1653" s="59"/>
      <c r="F1653" s="59"/>
      <c r="G1653" s="59"/>
      <c r="H1653" s="59"/>
      <c r="I1653" s="59"/>
      <c r="J1653" s="59"/>
    </row>
    <row r="1654" spans="1:10" ht="16" x14ac:dyDescent="0.2">
      <c r="A1654" s="59"/>
      <c r="B1654" s="59"/>
      <c r="C1654" s="59"/>
      <c r="D1654" s="59"/>
      <c r="E1654" s="59"/>
      <c r="F1654" s="59"/>
      <c r="G1654" s="59"/>
      <c r="H1654" s="59"/>
      <c r="I1654" s="59"/>
      <c r="J1654" s="59"/>
    </row>
    <row r="1655" spans="1:10" ht="16" x14ac:dyDescent="0.2">
      <c r="A1655" s="59"/>
      <c r="B1655" s="59"/>
      <c r="C1655" s="59"/>
      <c r="D1655" s="59"/>
      <c r="E1655" s="59"/>
      <c r="F1655" s="59"/>
      <c r="G1655" s="59"/>
      <c r="H1655" s="59"/>
      <c r="I1655" s="59"/>
      <c r="J1655" s="59"/>
    </row>
    <row r="1656" spans="1:10" ht="16" x14ac:dyDescent="0.2">
      <c r="A1656" s="59"/>
      <c r="B1656" s="59"/>
      <c r="C1656" s="59"/>
      <c r="D1656" s="59"/>
      <c r="E1656" s="59"/>
      <c r="F1656" s="59"/>
      <c r="G1656" s="59"/>
      <c r="H1656" s="59"/>
      <c r="I1656" s="59"/>
      <c r="J1656" s="59"/>
    </row>
    <row r="1657" spans="1:10" ht="16" x14ac:dyDescent="0.2">
      <c r="A1657" s="59"/>
      <c r="B1657" s="59"/>
      <c r="C1657" s="59"/>
      <c r="D1657" s="59"/>
      <c r="E1657" s="59"/>
      <c r="F1657" s="59"/>
      <c r="G1657" s="59"/>
      <c r="H1657" s="59"/>
      <c r="I1657" s="59"/>
      <c r="J1657" s="59"/>
    </row>
    <row r="1658" spans="1:10" ht="16" x14ac:dyDescent="0.2">
      <c r="A1658" s="59"/>
      <c r="B1658" s="59"/>
      <c r="C1658" s="59"/>
      <c r="D1658" s="59"/>
      <c r="E1658" s="59"/>
      <c r="F1658" s="59"/>
      <c r="G1658" s="59"/>
      <c r="H1658" s="59"/>
      <c r="I1658" s="59"/>
      <c r="J1658" s="59"/>
    </row>
    <row r="1659" spans="1:10" ht="16" x14ac:dyDescent="0.2">
      <c r="A1659" s="59"/>
      <c r="B1659" s="59"/>
      <c r="C1659" s="59"/>
      <c r="D1659" s="59"/>
      <c r="E1659" s="59"/>
      <c r="F1659" s="59"/>
      <c r="G1659" s="59"/>
      <c r="H1659" s="59"/>
      <c r="I1659" s="59"/>
      <c r="J1659" s="59"/>
    </row>
    <row r="1660" spans="1:10" ht="16" x14ac:dyDescent="0.2">
      <c r="A1660" s="59"/>
      <c r="B1660" s="59"/>
      <c r="C1660" s="59"/>
      <c r="D1660" s="59"/>
      <c r="E1660" s="59"/>
      <c r="F1660" s="59"/>
      <c r="G1660" s="59"/>
      <c r="H1660" s="59"/>
      <c r="I1660" s="59"/>
      <c r="J1660" s="59"/>
    </row>
    <row r="1661" spans="1:10" ht="16" x14ac:dyDescent="0.2">
      <c r="A1661" s="59"/>
      <c r="B1661" s="59"/>
      <c r="C1661" s="59"/>
      <c r="D1661" s="59"/>
      <c r="E1661" s="59"/>
      <c r="F1661" s="59"/>
      <c r="G1661" s="59"/>
      <c r="H1661" s="59"/>
      <c r="I1661" s="59"/>
      <c r="J1661" s="59"/>
    </row>
    <row r="1662" spans="1:10" ht="16" x14ac:dyDescent="0.2">
      <c r="A1662" s="59"/>
      <c r="B1662" s="59"/>
      <c r="C1662" s="59"/>
      <c r="D1662" s="59"/>
      <c r="E1662" s="59"/>
      <c r="F1662" s="59"/>
      <c r="G1662" s="59"/>
      <c r="H1662" s="59"/>
      <c r="I1662" s="59"/>
      <c r="J1662" s="59"/>
    </row>
    <row r="1663" spans="1:10" ht="16" x14ac:dyDescent="0.2">
      <c r="A1663" s="59"/>
      <c r="B1663" s="59"/>
      <c r="C1663" s="59"/>
      <c r="D1663" s="59"/>
      <c r="E1663" s="59"/>
      <c r="F1663" s="59"/>
      <c r="G1663" s="59"/>
      <c r="H1663" s="59"/>
      <c r="I1663" s="59"/>
      <c r="J1663" s="59"/>
    </row>
    <row r="1664" spans="1:10" ht="16" x14ac:dyDescent="0.2">
      <c r="A1664" s="59"/>
      <c r="B1664" s="59"/>
      <c r="C1664" s="59"/>
      <c r="D1664" s="59"/>
      <c r="E1664" s="59"/>
      <c r="F1664" s="59"/>
      <c r="G1664" s="59"/>
      <c r="H1664" s="59"/>
      <c r="I1664" s="59"/>
      <c r="J1664" s="59"/>
    </row>
    <row r="1665" spans="1:10" ht="16" x14ac:dyDescent="0.2">
      <c r="A1665" s="59"/>
      <c r="B1665" s="59"/>
      <c r="C1665" s="59"/>
      <c r="D1665" s="59"/>
      <c r="E1665" s="59"/>
      <c r="F1665" s="59"/>
      <c r="G1665" s="59"/>
      <c r="H1665" s="59"/>
      <c r="I1665" s="59"/>
      <c r="J1665" s="59"/>
    </row>
    <row r="1666" spans="1:10" ht="16" x14ac:dyDescent="0.2">
      <c r="A1666" s="59"/>
      <c r="B1666" s="59"/>
      <c r="C1666" s="59"/>
      <c r="D1666" s="59"/>
      <c r="E1666" s="59"/>
      <c r="F1666" s="59"/>
      <c r="G1666" s="59"/>
      <c r="H1666" s="59"/>
      <c r="I1666" s="59"/>
      <c r="J1666" s="59"/>
    </row>
    <row r="1667" spans="1:10" ht="16" x14ac:dyDescent="0.2">
      <c r="A1667" s="59"/>
      <c r="B1667" s="59"/>
      <c r="C1667" s="59"/>
      <c r="D1667" s="59"/>
      <c r="E1667" s="59"/>
      <c r="F1667" s="59"/>
      <c r="G1667" s="59"/>
      <c r="H1667" s="59"/>
      <c r="I1667" s="59"/>
      <c r="J1667" s="59"/>
    </row>
    <row r="1668" spans="1:10" ht="16" x14ac:dyDescent="0.2">
      <c r="A1668" s="59"/>
      <c r="B1668" s="59"/>
      <c r="C1668" s="59"/>
      <c r="D1668" s="59"/>
      <c r="E1668" s="59"/>
      <c r="F1668" s="59"/>
      <c r="G1668" s="59"/>
      <c r="H1668" s="59"/>
      <c r="I1668" s="59"/>
      <c r="J1668" s="59"/>
    </row>
    <row r="1669" spans="1:10" ht="16" x14ac:dyDescent="0.2">
      <c r="A1669" s="59"/>
      <c r="B1669" s="59"/>
      <c r="C1669" s="59"/>
      <c r="D1669" s="59"/>
      <c r="E1669" s="59"/>
      <c r="F1669" s="59"/>
      <c r="G1669" s="59"/>
      <c r="H1669" s="59"/>
      <c r="I1669" s="59"/>
      <c r="J1669" s="59"/>
    </row>
    <row r="1670" spans="1:10" ht="16" x14ac:dyDescent="0.2">
      <c r="A1670" s="59"/>
      <c r="B1670" s="59"/>
      <c r="C1670" s="59"/>
      <c r="D1670" s="59"/>
      <c r="E1670" s="59"/>
      <c r="F1670" s="59"/>
      <c r="G1670" s="59"/>
      <c r="H1670" s="59"/>
      <c r="I1670" s="59"/>
      <c r="J1670" s="59"/>
    </row>
    <row r="1671" spans="1:10" ht="16" x14ac:dyDescent="0.2">
      <c r="A1671" s="59"/>
      <c r="B1671" s="59"/>
      <c r="C1671" s="59"/>
      <c r="D1671" s="59"/>
      <c r="E1671" s="59"/>
      <c r="F1671" s="59"/>
      <c r="G1671" s="59"/>
      <c r="H1671" s="59"/>
      <c r="I1671" s="59"/>
      <c r="J1671" s="59"/>
    </row>
    <row r="1672" spans="1:10" ht="16" x14ac:dyDescent="0.2">
      <c r="A1672" s="59"/>
      <c r="B1672" s="59"/>
      <c r="C1672" s="59"/>
      <c r="D1672" s="59"/>
      <c r="E1672" s="59"/>
      <c r="F1672" s="59"/>
      <c r="G1672" s="59"/>
      <c r="H1672" s="59"/>
      <c r="I1672" s="59"/>
      <c r="J1672" s="59"/>
    </row>
    <row r="1673" spans="1:10" ht="16" x14ac:dyDescent="0.2">
      <c r="A1673" s="59"/>
      <c r="B1673" s="59"/>
      <c r="C1673" s="59"/>
      <c r="D1673" s="59"/>
      <c r="E1673" s="59"/>
      <c r="F1673" s="59"/>
      <c r="G1673" s="59"/>
      <c r="H1673" s="59"/>
      <c r="I1673" s="59"/>
      <c r="J1673" s="59"/>
    </row>
    <row r="1674" spans="1:10" ht="16" x14ac:dyDescent="0.2">
      <c r="A1674" s="59"/>
      <c r="B1674" s="59"/>
      <c r="C1674" s="59"/>
      <c r="D1674" s="59"/>
      <c r="E1674" s="59"/>
      <c r="F1674" s="59"/>
      <c r="G1674" s="59"/>
      <c r="H1674" s="59"/>
      <c r="I1674" s="59"/>
      <c r="J1674" s="59"/>
    </row>
    <row r="1675" spans="1:10" ht="16" x14ac:dyDescent="0.2">
      <c r="A1675" s="59"/>
      <c r="B1675" s="59"/>
      <c r="C1675" s="59"/>
      <c r="D1675" s="59"/>
      <c r="E1675" s="59"/>
      <c r="F1675" s="59"/>
      <c r="G1675" s="59"/>
      <c r="H1675" s="59"/>
      <c r="I1675" s="59"/>
      <c r="J1675" s="59"/>
    </row>
    <row r="1676" spans="1:10" ht="16" x14ac:dyDescent="0.2">
      <c r="A1676" s="59"/>
      <c r="B1676" s="59"/>
      <c r="C1676" s="59"/>
      <c r="D1676" s="59"/>
      <c r="E1676" s="59"/>
      <c r="F1676" s="59"/>
      <c r="G1676" s="59"/>
      <c r="H1676" s="59"/>
      <c r="I1676" s="59"/>
      <c r="J1676" s="59"/>
    </row>
    <row r="1677" spans="1:10" ht="16" x14ac:dyDescent="0.2">
      <c r="A1677" s="59"/>
      <c r="B1677" s="59"/>
      <c r="C1677" s="59"/>
      <c r="D1677" s="59"/>
      <c r="E1677" s="59"/>
      <c r="F1677" s="59"/>
      <c r="G1677" s="59"/>
      <c r="H1677" s="59"/>
      <c r="I1677" s="59"/>
      <c r="J1677" s="59"/>
    </row>
    <row r="1678" spans="1:10" ht="16" x14ac:dyDescent="0.2">
      <c r="A1678" s="59"/>
      <c r="B1678" s="59"/>
      <c r="C1678" s="59"/>
      <c r="D1678" s="59"/>
      <c r="E1678" s="59"/>
      <c r="F1678" s="59"/>
      <c r="G1678" s="59"/>
      <c r="H1678" s="59"/>
      <c r="I1678" s="59"/>
      <c r="J1678" s="59"/>
    </row>
    <row r="1679" spans="1:10" ht="16" x14ac:dyDescent="0.2">
      <c r="A1679" s="59"/>
      <c r="B1679" s="59"/>
      <c r="C1679" s="59"/>
      <c r="D1679" s="59"/>
      <c r="E1679" s="59"/>
      <c r="F1679" s="59"/>
      <c r="G1679" s="59"/>
      <c r="H1679" s="59"/>
      <c r="I1679" s="59"/>
      <c r="J1679" s="59"/>
    </row>
    <row r="1680" spans="1:10" ht="16" x14ac:dyDescent="0.2">
      <c r="A1680" s="59"/>
      <c r="B1680" s="59"/>
      <c r="C1680" s="59"/>
      <c r="D1680" s="59"/>
      <c r="E1680" s="59"/>
      <c r="F1680" s="59"/>
      <c r="G1680" s="59"/>
      <c r="H1680" s="59"/>
      <c r="I1680" s="59"/>
      <c r="J1680" s="59"/>
    </row>
    <row r="1681" spans="1:10" ht="16" x14ac:dyDescent="0.2">
      <c r="A1681" s="59"/>
      <c r="B1681" s="59"/>
      <c r="C1681" s="59"/>
      <c r="D1681" s="59"/>
      <c r="E1681" s="59"/>
      <c r="F1681" s="59"/>
      <c r="G1681" s="59"/>
      <c r="H1681" s="59"/>
      <c r="I1681" s="59"/>
      <c r="J1681" s="59"/>
    </row>
    <row r="1682" spans="1:10" ht="16" x14ac:dyDescent="0.2">
      <c r="A1682" s="59"/>
      <c r="B1682" s="59"/>
      <c r="C1682" s="59"/>
      <c r="D1682" s="59"/>
      <c r="E1682" s="59"/>
      <c r="F1682" s="59"/>
      <c r="G1682" s="59"/>
      <c r="H1682" s="59"/>
      <c r="I1682" s="59"/>
      <c r="J1682" s="59"/>
    </row>
    <row r="1683" spans="1:10" ht="16" x14ac:dyDescent="0.2">
      <c r="A1683" s="59"/>
      <c r="B1683" s="59"/>
      <c r="C1683" s="59"/>
      <c r="D1683" s="59"/>
      <c r="E1683" s="59"/>
      <c r="F1683" s="59"/>
      <c r="G1683" s="59"/>
      <c r="H1683" s="59"/>
      <c r="I1683" s="59"/>
      <c r="J1683" s="59"/>
    </row>
    <row r="1684" spans="1:10" ht="16" x14ac:dyDescent="0.2">
      <c r="A1684" s="59"/>
      <c r="B1684" s="59"/>
      <c r="C1684" s="59"/>
      <c r="D1684" s="59"/>
      <c r="E1684" s="59"/>
      <c r="F1684" s="59"/>
      <c r="G1684" s="59"/>
      <c r="H1684" s="59"/>
      <c r="I1684" s="59"/>
      <c r="J1684" s="59"/>
    </row>
    <row r="1685" spans="1:10" ht="16" x14ac:dyDescent="0.2">
      <c r="A1685" s="59"/>
      <c r="B1685" s="59"/>
      <c r="C1685" s="59"/>
      <c r="D1685" s="59"/>
      <c r="E1685" s="59"/>
      <c r="F1685" s="59"/>
      <c r="G1685" s="59"/>
      <c r="H1685" s="59"/>
      <c r="I1685" s="59"/>
      <c r="J1685" s="59"/>
    </row>
  </sheetData>
  <pageMargins left="0.7" right="0.7" top="0.75" bottom="0.75" header="0.3" footer="0.3"/>
  <pageSetup paperSize="9" orientation="portrait" horizontalDpi="0" verticalDpi="0"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
  <sheetViews>
    <sheetView showGridLines="0" topLeftCell="A40" workbookViewId="0">
      <selection activeCell="A100" sqref="A100"/>
    </sheetView>
  </sheetViews>
  <sheetFormatPr baseColWidth="10" defaultColWidth="6.625" defaultRowHeight="13" x14ac:dyDescent="0.15"/>
  <cols>
    <col min="1" max="16384" width="6.625" style="191"/>
  </cols>
  <sheetData/>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dimension ref="A1:Z36"/>
  <sheetViews>
    <sheetView topLeftCell="A25" workbookViewId="0">
      <selection activeCell="A29" sqref="A29:C29"/>
    </sheetView>
  </sheetViews>
  <sheetFormatPr baseColWidth="10" defaultColWidth="10.625" defaultRowHeight="16" x14ac:dyDescent="0.2"/>
  <cols>
    <col min="2" max="2" width="10.625" style="157"/>
    <col min="3" max="3" width="93.25" customWidth="1"/>
  </cols>
  <sheetData>
    <row r="1" spans="1:26" s="86" customFormat="1" ht="36" customHeight="1" x14ac:dyDescent="0.15">
      <c r="A1" s="457" t="s">
        <v>2316</v>
      </c>
      <c r="B1" s="458"/>
      <c r="C1" s="459"/>
      <c r="D1" s="149"/>
      <c r="E1" s="149"/>
      <c r="F1" s="149"/>
      <c r="G1" s="149"/>
      <c r="H1" s="149"/>
      <c r="I1" s="150"/>
      <c r="J1" s="151"/>
      <c r="K1" s="151"/>
      <c r="L1" s="151"/>
      <c r="M1" s="151"/>
      <c r="N1" s="151"/>
      <c r="O1" s="151"/>
      <c r="P1" s="151"/>
      <c r="Q1" s="151"/>
      <c r="R1" s="151"/>
      <c r="S1" s="151"/>
      <c r="T1" s="151"/>
      <c r="U1" s="151"/>
      <c r="V1" s="151"/>
      <c r="W1" s="151"/>
      <c r="X1" s="151"/>
      <c r="Y1" s="151"/>
      <c r="Z1" s="151"/>
    </row>
    <row r="2" spans="1:26" s="86" customFormat="1" ht="25.5" customHeight="1" x14ac:dyDescent="0.15">
      <c r="A2" s="460" t="s">
        <v>75</v>
      </c>
      <c r="B2" s="461"/>
      <c r="C2" s="462"/>
      <c r="D2" s="152"/>
      <c r="E2" s="152"/>
      <c r="F2" s="152"/>
      <c r="G2" s="152"/>
      <c r="H2" s="152"/>
      <c r="I2" s="150"/>
      <c r="J2" s="151"/>
      <c r="K2" s="151"/>
      <c r="L2" s="151"/>
      <c r="M2" s="151"/>
      <c r="N2" s="151"/>
      <c r="O2" s="151"/>
      <c r="P2" s="151"/>
      <c r="Q2" s="151"/>
      <c r="R2" s="151"/>
      <c r="S2" s="151"/>
      <c r="T2" s="151"/>
      <c r="U2" s="151"/>
      <c r="V2" s="151"/>
      <c r="W2" s="151"/>
      <c r="X2" s="151"/>
      <c r="Y2" s="151"/>
      <c r="Z2" s="151"/>
    </row>
    <row r="3" spans="1:26" s="15" customFormat="1" ht="24" customHeight="1" x14ac:dyDescent="0.2">
      <c r="A3" s="153" t="s">
        <v>113</v>
      </c>
      <c r="B3" s="153" t="s">
        <v>0</v>
      </c>
      <c r="C3" s="153" t="s">
        <v>114</v>
      </c>
      <c r="D3" s="154"/>
      <c r="E3" s="154"/>
      <c r="F3" s="154"/>
      <c r="G3" s="154"/>
      <c r="H3" s="154"/>
      <c r="I3" s="154"/>
      <c r="J3" s="154"/>
      <c r="K3" s="154"/>
      <c r="L3" s="154"/>
      <c r="M3" s="154"/>
      <c r="N3" s="154"/>
      <c r="O3" s="154"/>
      <c r="P3" s="154"/>
      <c r="Q3" s="154"/>
      <c r="R3" s="154"/>
      <c r="S3" s="154"/>
      <c r="T3" s="154"/>
      <c r="U3" s="154"/>
      <c r="V3" s="154"/>
      <c r="W3" s="154"/>
      <c r="X3" s="154"/>
      <c r="Y3" s="154"/>
      <c r="Z3" s="154"/>
    </row>
    <row r="4" spans="1:26" ht="36" customHeight="1" x14ac:dyDescent="0.2">
      <c r="A4" s="155" t="s">
        <v>115</v>
      </c>
      <c r="B4" s="156">
        <v>42586</v>
      </c>
      <c r="C4" s="155" t="s">
        <v>382</v>
      </c>
    </row>
    <row r="5" spans="1:26" ht="36" customHeight="1" x14ac:dyDescent="0.2">
      <c r="A5" s="155" t="s">
        <v>120</v>
      </c>
      <c r="B5" s="156">
        <v>42596</v>
      </c>
      <c r="C5" s="95" t="s">
        <v>2384</v>
      </c>
    </row>
    <row r="6" spans="1:26" ht="36" customHeight="1" x14ac:dyDescent="0.2">
      <c r="A6" s="155" t="s">
        <v>121</v>
      </c>
      <c r="B6" s="156">
        <v>42597</v>
      </c>
      <c r="C6" s="155" t="s">
        <v>383</v>
      </c>
    </row>
    <row r="7" spans="1:26" ht="36" customHeight="1" x14ac:dyDescent="0.2">
      <c r="A7" s="155" t="s">
        <v>122</v>
      </c>
      <c r="B7" s="156">
        <v>42598</v>
      </c>
      <c r="C7" s="155" t="s">
        <v>384</v>
      </c>
    </row>
    <row r="8" spans="1:26" ht="36" customHeight="1" x14ac:dyDescent="0.2">
      <c r="A8" s="155" t="s">
        <v>339</v>
      </c>
      <c r="B8" s="156">
        <v>42606</v>
      </c>
      <c r="C8" s="155" t="s">
        <v>385</v>
      </c>
    </row>
    <row r="9" spans="1:26" ht="36" customHeight="1" x14ac:dyDescent="0.2">
      <c r="A9" s="155" t="s">
        <v>340</v>
      </c>
      <c r="B9" s="156">
        <v>42607</v>
      </c>
      <c r="C9" s="155" t="s">
        <v>386</v>
      </c>
    </row>
    <row r="10" spans="1:26" ht="36" customHeight="1" x14ac:dyDescent="0.2">
      <c r="A10" s="155" t="s">
        <v>356</v>
      </c>
      <c r="B10" s="156">
        <v>42608</v>
      </c>
      <c r="C10" s="155" t="s">
        <v>387</v>
      </c>
    </row>
    <row r="11" spans="1:26" ht="36" customHeight="1" x14ac:dyDescent="0.2">
      <c r="A11" s="155" t="s">
        <v>367</v>
      </c>
      <c r="B11" s="156">
        <v>42608</v>
      </c>
      <c r="C11" s="155" t="s">
        <v>368</v>
      </c>
    </row>
    <row r="12" spans="1:26" ht="36" customHeight="1" x14ac:dyDescent="0.2">
      <c r="A12" s="155" t="s">
        <v>369</v>
      </c>
      <c r="B12" s="156">
        <v>42634</v>
      </c>
      <c r="C12" s="155" t="s">
        <v>370</v>
      </c>
    </row>
    <row r="13" spans="1:26" ht="36" customHeight="1" x14ac:dyDescent="0.2">
      <c r="A13" s="155" t="s">
        <v>373</v>
      </c>
      <c r="B13" s="156">
        <v>42636</v>
      </c>
      <c r="C13" s="155" t="s">
        <v>381</v>
      </c>
    </row>
    <row r="14" spans="1:26" ht="36" customHeight="1" x14ac:dyDescent="0.2">
      <c r="A14" s="155" t="s">
        <v>379</v>
      </c>
      <c r="B14" s="156">
        <v>42639</v>
      </c>
      <c r="C14" s="155" t="s">
        <v>380</v>
      </c>
    </row>
    <row r="15" spans="1:26" ht="36" customHeight="1" x14ac:dyDescent="0.2">
      <c r="A15" s="155" t="s">
        <v>394</v>
      </c>
      <c r="B15" s="156">
        <v>42649</v>
      </c>
      <c r="C15" s="155" t="s">
        <v>411</v>
      </c>
    </row>
    <row r="16" spans="1:26" ht="36" customHeight="1" x14ac:dyDescent="0.2">
      <c r="A16" s="155" t="s">
        <v>395</v>
      </c>
      <c r="B16" s="156">
        <v>42660</v>
      </c>
      <c r="C16" s="155" t="s">
        <v>412</v>
      </c>
    </row>
    <row r="17" spans="1:3" ht="36" customHeight="1" x14ac:dyDescent="0.2">
      <c r="A17" s="155" t="s">
        <v>396</v>
      </c>
      <c r="B17" s="156">
        <v>42690</v>
      </c>
      <c r="C17" s="155" t="s">
        <v>397</v>
      </c>
    </row>
    <row r="18" spans="1:3" ht="36" customHeight="1" x14ac:dyDescent="0.2">
      <c r="A18" s="155" t="s">
        <v>403</v>
      </c>
      <c r="B18" s="156">
        <v>42695</v>
      </c>
      <c r="C18" s="95" t="s">
        <v>2385</v>
      </c>
    </row>
    <row r="19" spans="1:3" ht="36" customHeight="1" x14ac:dyDescent="0.2">
      <c r="A19" s="155" t="s">
        <v>409</v>
      </c>
      <c r="B19" s="156">
        <v>42697</v>
      </c>
      <c r="C19" s="155" t="s">
        <v>410</v>
      </c>
    </row>
    <row r="20" spans="1:3" ht="36" customHeight="1" x14ac:dyDescent="0.2">
      <c r="A20" s="155" t="s">
        <v>419</v>
      </c>
      <c r="B20" s="156">
        <v>42847</v>
      </c>
      <c r="C20" s="155" t="s">
        <v>420</v>
      </c>
    </row>
    <row r="21" spans="1:3" ht="36" customHeight="1" x14ac:dyDescent="0.2">
      <c r="A21" s="155" t="s">
        <v>421</v>
      </c>
      <c r="B21" s="156">
        <v>42853</v>
      </c>
      <c r="C21" s="155" t="s">
        <v>422</v>
      </c>
    </row>
    <row r="22" spans="1:3" ht="36" customHeight="1" x14ac:dyDescent="0.2">
      <c r="A22" s="155" t="s">
        <v>633</v>
      </c>
      <c r="B22" s="156">
        <v>43032</v>
      </c>
      <c r="C22" s="155" t="s">
        <v>634</v>
      </c>
    </row>
    <row r="23" spans="1:3" ht="36" customHeight="1" x14ac:dyDescent="0.2">
      <c r="A23" s="95" t="s">
        <v>2287</v>
      </c>
      <c r="B23" s="156">
        <v>43386</v>
      </c>
      <c r="C23" s="95" t="s">
        <v>2300</v>
      </c>
    </row>
    <row r="24" spans="1:3" ht="36" customHeight="1" x14ac:dyDescent="0.2">
      <c r="A24" s="95" t="s">
        <v>2310</v>
      </c>
      <c r="B24" s="156">
        <v>43405</v>
      </c>
      <c r="C24" s="95" t="s">
        <v>2311</v>
      </c>
    </row>
    <row r="25" spans="1:3" ht="36" customHeight="1" x14ac:dyDescent="0.2">
      <c r="A25" s="95" t="s">
        <v>2368</v>
      </c>
      <c r="B25" s="156">
        <v>43490</v>
      </c>
      <c r="C25" s="95" t="s">
        <v>2312</v>
      </c>
    </row>
    <row r="26" spans="1:3" ht="36" customHeight="1" x14ac:dyDescent="0.2">
      <c r="A26" s="95" t="s">
        <v>2369</v>
      </c>
      <c r="B26" s="156">
        <v>43543</v>
      </c>
      <c r="C26" s="155" t="s">
        <v>2313</v>
      </c>
    </row>
    <row r="27" spans="1:3" ht="36" customHeight="1" x14ac:dyDescent="0.2">
      <c r="A27" s="155" t="s">
        <v>2370</v>
      </c>
      <c r="B27" s="156">
        <v>43584</v>
      </c>
      <c r="C27" s="155" t="s">
        <v>2314</v>
      </c>
    </row>
    <row r="28" spans="1:3" ht="36" customHeight="1" x14ac:dyDescent="0.2">
      <c r="A28" s="155" t="s">
        <v>2371</v>
      </c>
      <c r="B28" s="156">
        <v>43742</v>
      </c>
      <c r="C28" s="155" t="s">
        <v>2360</v>
      </c>
    </row>
    <row r="29" spans="1:3" ht="36" customHeight="1" x14ac:dyDescent="0.2">
      <c r="A29" s="155" t="s">
        <v>2386</v>
      </c>
      <c r="B29" s="156">
        <v>43790</v>
      </c>
      <c r="C29" s="155" t="s">
        <v>2387</v>
      </c>
    </row>
    <row r="30" spans="1:3" ht="36" customHeight="1" x14ac:dyDescent="0.2">
      <c r="A30" s="155"/>
      <c r="B30" s="190"/>
      <c r="C30" s="155"/>
    </row>
    <row r="31" spans="1:3" ht="36" customHeight="1" x14ac:dyDescent="0.2">
      <c r="A31" s="155"/>
      <c r="B31" s="190"/>
      <c r="C31" s="155"/>
    </row>
    <row r="32" spans="1:3" ht="36" customHeight="1" x14ac:dyDescent="0.2">
      <c r="A32" s="155"/>
      <c r="B32" s="190"/>
      <c r="C32" s="155"/>
    </row>
    <row r="33" spans="1:3" ht="36" customHeight="1" x14ac:dyDescent="0.2">
      <c r="A33" s="155"/>
      <c r="B33" s="190"/>
      <c r="C33" s="155"/>
    </row>
    <row r="34" spans="1:3" ht="36" customHeight="1" x14ac:dyDescent="0.2">
      <c r="A34" s="155"/>
      <c r="B34" s="190"/>
      <c r="C34" s="155"/>
    </row>
    <row r="35" spans="1:3" ht="36" customHeight="1" x14ac:dyDescent="0.2">
      <c r="A35" s="155"/>
      <c r="B35" s="190"/>
      <c r="C35" s="155"/>
    </row>
    <row r="36" spans="1:3" ht="36" customHeight="1" x14ac:dyDescent="0.2">
      <c r="A36" s="155"/>
      <c r="B36" s="190"/>
      <c r="C36" s="155"/>
    </row>
  </sheetData>
  <mergeCells count="2">
    <mergeCell ref="A1:C1"/>
    <mergeCell ref="A2:C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IV35"/>
  <sheetViews>
    <sheetView topLeftCell="A21" zoomScaleNormal="100" workbookViewId="0">
      <selection activeCell="A29" sqref="A29"/>
    </sheetView>
  </sheetViews>
  <sheetFormatPr baseColWidth="10" defaultColWidth="10.625" defaultRowHeight="16" x14ac:dyDescent="0.2"/>
  <cols>
    <col min="1" max="1" width="18.375" customWidth="1"/>
    <col min="2" max="2" width="88.125" customWidth="1"/>
  </cols>
  <sheetData>
    <row r="1" spans="1:256" ht="45.75" customHeight="1" x14ac:dyDescent="0.2">
      <c r="A1" s="369" t="s">
        <v>2363</v>
      </c>
      <c r="B1" s="369"/>
    </row>
    <row r="2" spans="1:256" ht="26" customHeight="1" x14ac:dyDescent="0.15">
      <c r="A2" s="370"/>
      <c r="B2" s="370"/>
      <c r="C2" s="19"/>
      <c r="D2" s="19"/>
      <c r="E2" s="19"/>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c r="HB2" s="3"/>
      <c r="HC2" s="3"/>
      <c r="HD2" s="3"/>
      <c r="HE2" s="3"/>
      <c r="HF2" s="3"/>
      <c r="HG2" s="3"/>
      <c r="HH2" s="3"/>
      <c r="HI2" s="3"/>
      <c r="HJ2" s="3"/>
      <c r="HK2" s="3"/>
      <c r="HL2" s="3"/>
      <c r="HM2" s="3"/>
      <c r="HN2" s="3"/>
      <c r="HO2" s="3"/>
      <c r="HP2" s="3"/>
      <c r="HQ2" s="3"/>
      <c r="HR2" s="3"/>
      <c r="HS2" s="3"/>
      <c r="HT2" s="3"/>
      <c r="HU2" s="3"/>
      <c r="HV2" s="3"/>
      <c r="HW2" s="3"/>
      <c r="HX2" s="3"/>
      <c r="HY2" s="3"/>
      <c r="HZ2" s="3"/>
      <c r="IA2" s="3"/>
      <c r="IB2" s="3"/>
      <c r="IC2" s="3"/>
      <c r="ID2" s="3"/>
      <c r="IE2" s="3"/>
      <c r="IF2" s="3"/>
      <c r="IG2" s="3"/>
      <c r="IH2" s="3"/>
      <c r="II2" s="3"/>
      <c r="IJ2" s="3"/>
      <c r="IK2" s="3"/>
      <c r="IL2" s="3"/>
      <c r="IM2" s="3"/>
      <c r="IN2" s="3"/>
      <c r="IO2" s="3"/>
      <c r="IP2" s="3"/>
      <c r="IQ2" s="3"/>
      <c r="IR2" s="3"/>
      <c r="IS2" s="3"/>
      <c r="IT2" s="3"/>
      <c r="IU2" s="3"/>
      <c r="IV2" s="3"/>
    </row>
    <row r="3" spans="1:256" s="15" customFormat="1" ht="24" customHeight="1" x14ac:dyDescent="0.2">
      <c r="A3" s="367" t="s">
        <v>357</v>
      </c>
      <c r="B3" s="368"/>
    </row>
    <row r="4" spans="1:256" ht="72" customHeight="1" x14ac:dyDescent="0.2">
      <c r="A4" s="366" t="s">
        <v>2301</v>
      </c>
      <c r="B4" s="366"/>
    </row>
    <row r="5" spans="1:256" s="15" customFormat="1" ht="24" customHeight="1" x14ac:dyDescent="0.2">
      <c r="A5" s="367" t="s">
        <v>358</v>
      </c>
      <c r="B5" s="368"/>
    </row>
    <row r="6" spans="1:256" ht="84" customHeight="1" x14ac:dyDescent="0.2">
      <c r="A6" s="366" t="s">
        <v>2362</v>
      </c>
      <c r="B6" s="366"/>
    </row>
    <row r="7" spans="1:256" ht="55.25" customHeight="1" x14ac:dyDescent="0.2">
      <c r="A7" s="20" t="s">
        <v>1</v>
      </c>
      <c r="B7" s="13" t="s">
        <v>2302</v>
      </c>
    </row>
    <row r="8" spans="1:256" ht="54" customHeight="1" x14ac:dyDescent="0.2">
      <c r="A8" s="20" t="s">
        <v>11</v>
      </c>
      <c r="B8" s="13" t="s">
        <v>360</v>
      </c>
    </row>
    <row r="9" spans="1:256" ht="36" customHeight="1" x14ac:dyDescent="0.2">
      <c r="A9" s="20" t="s">
        <v>16</v>
      </c>
      <c r="B9" s="13" t="s">
        <v>2303</v>
      </c>
    </row>
    <row r="10" spans="1:256" ht="36" customHeight="1" x14ac:dyDescent="0.2">
      <c r="A10" s="20" t="s">
        <v>118</v>
      </c>
      <c r="B10" s="13" t="s">
        <v>361</v>
      </c>
    </row>
    <row r="11" spans="1:256" ht="36" customHeight="1" x14ac:dyDescent="0.2">
      <c r="A11" s="20" t="s">
        <v>359</v>
      </c>
      <c r="B11" s="13" t="s">
        <v>2276</v>
      </c>
    </row>
    <row r="12" spans="1:256" ht="96" customHeight="1" x14ac:dyDescent="0.2">
      <c r="A12" s="366" t="s">
        <v>364</v>
      </c>
      <c r="B12" s="366"/>
    </row>
    <row r="13" spans="1:256" ht="124.25" customHeight="1" x14ac:dyDescent="0.2">
      <c r="A13" s="374" t="s">
        <v>362</v>
      </c>
      <c r="B13" s="375"/>
    </row>
    <row r="14" spans="1:256" s="15" customFormat="1" ht="24" customHeight="1" x14ac:dyDescent="0.2">
      <c r="A14" s="367" t="s">
        <v>365</v>
      </c>
      <c r="B14" s="368"/>
    </row>
    <row r="15" spans="1:256" ht="56" customHeight="1" x14ac:dyDescent="0.2">
      <c r="A15" s="366" t="s">
        <v>366</v>
      </c>
      <c r="B15" s="366"/>
    </row>
    <row r="16" spans="1:256" ht="112.25" customHeight="1" x14ac:dyDescent="0.2">
      <c r="A16" s="374" t="s">
        <v>363</v>
      </c>
      <c r="B16" s="375"/>
    </row>
    <row r="17" spans="1:2" s="15" customFormat="1" ht="24" customHeight="1" x14ac:dyDescent="0.2">
      <c r="A17" s="367" t="s">
        <v>2292</v>
      </c>
      <c r="B17" s="368"/>
    </row>
    <row r="18" spans="1:2" s="86" customFormat="1" ht="36" customHeight="1" x14ac:dyDescent="0.2">
      <c r="A18" s="123" t="s">
        <v>2284</v>
      </c>
      <c r="B18" s="109" t="s">
        <v>2364</v>
      </c>
    </row>
    <row r="19" spans="1:2" s="86" customFormat="1" ht="36" customHeight="1" x14ac:dyDescent="0.2">
      <c r="A19" s="123" t="s">
        <v>2290</v>
      </c>
      <c r="B19" s="138" t="s">
        <v>2304</v>
      </c>
    </row>
    <row r="20" spans="1:2" s="86" customFormat="1" ht="36" customHeight="1" x14ac:dyDescent="0.2">
      <c r="A20" s="123" t="s">
        <v>2289</v>
      </c>
      <c r="B20" s="109" t="s">
        <v>2291</v>
      </c>
    </row>
    <row r="21" spans="1:2" s="86" customFormat="1" ht="86" customHeight="1" x14ac:dyDescent="0.2">
      <c r="A21" s="378" t="s">
        <v>2305</v>
      </c>
      <c r="B21" s="379"/>
    </row>
    <row r="22" spans="1:2" s="86" customFormat="1" ht="124" customHeight="1" x14ac:dyDescent="0.2">
      <c r="A22" s="144"/>
      <c r="B22" s="145" t="s">
        <v>2306</v>
      </c>
    </row>
    <row r="23" spans="1:2" s="15" customFormat="1" ht="24" customHeight="1" x14ac:dyDescent="0.2">
      <c r="A23" s="367" t="s">
        <v>2288</v>
      </c>
      <c r="B23" s="368"/>
    </row>
    <row r="24" spans="1:2" s="86" customFormat="1" ht="54" customHeight="1" x14ac:dyDescent="0.2">
      <c r="A24" s="377" t="s">
        <v>2307</v>
      </c>
      <c r="B24" s="366"/>
    </row>
    <row r="25" spans="1:2" ht="36" customHeight="1" x14ac:dyDescent="0.2">
      <c r="A25" s="376" t="s">
        <v>2372</v>
      </c>
      <c r="B25" s="376"/>
    </row>
    <row r="26" spans="1:2" ht="47" customHeight="1" x14ac:dyDescent="0.2">
      <c r="A26" s="373"/>
      <c r="B26" s="373"/>
    </row>
    <row r="27" spans="1:2" s="15" customFormat="1" ht="36" customHeight="1" x14ac:dyDescent="0.2">
      <c r="A27" s="371" t="s">
        <v>2282</v>
      </c>
      <c r="B27" s="372"/>
    </row>
    <row r="28" spans="1:2" s="86" customFormat="1" ht="136" customHeight="1" x14ac:dyDescent="0.2">
      <c r="A28" s="366" t="s">
        <v>2833</v>
      </c>
      <c r="B28" s="366"/>
    </row>
    <row r="29" spans="1:2" x14ac:dyDescent="0.2">
      <c r="A29" s="17"/>
    </row>
    <row r="30" spans="1:2" x14ac:dyDescent="0.2">
      <c r="A30" s="16"/>
    </row>
    <row r="32" spans="1:2" x14ac:dyDescent="0.2">
      <c r="A32" s="16"/>
    </row>
    <row r="35" spans="1:1" x14ac:dyDescent="0.2">
      <c r="A35" s="18"/>
    </row>
  </sheetData>
  <mergeCells count="19">
    <mergeCell ref="A27:B27"/>
    <mergeCell ref="A28:B28"/>
    <mergeCell ref="A26:B26"/>
    <mergeCell ref="A16:B16"/>
    <mergeCell ref="A13:B13"/>
    <mergeCell ref="A25:B25"/>
    <mergeCell ref="A23:B23"/>
    <mergeCell ref="A24:B24"/>
    <mergeCell ref="A21:B21"/>
    <mergeCell ref="A1:B1"/>
    <mergeCell ref="A2:B2"/>
    <mergeCell ref="A3:B3"/>
    <mergeCell ref="A4:B4"/>
    <mergeCell ref="A5:B5"/>
    <mergeCell ref="A6:B6"/>
    <mergeCell ref="A12:B12"/>
    <mergeCell ref="A14:B14"/>
    <mergeCell ref="A15:B15"/>
    <mergeCell ref="A17:B17"/>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tabColor rgb="FFC00000"/>
  </sheetPr>
  <dimension ref="A1:IV285"/>
  <sheetViews>
    <sheetView showGridLines="0" tabSelected="1" zoomScale="99" zoomScaleNormal="100" workbookViewId="0">
      <selection activeCell="D137" sqref="D137"/>
    </sheetView>
  </sheetViews>
  <sheetFormatPr baseColWidth="10" defaultColWidth="6.625" defaultRowHeight="15" customHeight="1" x14ac:dyDescent="0.15"/>
  <cols>
    <col min="1" max="1" width="8.25" style="71" customWidth="1"/>
    <col min="2" max="2" width="58.5" style="3" customWidth="1"/>
    <col min="3" max="3" width="20" style="23" customWidth="1"/>
    <col min="4" max="4" width="50.625" style="5" customWidth="1"/>
    <col min="5" max="5" width="32" style="6" customWidth="1"/>
    <col min="6" max="256" width="6.625" style="3" customWidth="1"/>
  </cols>
  <sheetData>
    <row r="1" spans="1:256" ht="36" customHeight="1" x14ac:dyDescent="0.15">
      <c r="A1" s="394" t="s">
        <v>2361</v>
      </c>
      <c r="B1" s="394"/>
      <c r="C1" s="394"/>
      <c r="D1" s="394"/>
      <c r="E1" s="147" t="s">
        <v>3136</v>
      </c>
    </row>
    <row r="2" spans="1:256" ht="26" customHeight="1" x14ac:dyDescent="0.15">
      <c r="A2" s="370" t="s">
        <v>75</v>
      </c>
      <c r="B2" s="370"/>
      <c r="C2" s="370"/>
      <c r="D2" s="370"/>
      <c r="E2" s="370"/>
    </row>
    <row r="3" spans="1:256" ht="29" customHeight="1" x14ac:dyDescent="0.15">
      <c r="A3" s="21" t="s">
        <v>338</v>
      </c>
      <c r="B3" s="8" t="s">
        <v>0</v>
      </c>
      <c r="C3" s="395">
        <v>44803</v>
      </c>
      <c r="D3" s="395"/>
      <c r="E3" s="395"/>
    </row>
    <row r="4" spans="1:256" ht="36" customHeight="1" x14ac:dyDescent="0.15">
      <c r="A4" s="380" t="s">
        <v>1</v>
      </c>
      <c r="B4" s="380"/>
      <c r="C4" s="24"/>
      <c r="D4" s="25"/>
      <c r="E4" s="26"/>
    </row>
    <row r="5" spans="1:256" ht="72" customHeight="1" x14ac:dyDescent="0.15">
      <c r="A5" s="382" t="s">
        <v>2359</v>
      </c>
      <c r="B5" s="382"/>
      <c r="C5" s="382"/>
      <c r="D5" s="382"/>
      <c r="E5" s="382"/>
    </row>
    <row r="6" spans="1:256" ht="24" customHeight="1" x14ac:dyDescent="0.15">
      <c r="A6" s="397" t="s">
        <v>2251</v>
      </c>
      <c r="B6" s="397"/>
      <c r="C6" s="397"/>
      <c r="D6" s="397"/>
      <c r="E6" s="397"/>
    </row>
    <row r="7" spans="1:256" ht="22.25" customHeight="1" x14ac:dyDescent="0.15">
      <c r="A7" s="14" t="s">
        <v>342</v>
      </c>
      <c r="B7" s="27" t="str">
        <f>VLOOKUP(A7,Questions!$B$3:$C$258,2,FALSE)</f>
        <v>Vendor Name</v>
      </c>
      <c r="C7" s="392" t="s">
        <v>3142</v>
      </c>
      <c r="D7" s="392"/>
      <c r="E7" s="392"/>
    </row>
    <row r="8" spans="1:256" ht="22.25" customHeight="1" x14ac:dyDescent="0.15">
      <c r="A8" s="14" t="s">
        <v>343</v>
      </c>
      <c r="B8" s="27" t="str">
        <f>VLOOKUP(A8,Questions!$B$3:$C$258,2,FALSE)</f>
        <v>Product Name</v>
      </c>
      <c r="C8" s="392" t="s">
        <v>3143</v>
      </c>
      <c r="D8" s="392"/>
      <c r="E8" s="392"/>
    </row>
    <row r="9" spans="1:256" ht="22.25" customHeight="1" x14ac:dyDescent="0.15">
      <c r="A9" s="14" t="s">
        <v>344</v>
      </c>
      <c r="B9" s="27" t="str">
        <f>VLOOKUP(A9,Questions!$B$3:$C$258,2,FALSE)</f>
        <v>Product Description</v>
      </c>
      <c r="C9" s="392" t="s">
        <v>3144</v>
      </c>
      <c r="D9" s="392"/>
      <c r="E9" s="392"/>
    </row>
    <row r="10" spans="1:256" ht="22.25" customHeight="1" x14ac:dyDescent="0.15">
      <c r="A10" s="14" t="s">
        <v>345</v>
      </c>
      <c r="B10" s="27" t="str">
        <f>VLOOKUP(A10,Questions!$B$3:$C$258,2,FALSE)</f>
        <v>Web Link to Product Privacy Notice</v>
      </c>
      <c r="C10" s="392" t="s">
        <v>3149</v>
      </c>
      <c r="D10" s="392"/>
      <c r="E10" s="392"/>
    </row>
    <row r="11" spans="1:256" ht="22.25" customHeight="1" x14ac:dyDescent="0.15">
      <c r="A11" s="14" t="s">
        <v>346</v>
      </c>
      <c r="B11" s="27" t="str">
        <f>VLOOKUP(A11,Questions!$B$3:$C$258,2,FALSE)</f>
        <v>Web Link to Accessibility Statement or VPAT</v>
      </c>
      <c r="C11" s="392" t="s">
        <v>3149</v>
      </c>
      <c r="D11" s="392"/>
      <c r="E11" s="392"/>
    </row>
    <row r="12" spans="1:256" ht="22.25" customHeight="1" x14ac:dyDescent="0.15">
      <c r="A12" s="14" t="s">
        <v>347</v>
      </c>
      <c r="B12" s="27" t="str">
        <f>VLOOKUP(A12,Questions!$B$3:$C$258,2,FALSE)</f>
        <v>Vendor Contact Name</v>
      </c>
      <c r="C12" s="392" t="s">
        <v>3145</v>
      </c>
      <c r="D12" s="392"/>
      <c r="E12" s="392"/>
    </row>
    <row r="13" spans="1:256" ht="22.25" customHeight="1" x14ac:dyDescent="0.15">
      <c r="A13" s="14" t="s">
        <v>348</v>
      </c>
      <c r="B13" s="27" t="str">
        <f>VLOOKUP(A13,Questions!$B$3:$C$258,2,FALSE)</f>
        <v>Vendor Contact Title</v>
      </c>
      <c r="C13" s="393" t="s">
        <v>3146</v>
      </c>
      <c r="D13" s="392"/>
      <c r="E13" s="392"/>
    </row>
    <row r="14" spans="1:256" ht="22.25" customHeight="1" x14ac:dyDescent="0.15">
      <c r="A14" s="14" t="s">
        <v>349</v>
      </c>
      <c r="B14" s="27" t="str">
        <f>VLOOKUP(A14,Questions!$B$3:$C$258,2,FALSE)</f>
        <v>Vendor Contact Email</v>
      </c>
      <c r="C14" s="393" t="s">
        <v>3147</v>
      </c>
      <c r="D14" s="392"/>
      <c r="E14" s="392"/>
    </row>
    <row r="15" spans="1:256" s="86" customFormat="1" ht="22.25" customHeight="1" x14ac:dyDescent="0.15">
      <c r="A15" s="14" t="s">
        <v>350</v>
      </c>
      <c r="B15" s="27" t="str">
        <f>VLOOKUP(A15,Questions!$B$3:$C$258,2,FALSE)</f>
        <v>Vendor Contact Phone Number</v>
      </c>
      <c r="C15" s="392"/>
      <c r="D15" s="392"/>
      <c r="E15" s="392"/>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c r="IF15" s="3"/>
      <c r="IG15" s="3"/>
      <c r="IH15" s="3"/>
      <c r="II15" s="3"/>
      <c r="IJ15" s="3"/>
      <c r="IK15" s="3"/>
      <c r="IL15" s="3"/>
      <c r="IM15" s="3"/>
      <c r="IN15" s="3"/>
      <c r="IO15" s="3"/>
      <c r="IP15" s="3"/>
      <c r="IQ15" s="3"/>
      <c r="IR15" s="3"/>
      <c r="IS15" s="3"/>
      <c r="IT15" s="3"/>
      <c r="IU15" s="3"/>
      <c r="IV15" s="3"/>
    </row>
    <row r="16" spans="1:256" s="86" customFormat="1" ht="22.25" customHeight="1" x14ac:dyDescent="0.15">
      <c r="A16" s="14" t="s">
        <v>351</v>
      </c>
      <c r="B16" s="27" t="str">
        <f>VLOOKUP(A16,Questions!$B$3:$C$258,2,FALSE)</f>
        <v>Vendor Accessibility Contact Name</v>
      </c>
      <c r="C16" s="392" t="s">
        <v>3148</v>
      </c>
      <c r="D16" s="392"/>
      <c r="E16" s="392"/>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c r="IN16" s="3"/>
      <c r="IO16" s="3"/>
      <c r="IP16" s="3"/>
      <c r="IQ16" s="3"/>
      <c r="IR16" s="3"/>
      <c r="IS16" s="3"/>
      <c r="IT16" s="3"/>
      <c r="IU16" s="3"/>
      <c r="IV16" s="3"/>
    </row>
    <row r="17" spans="1:256" ht="22.25" customHeight="1" x14ac:dyDescent="0.15">
      <c r="A17" s="14" t="s">
        <v>2293</v>
      </c>
      <c r="B17" s="27" t="str">
        <f>VLOOKUP(A17,Questions!$B$3:$C$258,2,FALSE)</f>
        <v>Vendor Accessibility Contact Title</v>
      </c>
      <c r="C17" s="398" t="s">
        <v>3150</v>
      </c>
      <c r="D17" s="398"/>
      <c r="E17" s="398"/>
    </row>
    <row r="18" spans="1:256" s="86" customFormat="1" ht="22.25" customHeight="1" x14ac:dyDescent="0.15">
      <c r="A18" s="14" t="s">
        <v>2294</v>
      </c>
      <c r="B18" s="27" t="str">
        <f>VLOOKUP(A18,Questions!$B$3:$C$258,2,FALSE)</f>
        <v>Vendor Accessibility Contact Email</v>
      </c>
      <c r="C18" s="463" t="s">
        <v>3151</v>
      </c>
      <c r="D18" s="192"/>
      <c r="E18" s="192"/>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c r="HU18" s="3"/>
      <c r="HV18" s="3"/>
      <c r="HW18" s="3"/>
      <c r="HX18" s="3"/>
      <c r="HY18" s="3"/>
      <c r="HZ18" s="3"/>
      <c r="IA18" s="3"/>
      <c r="IB18" s="3"/>
      <c r="IC18" s="3"/>
      <c r="ID18" s="3"/>
      <c r="IE18" s="3"/>
      <c r="IF18" s="3"/>
      <c r="IG18" s="3"/>
      <c r="IH18" s="3"/>
      <c r="II18" s="3"/>
      <c r="IJ18" s="3"/>
      <c r="IK18" s="3"/>
      <c r="IL18" s="3"/>
      <c r="IM18" s="3"/>
      <c r="IN18" s="3"/>
      <c r="IO18" s="3"/>
      <c r="IP18" s="3"/>
      <c r="IQ18" s="3"/>
      <c r="IR18" s="3"/>
      <c r="IS18" s="3"/>
      <c r="IT18" s="3"/>
      <c r="IU18" s="3"/>
      <c r="IV18" s="3"/>
    </row>
    <row r="19" spans="1:256" s="86" customFormat="1" ht="22.25" customHeight="1" x14ac:dyDescent="0.15">
      <c r="A19" s="14" t="s">
        <v>2405</v>
      </c>
      <c r="B19" s="27" t="str">
        <f>VLOOKUP(A19,Questions!$B$3:$C$258,2,FALSE)</f>
        <v>Vendor Accessibility Contact Phone Number</v>
      </c>
      <c r="C19" s="192"/>
      <c r="D19" s="192"/>
      <c r="E19" s="192"/>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3"/>
      <c r="GW19" s="3"/>
      <c r="GX19" s="3"/>
      <c r="GY19" s="3"/>
      <c r="GZ19" s="3"/>
      <c r="HA19" s="3"/>
      <c r="HB19" s="3"/>
      <c r="HC19" s="3"/>
      <c r="HD19" s="3"/>
      <c r="HE19" s="3"/>
      <c r="HF19" s="3"/>
      <c r="HG19" s="3"/>
      <c r="HH19" s="3"/>
      <c r="HI19" s="3"/>
      <c r="HJ19" s="3"/>
      <c r="HK19" s="3"/>
      <c r="HL19" s="3"/>
      <c r="HM19" s="3"/>
      <c r="HN19" s="3"/>
      <c r="HO19" s="3"/>
      <c r="HP19" s="3"/>
      <c r="HQ19" s="3"/>
      <c r="HR19" s="3"/>
      <c r="HS19" s="3"/>
      <c r="HT19" s="3"/>
      <c r="HU19" s="3"/>
      <c r="HV19" s="3"/>
      <c r="HW19" s="3"/>
      <c r="HX19" s="3"/>
      <c r="HY19" s="3"/>
      <c r="HZ19" s="3"/>
      <c r="IA19" s="3"/>
      <c r="IB19" s="3"/>
      <c r="IC19" s="3"/>
      <c r="ID19" s="3"/>
      <c r="IE19" s="3"/>
      <c r="IF19" s="3"/>
      <c r="IG19" s="3"/>
      <c r="IH19" s="3"/>
      <c r="II19" s="3"/>
      <c r="IJ19" s="3"/>
      <c r="IK19" s="3"/>
      <c r="IL19" s="3"/>
      <c r="IM19" s="3"/>
      <c r="IN19" s="3"/>
      <c r="IO19" s="3"/>
      <c r="IP19" s="3"/>
      <c r="IQ19" s="3"/>
      <c r="IR19" s="3"/>
      <c r="IS19" s="3"/>
      <c r="IT19" s="3"/>
      <c r="IU19" s="3"/>
      <c r="IV19" s="3"/>
    </row>
    <row r="20" spans="1:256" s="86" customFormat="1" ht="22.25" customHeight="1" x14ac:dyDescent="0.15">
      <c r="A20" s="14" t="s">
        <v>2407</v>
      </c>
      <c r="B20" s="27" t="str">
        <f>VLOOKUP(A20,Questions!$B$3:$C$258,2,FALSE)</f>
        <v>Vendor Hosting Regions</v>
      </c>
      <c r="C20" s="192"/>
      <c r="D20" s="192"/>
      <c r="E20" s="192"/>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c r="HS20" s="3"/>
      <c r="HT20" s="3"/>
      <c r="HU20" s="3"/>
      <c r="HV20" s="3"/>
      <c r="HW20" s="3"/>
      <c r="HX20" s="3"/>
      <c r="HY20" s="3"/>
      <c r="HZ20" s="3"/>
      <c r="IA20" s="3"/>
      <c r="IB20" s="3"/>
      <c r="IC20" s="3"/>
      <c r="ID20" s="3"/>
      <c r="IE20" s="3"/>
      <c r="IF20" s="3"/>
      <c r="IG20" s="3"/>
      <c r="IH20" s="3"/>
      <c r="II20" s="3"/>
      <c r="IJ20" s="3"/>
      <c r="IK20" s="3"/>
      <c r="IL20" s="3"/>
      <c r="IM20" s="3"/>
      <c r="IN20" s="3"/>
      <c r="IO20" s="3"/>
      <c r="IP20" s="3"/>
      <c r="IQ20" s="3"/>
      <c r="IR20" s="3"/>
      <c r="IS20" s="3"/>
      <c r="IT20" s="3"/>
      <c r="IU20" s="3"/>
      <c r="IV20" s="3"/>
    </row>
    <row r="21" spans="1:256" ht="22.25" customHeight="1" x14ac:dyDescent="0.15">
      <c r="A21" s="14" t="s">
        <v>2409</v>
      </c>
      <c r="B21" s="27" t="str">
        <f>VLOOKUP(A21,Questions!$B$3:$C$258,2,FALSE)</f>
        <v>Vendor Work Locations</v>
      </c>
      <c r="C21" s="396"/>
      <c r="D21" s="396"/>
      <c r="E21" s="396"/>
    </row>
    <row r="22" spans="1:256" ht="36" customHeight="1" x14ac:dyDescent="0.15">
      <c r="A22" s="380" t="s">
        <v>10</v>
      </c>
      <c r="B22" s="380"/>
      <c r="C22" s="24"/>
      <c r="D22" s="25"/>
      <c r="E22" s="26"/>
    </row>
    <row r="23" spans="1:256" ht="48" customHeight="1" x14ac:dyDescent="0.15">
      <c r="A23" s="382" t="s">
        <v>2315</v>
      </c>
      <c r="B23" s="382"/>
      <c r="C23" s="382"/>
      <c r="D23" s="382"/>
      <c r="E23" s="382"/>
    </row>
    <row r="24" spans="1:256" ht="37.25" customHeight="1" x14ac:dyDescent="0.15">
      <c r="A24" s="380" t="s">
        <v>11</v>
      </c>
      <c r="B24" s="380"/>
      <c r="C24" s="24" t="s">
        <v>12</v>
      </c>
      <c r="D24" s="24" t="s">
        <v>13</v>
      </c>
      <c r="E24" s="7" t="s">
        <v>14</v>
      </c>
    </row>
    <row r="25" spans="1:256" ht="48" customHeight="1" x14ac:dyDescent="0.15">
      <c r="A25" s="382" t="s">
        <v>2308</v>
      </c>
      <c r="B25" s="382"/>
      <c r="C25" s="382"/>
      <c r="D25" s="382"/>
      <c r="E25" s="382"/>
    </row>
    <row r="26" spans="1:256" ht="48" customHeight="1" x14ac:dyDescent="0.15">
      <c r="A26" s="14" t="s">
        <v>123</v>
      </c>
      <c r="B26" s="27" t="str">
        <f>VLOOKUP(A26,Questions!$B$3:$C$258,2,FALSE)</f>
        <v>Does your product process protected health information (PHI) or any data covered by the Health Insurance Portability and Accountability Act?</v>
      </c>
      <c r="C26" s="11" t="s">
        <v>18</v>
      </c>
      <c r="D26" s="99"/>
      <c r="E26" s="9" t="str">
        <f>IF((C26=""),VLOOKUP(A26,Questions!B$18:G$260,4,FALSE),IF(C26="Yes",VLOOKUP(A26,Questions!B$18:G$260,6,FALSE),IF(C26="No",VLOOKUP(A26,Questions!B$18:G$260,5,FALSE),"N/A")))</f>
        <v xml:space="preserve"> No need to answer HIPAA Questions</v>
      </c>
    </row>
    <row r="27" spans="1:256" ht="78.75" customHeight="1" x14ac:dyDescent="0.15">
      <c r="A27" s="14" t="s">
        <v>124</v>
      </c>
      <c r="B27" s="27" t="str">
        <f>VLOOKUP(A27,Questions!$B$3:$C$258,2,FALSE)</f>
        <v>Will institution data be shared with or hosted by any third parties? (e.g. any entity not wholly-owned by your company is considered a third-party)</v>
      </c>
      <c r="C27" s="11" t="s">
        <v>18</v>
      </c>
      <c r="D27" s="100"/>
      <c r="E27" s="9" t="str">
        <f>IF((C27=""),VLOOKUP(A27,Questions!B$18:G$260,4,FALSE),IF(C27="Yes",VLOOKUP(A27,Questions!B$18:G$260,6,FALSE),IF(C27="No",VLOOKUP(A27,Questions!B$18:G$260,5,FALSE),"N/A")))</f>
        <v xml:space="preserve"> No need to answer Assessment of Third Parties Section</v>
      </c>
    </row>
    <row r="28" spans="1:256" ht="85.5" customHeight="1" x14ac:dyDescent="0.15">
      <c r="A28" s="14" t="s">
        <v>125</v>
      </c>
      <c r="B28" s="27" t="str">
        <f>VLOOKUP(A28,Questions!$B$3:$C$258,2,FALSE)</f>
        <v>Do you have a well documented Business Continuity Plan (BCP) that is tested annually?</v>
      </c>
      <c r="C28" s="11" t="s">
        <v>18</v>
      </c>
      <c r="D28" s="100"/>
      <c r="E28" s="9" t="str">
        <f>IF((C28=""),VLOOKUP(A28,Questions!B$18:G$260,4,FALSE),IF(C28="Yes",VLOOKUP(A28,Questions!B$18:G$260,6,FALSE),IF(C28="No",VLOOKUP(A28,Questions!B$18:G$260,5,FALSE),"N/A")))</f>
        <v>Briefly summarize your response.</v>
      </c>
    </row>
    <row r="29" spans="1:256" ht="48" customHeight="1" x14ac:dyDescent="0.15">
      <c r="A29" s="14" t="s">
        <v>126</v>
      </c>
      <c r="B29" s="27" t="str">
        <f>VLOOKUP(A29,Questions!$B$3:$C$258,2,FALSE)</f>
        <v>Do you have a well documented Disaster Recovery Plan (DRP) that is tested annually?</v>
      </c>
      <c r="C29" s="11" t="s">
        <v>15</v>
      </c>
      <c r="D29" s="99"/>
      <c r="E29" s="9" t="str">
        <f>IF((C29=""),VLOOKUP(A29,Questions!B$18:G$260,4,FALSE),IF(C29="Yes",VLOOKUP(A29,Questions!B$18:G$260,6,FALSE),IF(C29="No",VLOOKUP(A29,Questions!B$18:G$260,5,FALSE),"N/A")))</f>
        <v>Provide a reference to your DRP and supporting documentation or submit it along with this fully-populated HECVAT.</v>
      </c>
    </row>
    <row r="30" spans="1:256" ht="48" customHeight="1" x14ac:dyDescent="0.15">
      <c r="A30" s="14" t="s">
        <v>127</v>
      </c>
      <c r="B30" s="27" t="str">
        <f>VLOOKUP(A30,Questions!$B$3:$C$258,2,FALSE)</f>
        <v>Is the vended product designed to process or store Credit Card information?</v>
      </c>
      <c r="C30" s="11" t="s">
        <v>18</v>
      </c>
      <c r="D30" s="99"/>
      <c r="E30" s="9" t="str">
        <f>IF((C30=""),VLOOKUP(A30,Questions!B$18:G$260,4,FALSE),IF(C30="Yes",VLOOKUP(A30,Questions!B$18:G$260,6,FALSE),IF(C30="No",VLOOKUP(A30,Questions!B$18:G$260,5,FALSE),"N/A")))</f>
        <v xml:space="preserve"> No need to answer PCI Questions</v>
      </c>
    </row>
    <row r="31" spans="1:256" ht="48" customHeight="1" x14ac:dyDescent="0.15">
      <c r="A31" s="14" t="s">
        <v>128</v>
      </c>
      <c r="B31" s="27" t="str">
        <f>VLOOKUP(A31,Questions!$B$3:$C$258,2,FALSE)</f>
        <v>Does your company provide professional services pertaining to this product?</v>
      </c>
      <c r="C31" s="11" t="s">
        <v>15</v>
      </c>
      <c r="D31" s="99"/>
      <c r="E31" s="9">
        <f>IF((C31=""),VLOOKUP(A31,Questions!B$18:G$260,4,FALSE),IF(C31="Yes",VLOOKUP(A31,Questions!B$18:G$260,6,FALSE),IF(C31="No",VLOOKUP(A31,Questions!B$18:G$260,5,FALSE),"N/A")))</f>
        <v>0</v>
      </c>
    </row>
    <row r="32" spans="1:256" s="254" customFormat="1" ht="48" customHeight="1" x14ac:dyDescent="0.15">
      <c r="A32" s="14" t="s">
        <v>129</v>
      </c>
      <c r="B32" s="27" t="str">
        <f>VLOOKUP(A32,Questions!$B$3:$C$258,2,FALSE)</f>
        <v>Select your hosting option</v>
      </c>
      <c r="C32" s="11" t="s">
        <v>2620</v>
      </c>
      <c r="D32" s="99"/>
      <c r="E32" s="9" t="str">
        <f>IF((C32=""),VLOOKUP(A32,Questions!B$18:G$260,4,FALSE),IF(C32="Yes",VLOOKUP(A32,Questions!B$18:G$260,6,FALSE),IF(C32="No",VLOOKUP(A32,Questions!B$18:G$260,5,FALSE),"N/A")))</f>
        <v>N/A</v>
      </c>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c r="GH32" s="3"/>
      <c r="GI32" s="3"/>
      <c r="GJ32" s="3"/>
      <c r="GK32" s="3"/>
      <c r="GL32" s="3"/>
      <c r="GM32" s="3"/>
      <c r="GN32" s="3"/>
      <c r="GO32" s="3"/>
      <c r="GP32" s="3"/>
      <c r="GQ32" s="3"/>
      <c r="GR32" s="3"/>
      <c r="GS32" s="3"/>
      <c r="GT32" s="3"/>
      <c r="GU32" s="3"/>
      <c r="GV32" s="3"/>
      <c r="GW32" s="3"/>
      <c r="GX32" s="3"/>
      <c r="GY32" s="3"/>
      <c r="GZ32" s="3"/>
      <c r="HA32" s="3"/>
      <c r="HB32" s="3"/>
      <c r="HC32" s="3"/>
      <c r="HD32" s="3"/>
      <c r="HE32" s="3"/>
      <c r="HF32" s="3"/>
      <c r="HG32" s="3"/>
      <c r="HH32" s="3"/>
      <c r="HI32" s="3"/>
      <c r="HJ32" s="3"/>
      <c r="HK32" s="3"/>
      <c r="HL32" s="3"/>
      <c r="HM32" s="3"/>
      <c r="HN32" s="3"/>
      <c r="HO32" s="3"/>
      <c r="HP32" s="3"/>
      <c r="HQ32" s="3"/>
      <c r="HR32" s="3"/>
      <c r="HS32" s="3"/>
      <c r="HT32" s="3"/>
      <c r="HU32" s="3"/>
      <c r="HV32" s="3"/>
      <c r="HW32" s="3"/>
      <c r="HX32" s="3"/>
      <c r="HY32" s="3"/>
      <c r="HZ32" s="3"/>
      <c r="IA32" s="3"/>
      <c r="IB32" s="3"/>
      <c r="IC32" s="3"/>
      <c r="ID32" s="3"/>
      <c r="IE32" s="3"/>
      <c r="IF32" s="3"/>
      <c r="IG32" s="3"/>
      <c r="IH32" s="3"/>
      <c r="II32" s="3"/>
      <c r="IJ32" s="3"/>
      <c r="IK32" s="3"/>
      <c r="IL32" s="3"/>
      <c r="IM32" s="3"/>
      <c r="IN32" s="3"/>
      <c r="IO32" s="3"/>
      <c r="IP32" s="3"/>
      <c r="IQ32" s="3"/>
      <c r="IR32" s="3"/>
      <c r="IS32" s="3"/>
      <c r="IT32" s="3"/>
      <c r="IU32" s="3"/>
      <c r="IV32" s="3"/>
    </row>
    <row r="33" spans="1:256" s="197" customFormat="1" ht="36" customHeight="1" x14ac:dyDescent="0.15">
      <c r="A33" s="383" t="s">
        <v>118</v>
      </c>
      <c r="B33" s="384"/>
      <c r="C33" s="24" t="s">
        <v>12</v>
      </c>
      <c r="D33" s="24" t="s">
        <v>13</v>
      </c>
      <c r="E33" s="7" t="s">
        <v>14</v>
      </c>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c r="GJ33" s="3"/>
      <c r="GK33" s="3"/>
      <c r="GL33" s="3"/>
      <c r="GM33" s="3"/>
      <c r="GN33" s="3"/>
      <c r="GO33" s="3"/>
      <c r="GP33" s="3"/>
      <c r="GQ33" s="3"/>
      <c r="GR33" s="3"/>
      <c r="GS33" s="3"/>
      <c r="GT33" s="3"/>
      <c r="GU33" s="3"/>
      <c r="GV33" s="3"/>
      <c r="GW33" s="3"/>
      <c r="GX33" s="3"/>
      <c r="GY33" s="3"/>
      <c r="GZ33" s="3"/>
      <c r="HA33" s="3"/>
      <c r="HB33" s="3"/>
      <c r="HC33" s="3"/>
      <c r="HD33" s="3"/>
      <c r="HE33" s="3"/>
      <c r="HF33" s="3"/>
      <c r="HG33" s="3"/>
      <c r="HH33" s="3"/>
      <c r="HI33" s="3"/>
      <c r="HJ33" s="3"/>
      <c r="HK33" s="3"/>
      <c r="HL33" s="3"/>
      <c r="HM33" s="3"/>
      <c r="HN33" s="3"/>
      <c r="HO33" s="3"/>
      <c r="HP33" s="3"/>
      <c r="HQ33" s="3"/>
      <c r="HR33" s="3"/>
      <c r="HS33" s="3"/>
      <c r="HT33" s="3"/>
      <c r="HU33" s="3"/>
      <c r="HV33" s="3"/>
      <c r="HW33" s="3"/>
      <c r="HX33" s="3"/>
      <c r="HY33" s="3"/>
      <c r="HZ33" s="3"/>
      <c r="IA33" s="3"/>
      <c r="IB33" s="3"/>
      <c r="IC33" s="3"/>
      <c r="ID33" s="3"/>
      <c r="IE33" s="3"/>
      <c r="IF33" s="3"/>
      <c r="IG33" s="3"/>
      <c r="IH33" s="3"/>
      <c r="II33" s="3"/>
      <c r="IJ33" s="3"/>
      <c r="IK33" s="3"/>
      <c r="IL33" s="3"/>
      <c r="IM33" s="3"/>
      <c r="IN33" s="3"/>
      <c r="IO33" s="3"/>
      <c r="IP33" s="3"/>
      <c r="IQ33" s="3"/>
      <c r="IR33" s="3"/>
      <c r="IS33" s="3"/>
      <c r="IT33" s="3"/>
      <c r="IU33" s="3"/>
      <c r="IV33" s="3"/>
    </row>
    <row r="34" spans="1:256" ht="54" customHeight="1" x14ac:dyDescent="0.15">
      <c r="A34" s="14" t="s">
        <v>136</v>
      </c>
      <c r="B34" s="27" t="str">
        <f>VLOOKUP(A34,Questions!$B$3:$C$258,2,FALSE)</f>
        <v>Describe your organization’s business background and ownership structure, including all parent and subsidiary relationships.</v>
      </c>
      <c r="C34" s="387" t="s">
        <v>3137</v>
      </c>
      <c r="D34" s="388"/>
      <c r="E34" s="9" t="str">
        <f>IF((C34=""),VLOOKUP(A34,Questions!B$18:G$260,4,FALSE),IF(C34="Yes",VLOOKUP(A34,Questions!B$18:G$260,6,FALSE),IF(C34="No",VLOOKUP(A34,Questions!B$18:G$260,5,FALSE),"N/A")))</f>
        <v>N/A</v>
      </c>
    </row>
    <row r="35" spans="1:256" ht="54" customHeight="1" x14ac:dyDescent="0.15">
      <c r="A35" s="14" t="s">
        <v>137</v>
      </c>
      <c r="B35" s="27" t="str">
        <f>VLOOKUP(A35,Questions!$B$3:$C$258,2,FALSE)</f>
        <v>Have you had an unplanned disruption to this product/service in the last 12 months?</v>
      </c>
      <c r="C35" s="11" t="s">
        <v>18</v>
      </c>
      <c r="D35" s="82"/>
      <c r="E35" s="9" t="str">
        <f>IF((C35=""),VLOOKUP(A35,Questions!B$18:G$260,4,FALSE),IF(C35="Yes",VLOOKUP(A35,Questions!B$18:G$260,6,FALSE),IF(C35="No",VLOOKUP(A35,Questions!B$18:G$260,5,FALSE),"N/A")))</f>
        <v xml:space="preserve"> </v>
      </c>
    </row>
    <row r="36" spans="1:256" ht="54" customHeight="1" x14ac:dyDescent="0.15">
      <c r="A36" s="14" t="s">
        <v>138</v>
      </c>
      <c r="B36" s="27" t="str">
        <f>VLOOKUP(A36,Questions!$B$3:$C$258,2,FALSE)</f>
        <v>Do you have a dedicated Information Security staff or office?</v>
      </c>
      <c r="C36" s="11" t="s">
        <v>15</v>
      </c>
      <c r="D36" s="82" t="s">
        <v>3138</v>
      </c>
      <c r="E36" s="9" t="str">
        <f>IF((C36=""),VLOOKUP(A36,Questions!B$18:G$260,4,FALSE),IF(C36="Yes",VLOOKUP(A36,Questions!B$18:G$260,6,FALSE),IF(C36="No",VLOOKUP(A36,Questions!B$18:G$260,5,FALSE),"N/A")))</f>
        <v>Describe your Information Security Office, including size, talents, resources, etc.</v>
      </c>
    </row>
    <row r="37" spans="1:256" ht="64.25" customHeight="1" x14ac:dyDescent="0.15">
      <c r="A37" s="14" t="s">
        <v>139</v>
      </c>
      <c r="B37" s="27" t="str">
        <f>VLOOKUP(A37,Questions!$B$3:$C$258,2,FALSE)</f>
        <v>Do you have a dedicated Software and System Development team(s)? (e.g. Customer Support, Implementation, Product Management, etc.)</v>
      </c>
      <c r="C37" s="11" t="s">
        <v>18</v>
      </c>
      <c r="D37" s="83" t="s">
        <v>3139</v>
      </c>
      <c r="E37" s="9" t="str">
        <f>IF((C37=""),VLOOKUP(A37,Questions!B$18:G$260,4,FALSE),IF(C37="Yes",VLOOKUP(A37,Questions!B$18:G$260,6,FALSE),IF(C37="No",VLOOKUP(A37,Questions!B$18:G$260,5,FALSE),"N/A")))</f>
        <v>Describe any plans to create a dedicated Software and System Development team.</v>
      </c>
    </row>
    <row r="38" spans="1:256" ht="54" customHeight="1" x14ac:dyDescent="0.15">
      <c r="A38" s="27" t="s">
        <v>140</v>
      </c>
      <c r="B38" s="27" t="str">
        <f>VLOOKUP(A38,Questions!$B$3:$C$258,2,FALSE)</f>
        <v>Use this area to share information about your environment that will assist those who are assessing your company data security program.</v>
      </c>
      <c r="C38" s="391"/>
      <c r="D38" s="388"/>
      <c r="E38" s="9" t="str">
        <f>IF((C38=""),VLOOKUP(A38,Questions!B$18:G$260,4,FALSE),IF(C38="Yes",VLOOKUP(A38,Questions!B$18:G$260,6,FALSE),IF(C38="No",VLOOKUP(A38,Questions!B$18:G$260,5,FALSE),"N/A")))</f>
        <v>Share any details that would help information security analysts assess your product.</v>
      </c>
    </row>
    <row r="39" spans="1:256" ht="36" customHeight="1" x14ac:dyDescent="0.15">
      <c r="A39" s="389" t="s">
        <v>16</v>
      </c>
      <c r="B39" s="390"/>
      <c r="C39" s="24" t="s">
        <v>12</v>
      </c>
      <c r="D39" s="24" t="s">
        <v>13</v>
      </c>
      <c r="E39" s="7" t="s">
        <v>14</v>
      </c>
    </row>
    <row r="40" spans="1:256" ht="97.25" customHeight="1" x14ac:dyDescent="0.15">
      <c r="A40" s="14" t="s">
        <v>130</v>
      </c>
      <c r="B40" s="27" t="str">
        <f>VLOOKUP(A40,Questions!$B$3:$C$258,2,FALSE)</f>
        <v>Have you undergone a SSAE 18/SOC 2 audit?</v>
      </c>
      <c r="C40" s="11" t="s">
        <v>18</v>
      </c>
      <c r="D40" s="101"/>
      <c r="E40" s="9" t="str">
        <f>IF((C40=""),VLOOKUP(A40,Questions!B$18:G$260,4,FALSE),IF(C40="Yes",VLOOKUP(A40,Questions!B$18:G$260,6,FALSE),IF(C40="No",VLOOKUP(A40,Questions!B$18:G$260,5,FALSE),"N/A")))</f>
        <v>Describe any plans to undergo a SSAE 18 audit.</v>
      </c>
    </row>
    <row r="41" spans="1:256" ht="48" customHeight="1" x14ac:dyDescent="0.15">
      <c r="A41" s="14" t="s">
        <v>131</v>
      </c>
      <c r="B41" s="27" t="str">
        <f>VLOOKUP(A41,Questions!$B$3:$C$258,2,FALSE)</f>
        <v>Have you completed the Cloud Security Alliance (CSA) self assessment or CAIQ?</v>
      </c>
      <c r="C41" s="11" t="s">
        <v>18</v>
      </c>
      <c r="D41" s="101"/>
      <c r="E41" s="9" t="str">
        <f>IF((C41=""),VLOOKUP(A41,Questions!B$18:G$260,4,FALSE),IF(C41="Yes",VLOOKUP(A41,Questions!B$18:G$260,6,FALSE),IF(C41="No",VLOOKUP(A41,Questions!B$18:G$260,5,FALSE),"N/A")))</f>
        <v>Describe any plans to complete the CSA self assessment or CAIQ.</v>
      </c>
    </row>
    <row r="42" spans="1:256" ht="48" customHeight="1" x14ac:dyDescent="0.15">
      <c r="A42" s="14" t="s">
        <v>132</v>
      </c>
      <c r="B42" s="27" t="str">
        <f>VLOOKUP(A42,Questions!$B$3:$C$258,2,FALSE)</f>
        <v>Have you received the Cloud Security Alliance STAR certification?</v>
      </c>
      <c r="C42" s="11" t="s">
        <v>18</v>
      </c>
      <c r="D42" s="101"/>
      <c r="E42" s="9" t="str">
        <f>IF((C42=""),VLOOKUP(A42,Questions!B$18:G$260,4,FALSE),IF(C42="Yes",VLOOKUP(A42,Questions!B$18:G$260,6,FALSE),IF(C42="No",VLOOKUP(A42,Questions!B$18:G$260,5,FALSE),"N/A")))</f>
        <v>Describe any plans to obtain CSA STAR certification.</v>
      </c>
    </row>
    <row r="43" spans="1:256" ht="64.25" customHeight="1" x14ac:dyDescent="0.15">
      <c r="A43" s="14" t="s">
        <v>133</v>
      </c>
      <c r="B43" s="27" t="str">
        <f>VLOOKUP(A43,Questions!$B$3:$C$258,2,FALSE)</f>
        <v>Do you conform with a specific industry standard security framework? (e.g. NIST Cybersecurity Framework, CIS Controls, ISO 27001, etc.)</v>
      </c>
      <c r="C43" s="11" t="s">
        <v>18</v>
      </c>
      <c r="D43" s="101"/>
      <c r="E43" s="9" t="str">
        <f>IF((C43=""),VLOOKUP(A43,Questions!B$18:G$260,4,FALSE),IF(C43="Yes",VLOOKUP(A43,Questions!B$18:G$260,6,FALSE),IF(C43="No",VLOOKUP(A43,Questions!B$18:G$260,5,FALSE),"N/A")))</f>
        <v>Describe any plans to conform to an industry standard security framework.</v>
      </c>
    </row>
    <row r="44" spans="1:256" ht="64.25" customHeight="1" x14ac:dyDescent="0.15">
      <c r="A44" s="14" t="s">
        <v>134</v>
      </c>
      <c r="B44" s="27" t="str">
        <f>VLOOKUP(A44,Questions!$B$3:$C$258,2,FALSE)</f>
        <v>Can the systems that hold the institution's data be compliant with NIST SP 800-171 and/or CMMC Level 3 standards?</v>
      </c>
      <c r="C44" s="11" t="s">
        <v>18</v>
      </c>
      <c r="D44" s="102"/>
      <c r="E44" s="9" t="str">
        <f>IF((C44=""),VLOOKUP(A44,Questions!B$18:G$260,4,FALSE),IF(C44="Yes",VLOOKUP(A44,Questions!B$18:G$260,6,FALSE),IF(C44="No",VLOOKUP(A44,Questions!B$18:G$260,5,FALSE),"N/A")))</f>
        <v>Describe any plans to provide NIST SP 800-171 or CMMC Level 3 services.</v>
      </c>
    </row>
    <row r="45" spans="1:256" s="197" customFormat="1" ht="64.25" customHeight="1" x14ac:dyDescent="0.15">
      <c r="A45" s="14" t="s">
        <v>135</v>
      </c>
      <c r="B45" s="27" t="str">
        <f>VLOOKUP(A45,Questions!$B$3:$C$258,2,FALSE)</f>
        <v>Can you provide overall system and/or application architecture diagrams including a full description of the data flow for all components of the system?</v>
      </c>
      <c r="C45" s="11" t="s">
        <v>18</v>
      </c>
      <c r="D45" s="102"/>
      <c r="E45" s="9" t="str">
        <f>IF((C45=""),VLOOKUP(A45,Questions!B$18:G$260,4,FALSE),IF(C45="Yes",VLOOKUP(A45,Questions!B$18:G$260,6,FALSE),IF(C45="No",VLOOKUP(A45,Questions!B$18:G$260,5,FALSE),"N/A")))</f>
        <v>Provide a detailed summary of overall system and/or application architecture.</v>
      </c>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c r="GI45" s="3"/>
      <c r="GJ45" s="3"/>
      <c r="GK45" s="3"/>
      <c r="GL45" s="3"/>
      <c r="GM45" s="3"/>
      <c r="GN45" s="3"/>
      <c r="GO45" s="3"/>
      <c r="GP45" s="3"/>
      <c r="GQ45" s="3"/>
      <c r="GR45" s="3"/>
      <c r="GS45" s="3"/>
      <c r="GT45" s="3"/>
      <c r="GU45" s="3"/>
      <c r="GV45" s="3"/>
      <c r="GW45" s="3"/>
      <c r="GX45" s="3"/>
      <c r="GY45" s="3"/>
      <c r="GZ45" s="3"/>
      <c r="HA45" s="3"/>
      <c r="HB45" s="3"/>
      <c r="HC45" s="3"/>
      <c r="HD45" s="3"/>
      <c r="HE45" s="3"/>
      <c r="HF45" s="3"/>
      <c r="HG45" s="3"/>
      <c r="HH45" s="3"/>
      <c r="HI45" s="3"/>
      <c r="HJ45" s="3"/>
      <c r="HK45" s="3"/>
      <c r="HL45" s="3"/>
      <c r="HM45" s="3"/>
      <c r="HN45" s="3"/>
      <c r="HO45" s="3"/>
      <c r="HP45" s="3"/>
      <c r="HQ45" s="3"/>
      <c r="HR45" s="3"/>
      <c r="HS45" s="3"/>
      <c r="HT45" s="3"/>
      <c r="HU45" s="3"/>
      <c r="HV45" s="3"/>
      <c r="HW45" s="3"/>
      <c r="HX45" s="3"/>
      <c r="HY45" s="3"/>
      <c r="HZ45" s="3"/>
      <c r="IA45" s="3"/>
      <c r="IB45" s="3"/>
      <c r="IC45" s="3"/>
      <c r="ID45" s="3"/>
      <c r="IE45" s="3"/>
      <c r="IF45" s="3"/>
      <c r="IG45" s="3"/>
      <c r="IH45" s="3"/>
      <c r="II45" s="3"/>
      <c r="IJ45" s="3"/>
      <c r="IK45" s="3"/>
      <c r="IL45" s="3"/>
      <c r="IM45" s="3"/>
      <c r="IN45" s="3"/>
      <c r="IO45" s="3"/>
      <c r="IP45" s="3"/>
      <c r="IQ45" s="3"/>
      <c r="IR45" s="3"/>
      <c r="IS45" s="3"/>
      <c r="IT45" s="3"/>
      <c r="IU45" s="3"/>
      <c r="IV45" s="3"/>
    </row>
    <row r="46" spans="1:256" s="197" customFormat="1" ht="64.25" customHeight="1" x14ac:dyDescent="0.15">
      <c r="A46" s="14" t="s">
        <v>2588</v>
      </c>
      <c r="B46" s="27" t="str">
        <f>VLOOKUP(A46,Questions!$B$3:$C$258,2,FALSE)</f>
        <v>Does your organization have a data privacy policy?</v>
      </c>
      <c r="C46" s="11" t="s">
        <v>15</v>
      </c>
      <c r="D46" s="102" t="s">
        <v>3152</v>
      </c>
      <c r="E46" s="9" t="str">
        <f>IF((C46=""),VLOOKUP(A46,Questions!B$18:G$260,4,FALSE),IF(C46="Yes",VLOOKUP(A46,Questions!B$18:G$260,6,FALSE),IF(C46="No",VLOOKUP(A46,Questions!B$18:G$260,5,FALSE),"N/A")))</f>
        <v>Provide your data privacy document (or a valid link to it) upon submission.</v>
      </c>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c r="DI46" s="3"/>
      <c r="DJ46" s="3"/>
      <c r="DK46" s="3"/>
      <c r="DL46" s="3"/>
      <c r="DM46" s="3"/>
      <c r="DN46" s="3"/>
      <c r="DO46" s="3"/>
      <c r="DP46" s="3"/>
      <c r="DQ46" s="3"/>
      <c r="DR46" s="3"/>
      <c r="DS46" s="3"/>
      <c r="DT46" s="3"/>
      <c r="DU46" s="3"/>
      <c r="DV46" s="3"/>
      <c r="DW46" s="3"/>
      <c r="DX46" s="3"/>
      <c r="DY46" s="3"/>
      <c r="DZ46" s="3"/>
      <c r="EA46" s="3"/>
      <c r="EB46" s="3"/>
      <c r="EC46" s="3"/>
      <c r="ED46" s="3"/>
      <c r="EE46" s="3"/>
      <c r="EF46" s="3"/>
      <c r="EG46" s="3"/>
      <c r="EH46" s="3"/>
      <c r="EI46" s="3"/>
      <c r="EJ46" s="3"/>
      <c r="EK46" s="3"/>
      <c r="EL46" s="3"/>
      <c r="EM46" s="3"/>
      <c r="EN46" s="3"/>
      <c r="EO46" s="3"/>
      <c r="EP46" s="3"/>
      <c r="EQ46" s="3"/>
      <c r="ER46" s="3"/>
      <c r="ES46" s="3"/>
      <c r="ET46" s="3"/>
      <c r="EU46" s="3"/>
      <c r="EV46" s="3"/>
      <c r="EW46" s="3"/>
      <c r="EX46" s="3"/>
      <c r="EY46" s="3"/>
      <c r="EZ46" s="3"/>
      <c r="FA46" s="3"/>
      <c r="FB46" s="3"/>
      <c r="FC46" s="3"/>
      <c r="FD46" s="3"/>
      <c r="FE46" s="3"/>
      <c r="FF46" s="3"/>
      <c r="FG46" s="3"/>
      <c r="FH46" s="3"/>
      <c r="FI46" s="3"/>
      <c r="FJ46" s="3"/>
      <c r="FK46" s="3"/>
      <c r="FL46" s="3"/>
      <c r="FM46" s="3"/>
      <c r="FN46" s="3"/>
      <c r="FO46" s="3"/>
      <c r="FP46" s="3"/>
      <c r="FQ46" s="3"/>
      <c r="FR46" s="3"/>
      <c r="FS46" s="3"/>
      <c r="FT46" s="3"/>
      <c r="FU46" s="3"/>
      <c r="FV46" s="3"/>
      <c r="FW46" s="3"/>
      <c r="FX46" s="3"/>
      <c r="FY46" s="3"/>
      <c r="FZ46" s="3"/>
      <c r="GA46" s="3"/>
      <c r="GB46" s="3"/>
      <c r="GC46" s="3"/>
      <c r="GD46" s="3"/>
      <c r="GE46" s="3"/>
      <c r="GF46" s="3"/>
      <c r="GG46" s="3"/>
      <c r="GH46" s="3"/>
      <c r="GI46" s="3"/>
      <c r="GJ46" s="3"/>
      <c r="GK46" s="3"/>
      <c r="GL46" s="3"/>
      <c r="GM46" s="3"/>
      <c r="GN46" s="3"/>
      <c r="GO46" s="3"/>
      <c r="GP46" s="3"/>
      <c r="GQ46" s="3"/>
      <c r="GR46" s="3"/>
      <c r="GS46" s="3"/>
      <c r="GT46" s="3"/>
      <c r="GU46" s="3"/>
      <c r="GV46" s="3"/>
      <c r="GW46" s="3"/>
      <c r="GX46" s="3"/>
      <c r="GY46" s="3"/>
      <c r="GZ46" s="3"/>
      <c r="HA46" s="3"/>
      <c r="HB46" s="3"/>
      <c r="HC46" s="3"/>
      <c r="HD46" s="3"/>
      <c r="HE46" s="3"/>
      <c r="HF46" s="3"/>
      <c r="HG46" s="3"/>
      <c r="HH46" s="3"/>
      <c r="HI46" s="3"/>
      <c r="HJ46" s="3"/>
      <c r="HK46" s="3"/>
      <c r="HL46" s="3"/>
      <c r="HM46" s="3"/>
      <c r="HN46" s="3"/>
      <c r="HO46" s="3"/>
      <c r="HP46" s="3"/>
      <c r="HQ46" s="3"/>
      <c r="HR46" s="3"/>
      <c r="HS46" s="3"/>
      <c r="HT46" s="3"/>
      <c r="HU46" s="3"/>
      <c r="HV46" s="3"/>
      <c r="HW46" s="3"/>
      <c r="HX46" s="3"/>
      <c r="HY46" s="3"/>
      <c r="HZ46" s="3"/>
      <c r="IA46" s="3"/>
      <c r="IB46" s="3"/>
      <c r="IC46" s="3"/>
      <c r="ID46" s="3"/>
      <c r="IE46" s="3"/>
      <c r="IF46" s="3"/>
      <c r="IG46" s="3"/>
      <c r="IH46" s="3"/>
      <c r="II46" s="3"/>
      <c r="IJ46" s="3"/>
      <c r="IK46" s="3"/>
      <c r="IL46" s="3"/>
      <c r="IM46" s="3"/>
      <c r="IN46" s="3"/>
      <c r="IO46" s="3"/>
      <c r="IP46" s="3"/>
      <c r="IQ46" s="3"/>
      <c r="IR46" s="3"/>
      <c r="IS46" s="3"/>
      <c r="IT46" s="3"/>
      <c r="IU46" s="3"/>
      <c r="IV46" s="3"/>
    </row>
    <row r="47" spans="1:256" s="197" customFormat="1" ht="64.25" customHeight="1" x14ac:dyDescent="0.15">
      <c r="A47" s="14" t="s">
        <v>2589</v>
      </c>
      <c r="B47" s="27" t="str">
        <f>VLOOKUP(A47,Questions!$B$3:$C$258,2,FALSE)</f>
        <v>Do you have a documented, and currently implemented, employee onboarding and offboarding policy?</v>
      </c>
      <c r="C47" s="11" t="s">
        <v>18</v>
      </c>
      <c r="D47" s="102"/>
      <c r="E47" s="9" t="str">
        <f>IF((C47=""),VLOOKUP(A47,Questions!B$18:G$260,4,FALSE),IF(C47="Yes",VLOOKUP(A47,Questions!B$18:G$260,6,FALSE),IF(C47="No",VLOOKUP(A47,Questions!B$18:G$260,5,FALSE),"N/A")))</f>
        <v>Briefly summarize your response.</v>
      </c>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c r="EP47" s="3"/>
      <c r="EQ47" s="3"/>
      <c r="ER47" s="3"/>
      <c r="ES47" s="3"/>
      <c r="ET47" s="3"/>
      <c r="EU47" s="3"/>
      <c r="EV47" s="3"/>
      <c r="EW47" s="3"/>
      <c r="EX47" s="3"/>
      <c r="EY47" s="3"/>
      <c r="EZ47" s="3"/>
      <c r="FA47" s="3"/>
      <c r="FB47" s="3"/>
      <c r="FC47" s="3"/>
      <c r="FD47" s="3"/>
      <c r="FE47" s="3"/>
      <c r="FF47" s="3"/>
      <c r="FG47" s="3"/>
      <c r="FH47" s="3"/>
      <c r="FI47" s="3"/>
      <c r="FJ47" s="3"/>
      <c r="FK47" s="3"/>
      <c r="FL47" s="3"/>
      <c r="FM47" s="3"/>
      <c r="FN47" s="3"/>
      <c r="FO47" s="3"/>
      <c r="FP47" s="3"/>
      <c r="FQ47" s="3"/>
      <c r="FR47" s="3"/>
      <c r="FS47" s="3"/>
      <c r="FT47" s="3"/>
      <c r="FU47" s="3"/>
      <c r="FV47" s="3"/>
      <c r="FW47" s="3"/>
      <c r="FX47" s="3"/>
      <c r="FY47" s="3"/>
      <c r="FZ47" s="3"/>
      <c r="GA47" s="3"/>
      <c r="GB47" s="3"/>
      <c r="GC47" s="3"/>
      <c r="GD47" s="3"/>
      <c r="GE47" s="3"/>
      <c r="GF47" s="3"/>
      <c r="GG47" s="3"/>
      <c r="GH47" s="3"/>
      <c r="GI47" s="3"/>
      <c r="GJ47" s="3"/>
      <c r="GK47" s="3"/>
      <c r="GL47" s="3"/>
      <c r="GM47" s="3"/>
      <c r="GN47" s="3"/>
      <c r="GO47" s="3"/>
      <c r="GP47" s="3"/>
      <c r="GQ47" s="3"/>
      <c r="GR47" s="3"/>
      <c r="GS47" s="3"/>
      <c r="GT47" s="3"/>
      <c r="GU47" s="3"/>
      <c r="GV47" s="3"/>
      <c r="GW47" s="3"/>
      <c r="GX47" s="3"/>
      <c r="GY47" s="3"/>
      <c r="GZ47" s="3"/>
      <c r="HA47" s="3"/>
      <c r="HB47" s="3"/>
      <c r="HC47" s="3"/>
      <c r="HD47" s="3"/>
      <c r="HE47" s="3"/>
      <c r="HF47" s="3"/>
      <c r="HG47" s="3"/>
      <c r="HH47" s="3"/>
      <c r="HI47" s="3"/>
      <c r="HJ47" s="3"/>
      <c r="HK47" s="3"/>
      <c r="HL47" s="3"/>
      <c r="HM47" s="3"/>
      <c r="HN47" s="3"/>
      <c r="HO47" s="3"/>
      <c r="HP47" s="3"/>
      <c r="HQ47" s="3"/>
      <c r="HR47" s="3"/>
      <c r="HS47" s="3"/>
      <c r="HT47" s="3"/>
      <c r="HU47" s="3"/>
      <c r="HV47" s="3"/>
      <c r="HW47" s="3"/>
      <c r="HX47" s="3"/>
      <c r="HY47" s="3"/>
      <c r="HZ47" s="3"/>
      <c r="IA47" s="3"/>
      <c r="IB47" s="3"/>
      <c r="IC47" s="3"/>
      <c r="ID47" s="3"/>
      <c r="IE47" s="3"/>
      <c r="IF47" s="3"/>
      <c r="IG47" s="3"/>
      <c r="IH47" s="3"/>
      <c r="II47" s="3"/>
      <c r="IJ47" s="3"/>
      <c r="IK47" s="3"/>
      <c r="IL47" s="3"/>
      <c r="IM47" s="3"/>
      <c r="IN47" s="3"/>
      <c r="IO47" s="3"/>
      <c r="IP47" s="3"/>
      <c r="IQ47" s="3"/>
      <c r="IR47" s="3"/>
      <c r="IS47" s="3"/>
      <c r="IT47" s="3"/>
      <c r="IU47" s="3"/>
      <c r="IV47" s="3"/>
    </row>
    <row r="48" spans="1:256" s="197" customFormat="1" ht="64.25" customHeight="1" x14ac:dyDescent="0.15">
      <c r="A48" s="14" t="s">
        <v>2590</v>
      </c>
      <c r="B48" s="27" t="str">
        <f>VLOOKUP(A48,Questions!$B$3:$C$258,2,FALSE)</f>
        <v>Do you have a documented change management process?</v>
      </c>
      <c r="C48" s="11" t="s">
        <v>18</v>
      </c>
      <c r="D48" s="102"/>
      <c r="E48" s="9" t="str">
        <f>IF((C48=""),VLOOKUP(A48,Questions!B$18:G$260,4,FALSE),IF(C48="Yes",VLOOKUP(A48,Questions!B$18:G$260,6,FALSE),IF(C48="No",VLOOKUP(A48,Questions!B$18:G$260,5,FALSE),"N/A")))</f>
        <v>Briefly summarize your response.</v>
      </c>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c r="EP48" s="3"/>
      <c r="EQ48" s="3"/>
      <c r="ER48" s="3"/>
      <c r="ES48" s="3"/>
      <c r="ET48" s="3"/>
      <c r="EU48" s="3"/>
      <c r="EV48" s="3"/>
      <c r="EW48" s="3"/>
      <c r="EX48" s="3"/>
      <c r="EY48" s="3"/>
      <c r="EZ48" s="3"/>
      <c r="FA48" s="3"/>
      <c r="FB48" s="3"/>
      <c r="FC48" s="3"/>
      <c r="FD48" s="3"/>
      <c r="FE48" s="3"/>
      <c r="FF48" s="3"/>
      <c r="FG48" s="3"/>
      <c r="FH48" s="3"/>
      <c r="FI48" s="3"/>
      <c r="FJ48" s="3"/>
      <c r="FK48" s="3"/>
      <c r="FL48" s="3"/>
      <c r="FM48" s="3"/>
      <c r="FN48" s="3"/>
      <c r="FO48" s="3"/>
      <c r="FP48" s="3"/>
      <c r="FQ48" s="3"/>
      <c r="FR48" s="3"/>
      <c r="FS48" s="3"/>
      <c r="FT48" s="3"/>
      <c r="FU48" s="3"/>
      <c r="FV48" s="3"/>
      <c r="FW48" s="3"/>
      <c r="FX48" s="3"/>
      <c r="FY48" s="3"/>
      <c r="FZ48" s="3"/>
      <c r="GA48" s="3"/>
      <c r="GB48" s="3"/>
      <c r="GC48" s="3"/>
      <c r="GD48" s="3"/>
      <c r="GE48" s="3"/>
      <c r="GF48" s="3"/>
      <c r="GG48" s="3"/>
      <c r="GH48" s="3"/>
      <c r="GI48" s="3"/>
      <c r="GJ48" s="3"/>
      <c r="GK48" s="3"/>
      <c r="GL48" s="3"/>
      <c r="GM48" s="3"/>
      <c r="GN48" s="3"/>
      <c r="GO48" s="3"/>
      <c r="GP48" s="3"/>
      <c r="GQ48" s="3"/>
      <c r="GR48" s="3"/>
      <c r="GS48" s="3"/>
      <c r="GT48" s="3"/>
      <c r="GU48" s="3"/>
      <c r="GV48" s="3"/>
      <c r="GW48" s="3"/>
      <c r="GX48" s="3"/>
      <c r="GY48" s="3"/>
      <c r="GZ48" s="3"/>
      <c r="HA48" s="3"/>
      <c r="HB48" s="3"/>
      <c r="HC48" s="3"/>
      <c r="HD48" s="3"/>
      <c r="HE48" s="3"/>
      <c r="HF48" s="3"/>
      <c r="HG48" s="3"/>
      <c r="HH48" s="3"/>
      <c r="HI48" s="3"/>
      <c r="HJ48" s="3"/>
      <c r="HK48" s="3"/>
      <c r="HL48" s="3"/>
      <c r="HM48" s="3"/>
      <c r="HN48" s="3"/>
      <c r="HO48" s="3"/>
      <c r="HP48" s="3"/>
      <c r="HQ48" s="3"/>
      <c r="HR48" s="3"/>
      <c r="HS48" s="3"/>
      <c r="HT48" s="3"/>
      <c r="HU48" s="3"/>
      <c r="HV48" s="3"/>
      <c r="HW48" s="3"/>
      <c r="HX48" s="3"/>
      <c r="HY48" s="3"/>
      <c r="HZ48" s="3"/>
      <c r="IA48" s="3"/>
      <c r="IB48" s="3"/>
      <c r="IC48" s="3"/>
      <c r="ID48" s="3"/>
      <c r="IE48" s="3"/>
      <c r="IF48" s="3"/>
      <c r="IG48" s="3"/>
      <c r="IH48" s="3"/>
      <c r="II48" s="3"/>
      <c r="IJ48" s="3"/>
      <c r="IK48" s="3"/>
      <c r="IL48" s="3"/>
      <c r="IM48" s="3"/>
      <c r="IN48" s="3"/>
      <c r="IO48" s="3"/>
      <c r="IP48" s="3"/>
      <c r="IQ48" s="3"/>
      <c r="IR48" s="3"/>
      <c r="IS48" s="3"/>
      <c r="IT48" s="3"/>
      <c r="IU48" s="3"/>
      <c r="IV48" s="3"/>
    </row>
    <row r="49" spans="1:256" s="197" customFormat="1" ht="93" customHeight="1" x14ac:dyDescent="0.15">
      <c r="A49" s="14" t="s">
        <v>2591</v>
      </c>
      <c r="B49" s="27" t="str">
        <f>VLOOKUP(A49,Questions!$B$3:$C$258,2,FALSE)</f>
        <v>Has a VPAT or ACR been created or updated for the product and version under consideration within the past year?</v>
      </c>
      <c r="C49" s="11" t="s">
        <v>18</v>
      </c>
      <c r="D49" s="102"/>
      <c r="E49" s="9" t="str">
        <f>IF((C49=""),VLOOKUP(A49,Questions!B$18:G$260,4,FALSE),IF(C49="Yes",VLOOKUP(A49,Questions!B$18:G$260,6,FALSE),IF(C49="No",VLOOKUP(A49,Questions!B$18:G$260,5,FALSE),"N/A")))</f>
        <v>Please state your plans (when and by whom) to complete a VPAT.</v>
      </c>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c r="GI49" s="3"/>
      <c r="GJ49" s="3"/>
      <c r="GK49" s="3"/>
      <c r="GL49" s="3"/>
      <c r="GM49" s="3"/>
      <c r="GN49" s="3"/>
      <c r="GO49" s="3"/>
      <c r="GP49" s="3"/>
      <c r="GQ49" s="3"/>
      <c r="GR49" s="3"/>
      <c r="GS49" s="3"/>
      <c r="GT49" s="3"/>
      <c r="GU49" s="3"/>
      <c r="GV49" s="3"/>
      <c r="GW49" s="3"/>
      <c r="GX49" s="3"/>
      <c r="GY49" s="3"/>
      <c r="GZ49" s="3"/>
      <c r="HA49" s="3"/>
      <c r="HB49" s="3"/>
      <c r="HC49" s="3"/>
      <c r="HD49" s="3"/>
      <c r="HE49" s="3"/>
      <c r="HF49" s="3"/>
      <c r="HG49" s="3"/>
      <c r="HH49" s="3"/>
      <c r="HI49" s="3"/>
      <c r="HJ49" s="3"/>
      <c r="HK49" s="3"/>
      <c r="HL49" s="3"/>
      <c r="HM49" s="3"/>
      <c r="HN49" s="3"/>
      <c r="HO49" s="3"/>
      <c r="HP49" s="3"/>
      <c r="HQ49" s="3"/>
      <c r="HR49" s="3"/>
      <c r="HS49" s="3"/>
      <c r="HT49" s="3"/>
      <c r="HU49" s="3"/>
      <c r="HV49" s="3"/>
      <c r="HW49" s="3"/>
      <c r="HX49" s="3"/>
      <c r="HY49" s="3"/>
      <c r="HZ49" s="3"/>
      <c r="IA49" s="3"/>
      <c r="IB49" s="3"/>
      <c r="IC49" s="3"/>
      <c r="ID49" s="3"/>
      <c r="IE49" s="3"/>
      <c r="IF49" s="3"/>
      <c r="IG49" s="3"/>
      <c r="IH49" s="3"/>
      <c r="II49" s="3"/>
      <c r="IJ49" s="3"/>
      <c r="IK49" s="3"/>
      <c r="IL49" s="3"/>
      <c r="IM49" s="3"/>
      <c r="IN49" s="3"/>
      <c r="IO49" s="3"/>
      <c r="IP49" s="3"/>
      <c r="IQ49" s="3"/>
      <c r="IR49" s="3"/>
      <c r="IS49" s="3"/>
      <c r="IT49" s="3"/>
      <c r="IU49" s="3"/>
      <c r="IV49" s="3"/>
    </row>
    <row r="50" spans="1:256" ht="64" customHeight="1" x14ac:dyDescent="0.15">
      <c r="A50" s="14" t="s">
        <v>2592</v>
      </c>
      <c r="B50" s="27" t="str">
        <f>VLOOKUP(A50,Questions!$B$3:$C$258,2,FALSE)</f>
        <v>Do you have documentation to support the accessibility features of your product?</v>
      </c>
      <c r="C50" s="11" t="s">
        <v>18</v>
      </c>
      <c r="D50" s="465" t="s">
        <v>3152</v>
      </c>
      <c r="E50" s="9" t="str">
        <f>IF((C50=""),VLOOKUP(A50,Questions!B$18:G$260,4,FALSE),IF(C50="Yes",VLOOKUP(A50,Questions!B$18:G$260,6,FALSE),IF(C50="No",VLOOKUP(A50,Questions!B$18:G$260,5,FALSE),"N/A")))</f>
        <v>Provide plans for any documentation that would make accessible content, features and functions easily knowable by end users.</v>
      </c>
    </row>
    <row r="51" spans="1:256" ht="36" customHeight="1" x14ac:dyDescent="0.15">
      <c r="A51" s="385" t="s">
        <v>2593</v>
      </c>
      <c r="B51" s="386"/>
      <c r="C51" s="24" t="s">
        <v>12</v>
      </c>
      <c r="D51" s="24" t="s">
        <v>13</v>
      </c>
      <c r="E51" s="7" t="s">
        <v>14</v>
      </c>
    </row>
    <row r="52" spans="1:256" s="197" customFormat="1" ht="48" customHeight="1" x14ac:dyDescent="0.15">
      <c r="A52" s="14" t="s">
        <v>2464</v>
      </c>
      <c r="B52" s="27" t="str">
        <f>VLOOKUP(A52,Questions!$B$3:$C$258,2,FALSE)</f>
        <v>Has a third party expert conducted an audit of the most recent version of your product?</v>
      </c>
      <c r="C52" s="11" t="s">
        <v>15</v>
      </c>
      <c r="D52" s="464" t="s">
        <v>3153</v>
      </c>
      <c r="E52" s="9" t="str">
        <f>IF((C52=""),VLOOKUP(A52,Questions!B$18:G$260,4,FALSE),IF(C52="Yes",VLOOKUP(A52,Questions!B$18:G$260,6,FALSE),IF(C52="No",VLOOKUP(A52,Questions!B$18:G$260,5,FALSE),"N/A")))</f>
        <v>State when the audit was conducted and by whom? Include the results in your submission and/or link to its web location.</v>
      </c>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c r="DC52" s="3"/>
      <c r="DD52" s="3"/>
      <c r="DE52" s="3"/>
      <c r="DF52" s="3"/>
      <c r="DG52" s="3"/>
      <c r="DH52" s="3"/>
      <c r="DI52" s="3"/>
      <c r="DJ52" s="3"/>
      <c r="DK52" s="3"/>
      <c r="DL52" s="3"/>
      <c r="DM52" s="3"/>
      <c r="DN52" s="3"/>
      <c r="DO52" s="3"/>
      <c r="DP52" s="3"/>
      <c r="DQ52" s="3"/>
      <c r="DR52" s="3"/>
      <c r="DS52" s="3"/>
      <c r="DT52" s="3"/>
      <c r="DU52" s="3"/>
      <c r="DV52" s="3"/>
      <c r="DW52" s="3"/>
      <c r="DX52" s="3"/>
      <c r="DY52" s="3"/>
      <c r="DZ52" s="3"/>
      <c r="EA52" s="3"/>
      <c r="EB52" s="3"/>
      <c r="EC52" s="3"/>
      <c r="ED52" s="3"/>
      <c r="EE52" s="3"/>
      <c r="EF52" s="3"/>
      <c r="EG52" s="3"/>
      <c r="EH52" s="3"/>
      <c r="EI52" s="3"/>
      <c r="EJ52" s="3"/>
      <c r="EK52" s="3"/>
      <c r="EL52" s="3"/>
      <c r="EM52" s="3"/>
      <c r="EN52" s="3"/>
      <c r="EO52" s="3"/>
      <c r="EP52" s="3"/>
      <c r="EQ52" s="3"/>
      <c r="ER52" s="3"/>
      <c r="ES52" s="3"/>
      <c r="ET52" s="3"/>
      <c r="EU52" s="3"/>
      <c r="EV52" s="3"/>
      <c r="EW52" s="3"/>
      <c r="EX52" s="3"/>
      <c r="EY52" s="3"/>
      <c r="EZ52" s="3"/>
      <c r="FA52" s="3"/>
      <c r="FB52" s="3"/>
      <c r="FC52" s="3"/>
      <c r="FD52" s="3"/>
      <c r="FE52" s="3"/>
      <c r="FF52" s="3"/>
      <c r="FG52" s="3"/>
      <c r="FH52" s="3"/>
      <c r="FI52" s="3"/>
      <c r="FJ52" s="3"/>
      <c r="FK52" s="3"/>
      <c r="FL52" s="3"/>
      <c r="FM52" s="3"/>
      <c r="FN52" s="3"/>
      <c r="FO52" s="3"/>
      <c r="FP52" s="3"/>
      <c r="FQ52" s="3"/>
      <c r="FR52" s="3"/>
      <c r="FS52" s="3"/>
      <c r="FT52" s="3"/>
      <c r="FU52" s="3"/>
      <c r="FV52" s="3"/>
      <c r="FW52" s="3"/>
      <c r="FX52" s="3"/>
      <c r="FY52" s="3"/>
      <c r="FZ52" s="3"/>
      <c r="GA52" s="3"/>
      <c r="GB52" s="3"/>
      <c r="GC52" s="3"/>
      <c r="GD52" s="3"/>
      <c r="GE52" s="3"/>
      <c r="GF52" s="3"/>
      <c r="GG52" s="3"/>
      <c r="GH52" s="3"/>
      <c r="GI52" s="3"/>
      <c r="GJ52" s="3"/>
      <c r="GK52" s="3"/>
      <c r="GL52" s="3"/>
      <c r="GM52" s="3"/>
      <c r="GN52" s="3"/>
      <c r="GO52" s="3"/>
      <c r="GP52" s="3"/>
      <c r="GQ52" s="3"/>
      <c r="GR52" s="3"/>
      <c r="GS52" s="3"/>
      <c r="GT52" s="3"/>
      <c r="GU52" s="3"/>
      <c r="GV52" s="3"/>
      <c r="GW52" s="3"/>
      <c r="GX52" s="3"/>
      <c r="GY52" s="3"/>
      <c r="GZ52" s="3"/>
      <c r="HA52" s="3"/>
      <c r="HB52" s="3"/>
      <c r="HC52" s="3"/>
      <c r="HD52" s="3"/>
      <c r="HE52" s="3"/>
      <c r="HF52" s="3"/>
      <c r="HG52" s="3"/>
      <c r="HH52" s="3"/>
      <c r="HI52" s="3"/>
      <c r="HJ52" s="3"/>
      <c r="HK52" s="3"/>
      <c r="HL52" s="3"/>
      <c r="HM52" s="3"/>
      <c r="HN52" s="3"/>
      <c r="HO52" s="3"/>
      <c r="HP52" s="3"/>
      <c r="HQ52" s="3"/>
      <c r="HR52" s="3"/>
      <c r="HS52" s="3"/>
      <c r="HT52" s="3"/>
      <c r="HU52" s="3"/>
      <c r="HV52" s="3"/>
      <c r="HW52" s="3"/>
      <c r="HX52" s="3"/>
      <c r="HY52" s="3"/>
      <c r="HZ52" s="3"/>
      <c r="IA52" s="3"/>
      <c r="IB52" s="3"/>
      <c r="IC52" s="3"/>
      <c r="ID52" s="3"/>
      <c r="IE52" s="3"/>
      <c r="IF52" s="3"/>
      <c r="IG52" s="3"/>
      <c r="IH52" s="3"/>
      <c r="II52" s="3"/>
      <c r="IJ52" s="3"/>
      <c r="IK52" s="3"/>
      <c r="IL52" s="3"/>
      <c r="IM52" s="3"/>
      <c r="IN52" s="3"/>
      <c r="IO52" s="3"/>
      <c r="IP52" s="3"/>
      <c r="IQ52" s="3"/>
      <c r="IR52" s="3"/>
      <c r="IS52" s="3"/>
      <c r="IT52" s="3"/>
      <c r="IU52" s="3"/>
      <c r="IV52" s="3"/>
    </row>
    <row r="53" spans="1:256" s="197" customFormat="1" ht="60" customHeight="1" x14ac:dyDescent="0.15">
      <c r="A53" s="14" t="s">
        <v>2470</v>
      </c>
      <c r="B53" s="27" t="str">
        <f>VLOOKUP(A53,Questions!$B$3:$C$258,2,FALSE)</f>
        <v>Do you have a documented and implemented process for verifying accessibility conformance?</v>
      </c>
      <c r="C53" s="11" t="s">
        <v>15</v>
      </c>
      <c r="D53" s="464" t="s">
        <v>3154</v>
      </c>
      <c r="E53" s="9" t="str">
        <f>IF((C53=""),VLOOKUP(A53,Questions!B$18:G$260,4,FALSE),IF(C53="Yes",VLOOKUP(A53,Questions!B$18:G$260,6,FALSE),IF(C53="No",VLOOKUP(A53,Questions!B$18:G$260,5,FALSE),"N/A")))</f>
        <v>Describe your processes and methodologies for validating accessibility conformance.</v>
      </c>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c r="GI53" s="3"/>
      <c r="GJ53" s="3"/>
      <c r="GK53" s="3"/>
      <c r="GL53" s="3"/>
      <c r="GM53" s="3"/>
      <c r="GN53" s="3"/>
      <c r="GO53" s="3"/>
      <c r="GP53" s="3"/>
      <c r="GQ53" s="3"/>
      <c r="GR53" s="3"/>
      <c r="GS53" s="3"/>
      <c r="GT53" s="3"/>
      <c r="GU53" s="3"/>
      <c r="GV53" s="3"/>
      <c r="GW53" s="3"/>
      <c r="GX53" s="3"/>
      <c r="GY53" s="3"/>
      <c r="GZ53" s="3"/>
      <c r="HA53" s="3"/>
      <c r="HB53" s="3"/>
      <c r="HC53" s="3"/>
      <c r="HD53" s="3"/>
      <c r="HE53" s="3"/>
      <c r="HF53" s="3"/>
      <c r="HG53" s="3"/>
      <c r="HH53" s="3"/>
      <c r="HI53" s="3"/>
      <c r="HJ53" s="3"/>
      <c r="HK53" s="3"/>
      <c r="HL53" s="3"/>
      <c r="HM53" s="3"/>
      <c r="HN53" s="3"/>
      <c r="HO53" s="3"/>
      <c r="HP53" s="3"/>
      <c r="HQ53" s="3"/>
      <c r="HR53" s="3"/>
      <c r="HS53" s="3"/>
      <c r="HT53" s="3"/>
      <c r="HU53" s="3"/>
      <c r="HV53" s="3"/>
      <c r="HW53" s="3"/>
      <c r="HX53" s="3"/>
      <c r="HY53" s="3"/>
      <c r="HZ53" s="3"/>
      <c r="IA53" s="3"/>
      <c r="IB53" s="3"/>
      <c r="IC53" s="3"/>
      <c r="ID53" s="3"/>
      <c r="IE53" s="3"/>
      <c r="IF53" s="3"/>
      <c r="IG53" s="3"/>
      <c r="IH53" s="3"/>
      <c r="II53" s="3"/>
      <c r="IJ53" s="3"/>
      <c r="IK53" s="3"/>
      <c r="IL53" s="3"/>
      <c r="IM53" s="3"/>
      <c r="IN53" s="3"/>
      <c r="IO53" s="3"/>
      <c r="IP53" s="3"/>
      <c r="IQ53" s="3"/>
      <c r="IR53" s="3"/>
      <c r="IS53" s="3"/>
      <c r="IT53" s="3"/>
      <c r="IU53" s="3"/>
      <c r="IV53" s="3"/>
    </row>
    <row r="54" spans="1:256" s="197" customFormat="1" ht="48" customHeight="1" x14ac:dyDescent="0.15">
      <c r="A54" s="14" t="s">
        <v>2475</v>
      </c>
      <c r="B54" s="27" t="str">
        <f>VLOOKUP(A54,Questions!$B$3:$C$258,2,FALSE)</f>
        <v>Have you adopted a technical or legal standard of conformance for the product in question?</v>
      </c>
      <c r="C54" s="11" t="s">
        <v>18</v>
      </c>
      <c r="D54" s="102"/>
      <c r="E54" s="9" t="str">
        <f>IF((C54=""),VLOOKUP(A54,Questions!B$18:G$260,4,FALSE),IF(C54="Yes",VLOOKUP(A54,Questions!B$18:G$260,6,FALSE),IF(C54="No",VLOOKUP(A54,Questions!B$18:G$260,5,FALSE),"N/A")))</f>
        <v>Summarize your decision to not adopt a technical or legal standard of conformance for the product in question.</v>
      </c>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3"/>
      <c r="GP54" s="3"/>
      <c r="GQ54" s="3"/>
      <c r="GR54" s="3"/>
      <c r="GS54" s="3"/>
      <c r="GT54" s="3"/>
      <c r="GU54" s="3"/>
      <c r="GV54" s="3"/>
      <c r="GW54" s="3"/>
      <c r="GX54" s="3"/>
      <c r="GY54" s="3"/>
      <c r="GZ54" s="3"/>
      <c r="HA54" s="3"/>
      <c r="HB54" s="3"/>
      <c r="HC54" s="3"/>
      <c r="HD54" s="3"/>
      <c r="HE54" s="3"/>
      <c r="HF54" s="3"/>
      <c r="HG54" s="3"/>
      <c r="HH54" s="3"/>
      <c r="HI54" s="3"/>
      <c r="HJ54" s="3"/>
      <c r="HK54" s="3"/>
      <c r="HL54" s="3"/>
      <c r="HM54" s="3"/>
      <c r="HN54" s="3"/>
      <c r="HO54" s="3"/>
      <c r="HP54" s="3"/>
      <c r="HQ54" s="3"/>
      <c r="HR54" s="3"/>
      <c r="HS54" s="3"/>
      <c r="HT54" s="3"/>
      <c r="HU54" s="3"/>
      <c r="HV54" s="3"/>
      <c r="HW54" s="3"/>
      <c r="HX54" s="3"/>
      <c r="HY54" s="3"/>
      <c r="HZ54" s="3"/>
      <c r="IA54" s="3"/>
      <c r="IB54" s="3"/>
      <c r="IC54" s="3"/>
      <c r="ID54" s="3"/>
      <c r="IE54" s="3"/>
      <c r="IF54" s="3"/>
      <c r="IG54" s="3"/>
      <c r="IH54" s="3"/>
      <c r="II54" s="3"/>
      <c r="IJ54" s="3"/>
      <c r="IK54" s="3"/>
      <c r="IL54" s="3"/>
      <c r="IM54" s="3"/>
      <c r="IN54" s="3"/>
      <c r="IO54" s="3"/>
      <c r="IP54" s="3"/>
      <c r="IQ54" s="3"/>
      <c r="IR54" s="3"/>
      <c r="IS54" s="3"/>
      <c r="IT54" s="3"/>
      <c r="IU54" s="3"/>
      <c r="IV54" s="3"/>
    </row>
    <row r="55" spans="1:256" s="197" customFormat="1" ht="61" customHeight="1" x14ac:dyDescent="0.15">
      <c r="A55" s="14" t="s">
        <v>2480</v>
      </c>
      <c r="B55" s="27" t="str">
        <f>VLOOKUP(A55,Questions!$B$3:$C$258,2,FALSE)</f>
        <v>Can you provide a current, detailed accessibility roadmap with delivery timelines?</v>
      </c>
      <c r="C55" s="11" t="s">
        <v>18</v>
      </c>
      <c r="D55" s="102"/>
      <c r="E55" s="9" t="str">
        <f>IF((C55=""),VLOOKUP(A55,Questions!B$18:G$260,4,FALSE),IF(C55="Yes",VLOOKUP(A55,Questions!B$18:G$260,6,FALSE),IF(C55="No",VLOOKUP(A55,Questions!B$18:G$260,5,FALSE),"N/A")))</f>
        <v>Please provide any plans to develop and share an accessibility product roadmap in the future.</v>
      </c>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c r="ET55" s="3"/>
      <c r="EU55" s="3"/>
      <c r="EV55" s="3"/>
      <c r="EW55" s="3"/>
      <c r="EX55" s="3"/>
      <c r="EY55" s="3"/>
      <c r="EZ55" s="3"/>
      <c r="FA55" s="3"/>
      <c r="FB55" s="3"/>
      <c r="FC55" s="3"/>
      <c r="FD55" s="3"/>
      <c r="FE55" s="3"/>
      <c r="FF55" s="3"/>
      <c r="FG55" s="3"/>
      <c r="FH55" s="3"/>
      <c r="FI55" s="3"/>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3"/>
      <c r="GP55" s="3"/>
      <c r="GQ55" s="3"/>
      <c r="GR55" s="3"/>
      <c r="GS55" s="3"/>
      <c r="GT55" s="3"/>
      <c r="GU55" s="3"/>
      <c r="GV55" s="3"/>
      <c r="GW55" s="3"/>
      <c r="GX55" s="3"/>
      <c r="GY55" s="3"/>
      <c r="GZ55" s="3"/>
      <c r="HA55" s="3"/>
      <c r="HB55" s="3"/>
      <c r="HC55" s="3"/>
      <c r="HD55" s="3"/>
      <c r="HE55" s="3"/>
      <c r="HF55" s="3"/>
      <c r="HG55" s="3"/>
      <c r="HH55" s="3"/>
      <c r="HI55" s="3"/>
      <c r="HJ55" s="3"/>
      <c r="HK55" s="3"/>
      <c r="HL55" s="3"/>
      <c r="HM55" s="3"/>
      <c r="HN55" s="3"/>
      <c r="HO55" s="3"/>
      <c r="HP55" s="3"/>
      <c r="HQ55" s="3"/>
      <c r="HR55" s="3"/>
      <c r="HS55" s="3"/>
      <c r="HT55" s="3"/>
      <c r="HU55" s="3"/>
      <c r="HV55" s="3"/>
      <c r="HW55" s="3"/>
      <c r="HX55" s="3"/>
      <c r="HY55" s="3"/>
      <c r="HZ55" s="3"/>
      <c r="IA55" s="3"/>
      <c r="IB55" s="3"/>
      <c r="IC55" s="3"/>
      <c r="ID55" s="3"/>
      <c r="IE55" s="3"/>
      <c r="IF55" s="3"/>
      <c r="IG55" s="3"/>
      <c r="IH55" s="3"/>
      <c r="II55" s="3"/>
      <c r="IJ55" s="3"/>
      <c r="IK55" s="3"/>
      <c r="IL55" s="3"/>
      <c r="IM55" s="3"/>
      <c r="IN55" s="3"/>
      <c r="IO55" s="3"/>
      <c r="IP55" s="3"/>
      <c r="IQ55" s="3"/>
      <c r="IR55" s="3"/>
      <c r="IS55" s="3"/>
      <c r="IT55" s="3"/>
      <c r="IU55" s="3"/>
      <c r="IV55" s="3"/>
    </row>
    <row r="56" spans="1:256" s="197" customFormat="1" ht="131" customHeight="1" x14ac:dyDescent="0.15">
      <c r="A56" s="14" t="s">
        <v>2485</v>
      </c>
      <c r="B56" s="27" t="str">
        <f>VLOOKUP(A56,Questions!$B$3:$C$258,2,FALSE)</f>
        <v>Do you expect your staff to maintain a current skill set in IT accessibility?</v>
      </c>
      <c r="C56" s="11" t="s">
        <v>15</v>
      </c>
      <c r="D56" s="464" t="s">
        <v>3155</v>
      </c>
      <c r="E56" s="9" t="str">
        <f>IF((C56=""),VLOOKUP(A56,Questions!B$18:G$260,4,FALSE),IF(C56="Yes",VLOOKUP(A56,Questions!B$18:G$260,6,FALSE),IF(C56="No",VLOOKUP(A56,Questions!B$18:G$260,5,FALSE),"N/A")))</f>
        <v>Provide any further relevant information about how expertise is maintained; include any accessibility certifications staff may hold (e.g., IAAP WAS &lt;https://www.accessibilityassociation.org/certifications&gt; or DHS Trusted Tester &lt;https://section508.gov/test/trusted-tester&gt;.</v>
      </c>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c r="DC56" s="3"/>
      <c r="DD56" s="3"/>
      <c r="DE56" s="3"/>
      <c r="DF56" s="3"/>
      <c r="DG56" s="3"/>
      <c r="DH56" s="3"/>
      <c r="DI56" s="3"/>
      <c r="DJ56" s="3"/>
      <c r="DK56" s="3"/>
      <c r="DL56" s="3"/>
      <c r="DM56" s="3"/>
      <c r="DN56" s="3"/>
      <c r="DO56" s="3"/>
      <c r="DP56" s="3"/>
      <c r="DQ56" s="3"/>
      <c r="DR56" s="3"/>
      <c r="DS56" s="3"/>
      <c r="DT56" s="3"/>
      <c r="DU56" s="3"/>
      <c r="DV56" s="3"/>
      <c r="DW56" s="3"/>
      <c r="DX56" s="3"/>
      <c r="DY56" s="3"/>
      <c r="DZ56" s="3"/>
      <c r="EA56" s="3"/>
      <c r="EB56" s="3"/>
      <c r="EC56" s="3"/>
      <c r="ED56" s="3"/>
      <c r="EE56" s="3"/>
      <c r="EF56" s="3"/>
      <c r="EG56" s="3"/>
      <c r="EH56" s="3"/>
      <c r="EI56" s="3"/>
      <c r="EJ56" s="3"/>
      <c r="EK56" s="3"/>
      <c r="EL56" s="3"/>
      <c r="EM56" s="3"/>
      <c r="EN56" s="3"/>
      <c r="EO56" s="3"/>
      <c r="EP56" s="3"/>
      <c r="EQ56" s="3"/>
      <c r="ER56" s="3"/>
      <c r="ES56" s="3"/>
      <c r="ET56" s="3"/>
      <c r="EU56" s="3"/>
      <c r="EV56" s="3"/>
      <c r="EW56" s="3"/>
      <c r="EX56" s="3"/>
      <c r="EY56" s="3"/>
      <c r="EZ56" s="3"/>
      <c r="FA56" s="3"/>
      <c r="FB56" s="3"/>
      <c r="FC56" s="3"/>
      <c r="FD56" s="3"/>
      <c r="FE56" s="3"/>
      <c r="FF56" s="3"/>
      <c r="FG56" s="3"/>
      <c r="FH56" s="3"/>
      <c r="FI56" s="3"/>
      <c r="FJ56" s="3"/>
      <c r="FK56" s="3"/>
      <c r="FL56" s="3"/>
      <c r="FM56" s="3"/>
      <c r="FN56" s="3"/>
      <c r="FO56" s="3"/>
      <c r="FP56" s="3"/>
      <c r="FQ56" s="3"/>
      <c r="FR56" s="3"/>
      <c r="FS56" s="3"/>
      <c r="FT56" s="3"/>
      <c r="FU56" s="3"/>
      <c r="FV56" s="3"/>
      <c r="FW56" s="3"/>
      <c r="FX56" s="3"/>
      <c r="FY56" s="3"/>
      <c r="FZ56" s="3"/>
      <c r="GA56" s="3"/>
      <c r="GB56" s="3"/>
      <c r="GC56" s="3"/>
      <c r="GD56" s="3"/>
      <c r="GE56" s="3"/>
      <c r="GF56" s="3"/>
      <c r="GG56" s="3"/>
      <c r="GH56" s="3"/>
      <c r="GI56" s="3"/>
      <c r="GJ56" s="3"/>
      <c r="GK56" s="3"/>
      <c r="GL56" s="3"/>
      <c r="GM56" s="3"/>
      <c r="GN56" s="3"/>
      <c r="GO56" s="3"/>
      <c r="GP56" s="3"/>
      <c r="GQ56" s="3"/>
      <c r="GR56" s="3"/>
      <c r="GS56" s="3"/>
      <c r="GT56" s="3"/>
      <c r="GU56" s="3"/>
      <c r="GV56" s="3"/>
      <c r="GW56" s="3"/>
      <c r="GX56" s="3"/>
      <c r="GY56" s="3"/>
      <c r="GZ56" s="3"/>
      <c r="HA56" s="3"/>
      <c r="HB56" s="3"/>
      <c r="HC56" s="3"/>
      <c r="HD56" s="3"/>
      <c r="HE56" s="3"/>
      <c r="HF56" s="3"/>
      <c r="HG56" s="3"/>
      <c r="HH56" s="3"/>
      <c r="HI56" s="3"/>
      <c r="HJ56" s="3"/>
      <c r="HK56" s="3"/>
      <c r="HL56" s="3"/>
      <c r="HM56" s="3"/>
      <c r="HN56" s="3"/>
      <c r="HO56" s="3"/>
      <c r="HP56" s="3"/>
      <c r="HQ56" s="3"/>
      <c r="HR56" s="3"/>
      <c r="HS56" s="3"/>
      <c r="HT56" s="3"/>
      <c r="HU56" s="3"/>
      <c r="HV56" s="3"/>
      <c r="HW56" s="3"/>
      <c r="HX56" s="3"/>
      <c r="HY56" s="3"/>
      <c r="HZ56" s="3"/>
      <c r="IA56" s="3"/>
      <c r="IB56" s="3"/>
      <c r="IC56" s="3"/>
      <c r="ID56" s="3"/>
      <c r="IE56" s="3"/>
      <c r="IF56" s="3"/>
      <c r="IG56" s="3"/>
      <c r="IH56" s="3"/>
      <c r="II56" s="3"/>
      <c r="IJ56" s="3"/>
      <c r="IK56" s="3"/>
      <c r="IL56" s="3"/>
      <c r="IM56" s="3"/>
      <c r="IN56" s="3"/>
      <c r="IO56" s="3"/>
      <c r="IP56" s="3"/>
      <c r="IQ56" s="3"/>
      <c r="IR56" s="3"/>
      <c r="IS56" s="3"/>
      <c r="IT56" s="3"/>
      <c r="IU56" s="3"/>
      <c r="IV56" s="3"/>
    </row>
    <row r="57" spans="1:256" s="197" customFormat="1" ht="48" customHeight="1" x14ac:dyDescent="0.15">
      <c r="A57" s="14" t="s">
        <v>2490</v>
      </c>
      <c r="B57" s="27" t="str">
        <f>VLOOKUP(A57,Questions!$B$3:$C$258,2,FALSE)</f>
        <v>Do you have a documented and implemented process for reporting and tracking accessibility issues?</v>
      </c>
      <c r="C57" s="11" t="s">
        <v>15</v>
      </c>
      <c r="D57" s="464" t="s">
        <v>3156</v>
      </c>
      <c r="E57" s="9" t="str">
        <f>IF((C57=""),VLOOKUP(A57,Questions!B$18:G$260,4,FALSE),IF(C57="Yes",VLOOKUP(A57,Questions!B$18:G$260,6,FALSE),IF(C57="No",VLOOKUP(A57,Questions!B$18:G$260,5,FALSE),"N/A")))</f>
        <v>Describe the process and any recent examples of fixes as a result of the process.</v>
      </c>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c r="DG57" s="3"/>
      <c r="DH57" s="3"/>
      <c r="DI57" s="3"/>
      <c r="DJ57" s="3"/>
      <c r="DK57" s="3"/>
      <c r="DL57" s="3"/>
      <c r="DM57" s="3"/>
      <c r="DN57" s="3"/>
      <c r="DO57" s="3"/>
      <c r="DP57" s="3"/>
      <c r="DQ57" s="3"/>
      <c r="DR57" s="3"/>
      <c r="DS57" s="3"/>
      <c r="DT57" s="3"/>
      <c r="DU57" s="3"/>
      <c r="DV57" s="3"/>
      <c r="DW57" s="3"/>
      <c r="DX57" s="3"/>
      <c r="DY57" s="3"/>
      <c r="DZ57" s="3"/>
      <c r="EA57" s="3"/>
      <c r="EB57" s="3"/>
      <c r="EC57" s="3"/>
      <c r="ED57" s="3"/>
      <c r="EE57" s="3"/>
      <c r="EF57" s="3"/>
      <c r="EG57" s="3"/>
      <c r="EH57" s="3"/>
      <c r="EI57" s="3"/>
      <c r="EJ57" s="3"/>
      <c r="EK57" s="3"/>
      <c r="EL57" s="3"/>
      <c r="EM57" s="3"/>
      <c r="EN57" s="3"/>
      <c r="EO57" s="3"/>
      <c r="EP57" s="3"/>
      <c r="EQ57" s="3"/>
      <c r="ER57" s="3"/>
      <c r="ES57" s="3"/>
      <c r="ET57" s="3"/>
      <c r="EU57" s="3"/>
      <c r="EV57" s="3"/>
      <c r="EW57" s="3"/>
      <c r="EX57" s="3"/>
      <c r="EY57" s="3"/>
      <c r="EZ57" s="3"/>
      <c r="FA57" s="3"/>
      <c r="FB57" s="3"/>
      <c r="FC57" s="3"/>
      <c r="FD57" s="3"/>
      <c r="FE57" s="3"/>
      <c r="FF57" s="3"/>
      <c r="FG57" s="3"/>
      <c r="FH57" s="3"/>
      <c r="FI57" s="3"/>
      <c r="FJ57" s="3"/>
      <c r="FK57" s="3"/>
      <c r="FL57" s="3"/>
      <c r="FM57" s="3"/>
      <c r="FN57" s="3"/>
      <c r="FO57" s="3"/>
      <c r="FP57" s="3"/>
      <c r="FQ57" s="3"/>
      <c r="FR57" s="3"/>
      <c r="FS57" s="3"/>
      <c r="FT57" s="3"/>
      <c r="FU57" s="3"/>
      <c r="FV57" s="3"/>
      <c r="FW57" s="3"/>
      <c r="FX57" s="3"/>
      <c r="FY57" s="3"/>
      <c r="FZ57" s="3"/>
      <c r="GA57" s="3"/>
      <c r="GB57" s="3"/>
      <c r="GC57" s="3"/>
      <c r="GD57" s="3"/>
      <c r="GE57" s="3"/>
      <c r="GF57" s="3"/>
      <c r="GG57" s="3"/>
      <c r="GH57" s="3"/>
      <c r="GI57" s="3"/>
      <c r="GJ57" s="3"/>
      <c r="GK57" s="3"/>
      <c r="GL57" s="3"/>
      <c r="GM57" s="3"/>
      <c r="GN57" s="3"/>
      <c r="GO57" s="3"/>
      <c r="GP57" s="3"/>
      <c r="GQ57" s="3"/>
      <c r="GR57" s="3"/>
      <c r="GS57" s="3"/>
      <c r="GT57" s="3"/>
      <c r="GU57" s="3"/>
      <c r="GV57" s="3"/>
      <c r="GW57" s="3"/>
      <c r="GX57" s="3"/>
      <c r="GY57" s="3"/>
      <c r="GZ57" s="3"/>
      <c r="HA57" s="3"/>
      <c r="HB57" s="3"/>
      <c r="HC57" s="3"/>
      <c r="HD57" s="3"/>
      <c r="HE57" s="3"/>
      <c r="HF57" s="3"/>
      <c r="HG57" s="3"/>
      <c r="HH57" s="3"/>
      <c r="HI57" s="3"/>
      <c r="HJ57" s="3"/>
      <c r="HK57" s="3"/>
      <c r="HL57" s="3"/>
      <c r="HM57" s="3"/>
      <c r="HN57" s="3"/>
      <c r="HO57" s="3"/>
      <c r="HP57" s="3"/>
      <c r="HQ57" s="3"/>
      <c r="HR57" s="3"/>
      <c r="HS57" s="3"/>
      <c r="HT57" s="3"/>
      <c r="HU57" s="3"/>
      <c r="HV57" s="3"/>
      <c r="HW57" s="3"/>
      <c r="HX57" s="3"/>
      <c r="HY57" s="3"/>
      <c r="HZ57" s="3"/>
      <c r="IA57" s="3"/>
      <c r="IB57" s="3"/>
      <c r="IC57" s="3"/>
      <c r="ID57" s="3"/>
      <c r="IE57" s="3"/>
      <c r="IF57" s="3"/>
      <c r="IG57" s="3"/>
      <c r="IH57" s="3"/>
      <c r="II57" s="3"/>
      <c r="IJ57" s="3"/>
      <c r="IK57" s="3"/>
      <c r="IL57" s="3"/>
      <c r="IM57" s="3"/>
      <c r="IN57" s="3"/>
      <c r="IO57" s="3"/>
      <c r="IP57" s="3"/>
      <c r="IQ57" s="3"/>
      <c r="IR57" s="3"/>
      <c r="IS57" s="3"/>
      <c r="IT57" s="3"/>
      <c r="IU57" s="3"/>
      <c r="IV57" s="3"/>
    </row>
    <row r="58" spans="1:256" s="197" customFormat="1" ht="48" customHeight="1" x14ac:dyDescent="0.15">
      <c r="A58" s="14" t="s">
        <v>2495</v>
      </c>
      <c r="B58" s="27" t="str">
        <f>VLOOKUP(A58,Questions!$B$3:$C$258,2,FALSE)</f>
        <v>Do you have documented processes and procedures for implementing accessibility into your development lifecycle?</v>
      </c>
      <c r="C58" s="11" t="s">
        <v>15</v>
      </c>
      <c r="D58" s="464" t="s">
        <v>3157</v>
      </c>
      <c r="E58" s="9" t="str">
        <f>IF((C58=""),VLOOKUP(A58,Questions!B$18:G$260,4,FALSE),IF(C58="Yes",VLOOKUP(A58,Questions!B$18:G$260,6,FALSE),IF(C58="No",VLOOKUP(A58,Questions!B$18:G$260,5,FALSE),"N/A")))</f>
        <v>Provide further details or multiple means in Additional Information.</v>
      </c>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c r="EL58" s="3"/>
      <c r="EM58" s="3"/>
      <c r="EN58" s="3"/>
      <c r="EO58" s="3"/>
      <c r="EP58" s="3"/>
      <c r="EQ58" s="3"/>
      <c r="ER58" s="3"/>
      <c r="ES58" s="3"/>
      <c r="ET58" s="3"/>
      <c r="EU58" s="3"/>
      <c r="EV58" s="3"/>
      <c r="EW58" s="3"/>
      <c r="EX58" s="3"/>
      <c r="EY58" s="3"/>
      <c r="EZ58" s="3"/>
      <c r="FA58" s="3"/>
      <c r="FB58" s="3"/>
      <c r="FC58" s="3"/>
      <c r="FD58" s="3"/>
      <c r="FE58" s="3"/>
      <c r="FF58" s="3"/>
      <c r="FG58" s="3"/>
      <c r="FH58" s="3"/>
      <c r="FI58" s="3"/>
      <c r="FJ58" s="3"/>
      <c r="FK58" s="3"/>
      <c r="FL58" s="3"/>
      <c r="FM58" s="3"/>
      <c r="FN58" s="3"/>
      <c r="FO58" s="3"/>
      <c r="FP58" s="3"/>
      <c r="FQ58" s="3"/>
      <c r="FR58" s="3"/>
      <c r="FS58" s="3"/>
      <c r="FT58" s="3"/>
      <c r="FU58" s="3"/>
      <c r="FV58" s="3"/>
      <c r="FW58" s="3"/>
      <c r="FX58" s="3"/>
      <c r="FY58" s="3"/>
      <c r="FZ58" s="3"/>
      <c r="GA58" s="3"/>
      <c r="GB58" s="3"/>
      <c r="GC58" s="3"/>
      <c r="GD58" s="3"/>
      <c r="GE58" s="3"/>
      <c r="GF58" s="3"/>
      <c r="GG58" s="3"/>
      <c r="GH58" s="3"/>
      <c r="GI58" s="3"/>
      <c r="GJ58" s="3"/>
      <c r="GK58" s="3"/>
      <c r="GL58" s="3"/>
      <c r="GM58" s="3"/>
      <c r="GN58" s="3"/>
      <c r="GO58" s="3"/>
      <c r="GP58" s="3"/>
      <c r="GQ58" s="3"/>
      <c r="GR58" s="3"/>
      <c r="GS58" s="3"/>
      <c r="GT58" s="3"/>
      <c r="GU58" s="3"/>
      <c r="GV58" s="3"/>
      <c r="GW58" s="3"/>
      <c r="GX58" s="3"/>
      <c r="GY58" s="3"/>
      <c r="GZ58" s="3"/>
      <c r="HA58" s="3"/>
      <c r="HB58" s="3"/>
      <c r="HC58" s="3"/>
      <c r="HD58" s="3"/>
      <c r="HE58" s="3"/>
      <c r="HF58" s="3"/>
      <c r="HG58" s="3"/>
      <c r="HH58" s="3"/>
      <c r="HI58" s="3"/>
      <c r="HJ58" s="3"/>
      <c r="HK58" s="3"/>
      <c r="HL58" s="3"/>
      <c r="HM58" s="3"/>
      <c r="HN58" s="3"/>
      <c r="HO58" s="3"/>
      <c r="HP58" s="3"/>
      <c r="HQ58" s="3"/>
      <c r="HR58" s="3"/>
      <c r="HS58" s="3"/>
      <c r="HT58" s="3"/>
      <c r="HU58" s="3"/>
      <c r="HV58" s="3"/>
      <c r="HW58" s="3"/>
      <c r="HX58" s="3"/>
      <c r="HY58" s="3"/>
      <c r="HZ58" s="3"/>
      <c r="IA58" s="3"/>
      <c r="IB58" s="3"/>
      <c r="IC58" s="3"/>
      <c r="ID58" s="3"/>
      <c r="IE58" s="3"/>
      <c r="IF58" s="3"/>
      <c r="IG58" s="3"/>
      <c r="IH58" s="3"/>
      <c r="II58" s="3"/>
      <c r="IJ58" s="3"/>
      <c r="IK58" s="3"/>
      <c r="IL58" s="3"/>
      <c r="IM58" s="3"/>
      <c r="IN58" s="3"/>
      <c r="IO58" s="3"/>
      <c r="IP58" s="3"/>
      <c r="IQ58" s="3"/>
      <c r="IR58" s="3"/>
      <c r="IS58" s="3"/>
      <c r="IT58" s="3"/>
      <c r="IU58" s="3"/>
      <c r="IV58" s="3"/>
    </row>
    <row r="59" spans="1:256" s="197" customFormat="1" ht="48" customHeight="1" x14ac:dyDescent="0.15">
      <c r="A59" s="14" t="s">
        <v>2499</v>
      </c>
      <c r="B59" s="27" t="str">
        <f>VLOOKUP(A59,Questions!$B$3:$C$258,2,FALSE)</f>
        <v>Can all functions of the application or service be performed using only the keyboard?</v>
      </c>
      <c r="C59" s="11" t="s">
        <v>15</v>
      </c>
      <c r="D59" s="464" t="s">
        <v>3158</v>
      </c>
      <c r="E59" s="9" t="str">
        <f>IF((C59=""),VLOOKUP(A59,Questions!B$18:G$260,4,FALSE),IF(C59="Yes",VLOOKUP(A59,Questions!B$18:G$260,6,FALSE),IF(C59="No",VLOOKUP(A59,Questions!B$18:G$260,5,FALSE),"N/A")))</f>
        <v>State when and on which platform this was verified.</v>
      </c>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3"/>
      <c r="DD59" s="3"/>
      <c r="DE59" s="3"/>
      <c r="DF59" s="3"/>
      <c r="DG59" s="3"/>
      <c r="DH59" s="3"/>
      <c r="DI59" s="3"/>
      <c r="DJ59" s="3"/>
      <c r="DK59" s="3"/>
      <c r="DL59" s="3"/>
      <c r="DM59" s="3"/>
      <c r="DN59" s="3"/>
      <c r="DO59" s="3"/>
      <c r="DP59" s="3"/>
      <c r="DQ59" s="3"/>
      <c r="DR59" s="3"/>
      <c r="DS59" s="3"/>
      <c r="DT59" s="3"/>
      <c r="DU59" s="3"/>
      <c r="DV59" s="3"/>
      <c r="DW59" s="3"/>
      <c r="DX59" s="3"/>
      <c r="DY59" s="3"/>
      <c r="DZ59" s="3"/>
      <c r="EA59" s="3"/>
      <c r="EB59" s="3"/>
      <c r="EC59" s="3"/>
      <c r="ED59" s="3"/>
      <c r="EE59" s="3"/>
      <c r="EF59" s="3"/>
      <c r="EG59" s="3"/>
      <c r="EH59" s="3"/>
      <c r="EI59" s="3"/>
      <c r="EJ59" s="3"/>
      <c r="EK59" s="3"/>
      <c r="EL59" s="3"/>
      <c r="EM59" s="3"/>
      <c r="EN59" s="3"/>
      <c r="EO59" s="3"/>
      <c r="EP59" s="3"/>
      <c r="EQ59" s="3"/>
      <c r="ER59" s="3"/>
      <c r="ES59" s="3"/>
      <c r="ET59" s="3"/>
      <c r="EU59" s="3"/>
      <c r="EV59" s="3"/>
      <c r="EW59" s="3"/>
      <c r="EX59" s="3"/>
      <c r="EY59" s="3"/>
      <c r="EZ59" s="3"/>
      <c r="FA59" s="3"/>
      <c r="FB59" s="3"/>
      <c r="FC59" s="3"/>
      <c r="FD59" s="3"/>
      <c r="FE59" s="3"/>
      <c r="FF59" s="3"/>
      <c r="FG59" s="3"/>
      <c r="FH59" s="3"/>
      <c r="FI59" s="3"/>
      <c r="FJ59" s="3"/>
      <c r="FK59" s="3"/>
      <c r="FL59" s="3"/>
      <c r="FM59" s="3"/>
      <c r="FN59" s="3"/>
      <c r="FO59" s="3"/>
      <c r="FP59" s="3"/>
      <c r="FQ59" s="3"/>
      <c r="FR59" s="3"/>
      <c r="FS59" s="3"/>
      <c r="FT59" s="3"/>
      <c r="FU59" s="3"/>
      <c r="FV59" s="3"/>
      <c r="FW59" s="3"/>
      <c r="FX59" s="3"/>
      <c r="FY59" s="3"/>
      <c r="FZ59" s="3"/>
      <c r="GA59" s="3"/>
      <c r="GB59" s="3"/>
      <c r="GC59" s="3"/>
      <c r="GD59" s="3"/>
      <c r="GE59" s="3"/>
      <c r="GF59" s="3"/>
      <c r="GG59" s="3"/>
      <c r="GH59" s="3"/>
      <c r="GI59" s="3"/>
      <c r="GJ59" s="3"/>
      <c r="GK59" s="3"/>
      <c r="GL59" s="3"/>
      <c r="GM59" s="3"/>
      <c r="GN59" s="3"/>
      <c r="GO59" s="3"/>
      <c r="GP59" s="3"/>
      <c r="GQ59" s="3"/>
      <c r="GR59" s="3"/>
      <c r="GS59" s="3"/>
      <c r="GT59" s="3"/>
      <c r="GU59" s="3"/>
      <c r="GV59" s="3"/>
      <c r="GW59" s="3"/>
      <c r="GX59" s="3"/>
      <c r="GY59" s="3"/>
      <c r="GZ59" s="3"/>
      <c r="HA59" s="3"/>
      <c r="HB59" s="3"/>
      <c r="HC59" s="3"/>
      <c r="HD59" s="3"/>
      <c r="HE59" s="3"/>
      <c r="HF59" s="3"/>
      <c r="HG59" s="3"/>
      <c r="HH59" s="3"/>
      <c r="HI59" s="3"/>
      <c r="HJ59" s="3"/>
      <c r="HK59" s="3"/>
      <c r="HL59" s="3"/>
      <c r="HM59" s="3"/>
      <c r="HN59" s="3"/>
      <c r="HO59" s="3"/>
      <c r="HP59" s="3"/>
      <c r="HQ59" s="3"/>
      <c r="HR59" s="3"/>
      <c r="HS59" s="3"/>
      <c r="HT59" s="3"/>
      <c r="HU59" s="3"/>
      <c r="HV59" s="3"/>
      <c r="HW59" s="3"/>
      <c r="HX59" s="3"/>
      <c r="HY59" s="3"/>
      <c r="HZ59" s="3"/>
      <c r="IA59" s="3"/>
      <c r="IB59" s="3"/>
      <c r="IC59" s="3"/>
      <c r="ID59" s="3"/>
      <c r="IE59" s="3"/>
      <c r="IF59" s="3"/>
      <c r="IG59" s="3"/>
      <c r="IH59" s="3"/>
      <c r="II59" s="3"/>
      <c r="IJ59" s="3"/>
      <c r="IK59" s="3"/>
      <c r="IL59" s="3"/>
      <c r="IM59" s="3"/>
      <c r="IN59" s="3"/>
      <c r="IO59" s="3"/>
      <c r="IP59" s="3"/>
      <c r="IQ59" s="3"/>
      <c r="IR59" s="3"/>
      <c r="IS59" s="3"/>
      <c r="IT59" s="3"/>
      <c r="IU59" s="3"/>
      <c r="IV59" s="3"/>
    </row>
    <row r="60" spans="1:256" s="197" customFormat="1" ht="73" customHeight="1" x14ac:dyDescent="0.15">
      <c r="A60" s="14" t="s">
        <v>2504</v>
      </c>
      <c r="B60" s="27" t="str">
        <f>VLOOKUP(A60,Questions!$B$3:$C$258,2,FALSE)</f>
        <v>Does your product rely on activating a special ‘accessibility mode,’ a ‘lite version’ or accessing an alternate interface for accessibility purposes?</v>
      </c>
      <c r="C60" s="11" t="s">
        <v>18</v>
      </c>
      <c r="D60" s="102"/>
      <c r="E60" s="9" t="str">
        <f>IF((C60=""),VLOOKUP(A60,Questions!B$18:G$260,4,FALSE),IF(C60="Yes",VLOOKUP(A60,Questions!B$18:G$260,6,FALSE),IF(C60="No",VLOOKUP(A60,Questions!B$18:G$260,5,FALSE),"N/A")))</f>
        <v xml:space="preserve"> </v>
      </c>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c r="DB60" s="3"/>
      <c r="DC60" s="3"/>
      <c r="DD60" s="3"/>
      <c r="DE60" s="3"/>
      <c r="DF60" s="3"/>
      <c r="DG60" s="3"/>
      <c r="DH60" s="3"/>
      <c r="DI60" s="3"/>
      <c r="DJ60" s="3"/>
      <c r="DK60" s="3"/>
      <c r="DL60" s="3"/>
      <c r="DM60" s="3"/>
      <c r="DN60" s="3"/>
      <c r="DO60" s="3"/>
      <c r="DP60" s="3"/>
      <c r="DQ60" s="3"/>
      <c r="DR60" s="3"/>
      <c r="DS60" s="3"/>
      <c r="DT60" s="3"/>
      <c r="DU60" s="3"/>
      <c r="DV60" s="3"/>
      <c r="DW60" s="3"/>
      <c r="DX60" s="3"/>
      <c r="DY60" s="3"/>
      <c r="DZ60" s="3"/>
      <c r="EA60" s="3"/>
      <c r="EB60" s="3"/>
      <c r="EC60" s="3"/>
      <c r="ED60" s="3"/>
      <c r="EE60" s="3"/>
      <c r="EF60" s="3"/>
      <c r="EG60" s="3"/>
      <c r="EH60" s="3"/>
      <c r="EI60" s="3"/>
      <c r="EJ60" s="3"/>
      <c r="EK60" s="3"/>
      <c r="EL60" s="3"/>
      <c r="EM60" s="3"/>
      <c r="EN60" s="3"/>
      <c r="EO60" s="3"/>
      <c r="EP60" s="3"/>
      <c r="EQ60" s="3"/>
      <c r="ER60" s="3"/>
      <c r="ES60" s="3"/>
      <c r="ET60" s="3"/>
      <c r="EU60" s="3"/>
      <c r="EV60" s="3"/>
      <c r="EW60" s="3"/>
      <c r="EX60" s="3"/>
      <c r="EY60" s="3"/>
      <c r="EZ60" s="3"/>
      <c r="FA60" s="3"/>
      <c r="FB60" s="3"/>
      <c r="FC60" s="3"/>
      <c r="FD60" s="3"/>
      <c r="FE60" s="3"/>
      <c r="FF60" s="3"/>
      <c r="FG60" s="3"/>
      <c r="FH60" s="3"/>
      <c r="FI60" s="3"/>
      <c r="FJ60" s="3"/>
      <c r="FK60" s="3"/>
      <c r="FL60" s="3"/>
      <c r="FM60" s="3"/>
      <c r="FN60" s="3"/>
      <c r="FO60" s="3"/>
      <c r="FP60" s="3"/>
      <c r="FQ60" s="3"/>
      <c r="FR60" s="3"/>
      <c r="FS60" s="3"/>
      <c r="FT60" s="3"/>
      <c r="FU60" s="3"/>
      <c r="FV60" s="3"/>
      <c r="FW60" s="3"/>
      <c r="FX60" s="3"/>
      <c r="FY60" s="3"/>
      <c r="FZ60" s="3"/>
      <c r="GA60" s="3"/>
      <c r="GB60" s="3"/>
      <c r="GC60" s="3"/>
      <c r="GD60" s="3"/>
      <c r="GE60" s="3"/>
      <c r="GF60" s="3"/>
      <c r="GG60" s="3"/>
      <c r="GH60" s="3"/>
      <c r="GI60" s="3"/>
      <c r="GJ60" s="3"/>
      <c r="GK60" s="3"/>
      <c r="GL60" s="3"/>
      <c r="GM60" s="3"/>
      <c r="GN60" s="3"/>
      <c r="GO60" s="3"/>
      <c r="GP60" s="3"/>
      <c r="GQ60" s="3"/>
      <c r="GR60" s="3"/>
      <c r="GS60" s="3"/>
      <c r="GT60" s="3"/>
      <c r="GU60" s="3"/>
      <c r="GV60" s="3"/>
      <c r="GW60" s="3"/>
      <c r="GX60" s="3"/>
      <c r="GY60" s="3"/>
      <c r="GZ60" s="3"/>
      <c r="HA60" s="3"/>
      <c r="HB60" s="3"/>
      <c r="HC60" s="3"/>
      <c r="HD60" s="3"/>
      <c r="HE60" s="3"/>
      <c r="HF60" s="3"/>
      <c r="HG60" s="3"/>
      <c r="HH60" s="3"/>
      <c r="HI60" s="3"/>
      <c r="HJ60" s="3"/>
      <c r="HK60" s="3"/>
      <c r="HL60" s="3"/>
      <c r="HM60" s="3"/>
      <c r="HN60" s="3"/>
      <c r="HO60" s="3"/>
      <c r="HP60" s="3"/>
      <c r="HQ60" s="3"/>
      <c r="HR60" s="3"/>
      <c r="HS60" s="3"/>
      <c r="HT60" s="3"/>
      <c r="HU60" s="3"/>
      <c r="HV60" s="3"/>
      <c r="HW60" s="3"/>
      <c r="HX60" s="3"/>
      <c r="HY60" s="3"/>
      <c r="HZ60" s="3"/>
      <c r="IA60" s="3"/>
      <c r="IB60" s="3"/>
      <c r="IC60" s="3"/>
      <c r="ID60" s="3"/>
      <c r="IE60" s="3"/>
      <c r="IF60" s="3"/>
      <c r="IG60" s="3"/>
      <c r="IH60" s="3"/>
      <c r="II60" s="3"/>
      <c r="IJ60" s="3"/>
      <c r="IK60" s="3"/>
      <c r="IL60" s="3"/>
      <c r="IM60" s="3"/>
      <c r="IN60" s="3"/>
      <c r="IO60" s="3"/>
      <c r="IP60" s="3"/>
      <c r="IQ60" s="3"/>
      <c r="IR60" s="3"/>
      <c r="IS60" s="3"/>
      <c r="IT60" s="3"/>
      <c r="IU60" s="3"/>
      <c r="IV60" s="3"/>
    </row>
    <row r="61" spans="1:256" ht="36" customHeight="1" x14ac:dyDescent="0.15">
      <c r="A61" s="380" t="str">
        <f>IF($C$28="No","Assessment of Third Parties - Optional based on QUALIFIER response.","Assessment of Third Parties")</f>
        <v>Assessment of Third Parties - Optional based on QUALIFIER response.</v>
      </c>
      <c r="B61" s="380"/>
      <c r="C61" s="24" t="s">
        <v>12</v>
      </c>
      <c r="D61" s="24" t="s">
        <v>13</v>
      </c>
      <c r="E61" s="7" t="s">
        <v>14</v>
      </c>
    </row>
    <row r="62" spans="1:256" ht="96" customHeight="1" x14ac:dyDescent="0.15">
      <c r="A62" s="14" t="s">
        <v>141</v>
      </c>
      <c r="B62" s="27" t="str">
        <f>VLOOKUP(A62,Questions!$B$3:$C$258,2,FALSE)</f>
        <v>Do you perform security assessments of third party companies with which you share data? (i.e. hosting providers, cloud services, PaaS, IaaS, SaaS, etc.).</v>
      </c>
      <c r="C62" s="11"/>
      <c r="D62" s="252"/>
      <c r="E62" s="9" t="str">
        <f>IF((C62=""),VLOOKUP(A62,Questions!B$18:G$260,4,FALSE),IF(C62="Yes",VLOOKUP(A62,Questions!B$18:G$260,6,FALSE),IF(C62="No",VLOOKUP(A62,Questions!B$18:G$260,5,FALSE),"N/A")))</f>
        <v xml:space="preserve"> </v>
      </c>
    </row>
    <row r="63" spans="1:256" ht="80" customHeight="1" x14ac:dyDescent="0.15">
      <c r="A63" s="14" t="s">
        <v>142</v>
      </c>
      <c r="B63" s="27" t="str">
        <f>VLOOKUP(A63,Questions!$B$3:$C$258,2,FALSE)</f>
        <v>Provide a brief description for why each of these third parties will have access to institution data.</v>
      </c>
      <c r="C63" s="381"/>
      <c r="D63" s="381"/>
      <c r="E63" s="9" t="str">
        <f>IF((C63=""),VLOOKUP(A63,Questions!B$18:G$260,4,FALSE),IF(C63="Yes",VLOOKUP(A63,Questions!B$18:G$260,6,FALSE),IF(C63="No",VLOOKUP(A63,Questions!B$18:G$260,5,FALSE),"N/A")))</f>
        <v xml:space="preserve"> </v>
      </c>
    </row>
    <row r="64" spans="1:256" ht="80" customHeight="1" x14ac:dyDescent="0.15">
      <c r="A64" s="14" t="s">
        <v>143</v>
      </c>
      <c r="B64" s="27" t="str">
        <f>VLOOKUP(A64,Questions!$B$3:$C$258,2,FALSE)</f>
        <v>What legal agreements (i.e. contracts) do you have in place with these third parties that address liability in the event of a data breach?</v>
      </c>
      <c r="C64" s="381"/>
      <c r="D64" s="381"/>
      <c r="E64" s="9" t="str">
        <f>IF((C64=""),VLOOKUP(A64,Questions!B$18:G$260,4,FALSE),IF(C64="Yes",VLOOKUP(A64,Questions!B$18:G$260,6,FALSE),IF(C64="No",VLOOKUP(A64,Questions!B$18:G$260,5,FALSE),"N/A")))</f>
        <v xml:space="preserve"> </v>
      </c>
    </row>
    <row r="65" spans="1:256" s="254" customFormat="1" ht="80" customHeight="1" x14ac:dyDescent="0.15">
      <c r="A65" s="14" t="s">
        <v>341</v>
      </c>
      <c r="B65" s="27" t="str">
        <f>VLOOKUP(A65,Questions!$B$3:$C$258,2,FALSE)</f>
        <v>Do you have an implemented third party management strategy?</v>
      </c>
      <c r="C65" s="11"/>
      <c r="D65" s="252"/>
      <c r="E65" s="9" t="str">
        <f>IF((C65=""),VLOOKUP(A65,Questions!B$18:G$260,4,FALSE),IF(C65="Yes",VLOOKUP(A65,Questions!B$18:G$260,6,FALSE),IF(C65="No",VLOOKUP(A65,Questions!B$18:G$260,5,FALSE),"N/A")))</f>
        <v>Robust answers from the vendor improve the quality and efficiency of the security assessment process.</v>
      </c>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c r="IR65" s="3"/>
      <c r="IS65" s="3"/>
      <c r="IT65" s="3"/>
      <c r="IU65" s="3"/>
      <c r="IV65" s="3"/>
    </row>
    <row r="66" spans="1:256" ht="80" customHeight="1" x14ac:dyDescent="0.15">
      <c r="A66" s="14" t="s">
        <v>2634</v>
      </c>
      <c r="B66" s="27" t="str">
        <f>VLOOKUP(A66,Questions!$B$3:$C$258,2,FALSE)</f>
        <v>Do you have a process and implemented procedures for managing your hardware supply chain? (e.g., telecommunications equipment, export licensing, computing devices)</v>
      </c>
      <c r="C66" s="11"/>
      <c r="D66" s="252"/>
      <c r="E66" s="9" t="str">
        <f>IF((C66=""),VLOOKUP(A66,Questions!B$18:G$260,4,FALSE),IF(C66="Yes",VLOOKUP(A66,Questions!B$18:G$260,6,FALSE),IF(C66="No",VLOOKUP(A66,Questions!B$18:G$260,5,FALSE),"N/A")))</f>
        <v>Make sure you address any national or regional regulations</v>
      </c>
    </row>
    <row r="67" spans="1:256" ht="36" customHeight="1" x14ac:dyDescent="0.15">
      <c r="A67" s="380" t="str">
        <f>IF(Questions!D23&lt;&gt;"","Consulting",IF(Questions!D23&lt;&gt;"Yes","Consulting - All questions after this section are OPTIONAL.","Consulting - Optional based on QUALIFIER response."))</f>
        <v>Consulting</v>
      </c>
      <c r="B67" s="380"/>
      <c r="C67" s="24" t="s">
        <v>12</v>
      </c>
      <c r="D67" s="24" t="s">
        <v>13</v>
      </c>
      <c r="E67" s="7" t="s">
        <v>14</v>
      </c>
    </row>
    <row r="68" spans="1:256" ht="48" customHeight="1" x14ac:dyDescent="0.15">
      <c r="A68" s="14" t="s">
        <v>144</v>
      </c>
      <c r="B68" s="27" t="str">
        <f>VLOOKUP(A68,Questions!$B$3:$C$258,2,FALSE)</f>
        <v>Will the consulting take place on-premises?</v>
      </c>
      <c r="C68" s="11"/>
      <c r="D68" s="28"/>
      <c r="E68" s="9" t="str">
        <f>IF((C68=""),VLOOKUP(A68,Questions!B:G,4,FALSE),IF(C68="Yes",VLOOKUP(A68,Questions!B:G,6,FALSE),IF(C68="No",VLOOKUP(A68,Questions!B:G,5,FALSE),"N/A")))</f>
        <v xml:space="preserve"> </v>
      </c>
    </row>
    <row r="69" spans="1:256" ht="63" customHeight="1" x14ac:dyDescent="0.15">
      <c r="A69" s="14" t="s">
        <v>145</v>
      </c>
      <c r="B69" s="27" t="str">
        <f>VLOOKUP(A69,Questions!$B$3:$C$258,2,FALSE)</f>
        <v>Will the consultant require access to Institution's network resources?</v>
      </c>
      <c r="C69" s="11"/>
      <c r="D69" s="28"/>
      <c r="E69" s="9" t="str">
        <f>IF((C69=""),VLOOKUP(A69,Questions!B:G,4,FALSE),IF(C69="Yes",VLOOKUP(A69,Questions!B:G,6,FALSE),IF(C69="No",VLOOKUP(A69,Questions!B:G,5,FALSE),"N/A")))</f>
        <v xml:space="preserve"> </v>
      </c>
    </row>
    <row r="70" spans="1:256" ht="63" customHeight="1" x14ac:dyDescent="0.15">
      <c r="A70" s="14" t="s">
        <v>146</v>
      </c>
      <c r="B70" s="27" t="str">
        <f>VLOOKUP(A70,Questions!$B$3:$C$258,2,FALSE)</f>
        <v>Will the consultant require access to hardware in the Institution's data centers?</v>
      </c>
      <c r="C70" s="11"/>
      <c r="D70" s="28"/>
      <c r="E70" s="9" t="str">
        <f>IF((C70=""),VLOOKUP(A70,Questions!B:G,4,FALSE),IF(C70="Yes",VLOOKUP(A70,Questions!B:G,6,FALSE),IF(C70="No",VLOOKUP(A70,Questions!B:G,5,FALSE),"N/A")))</f>
        <v xml:space="preserve"> </v>
      </c>
    </row>
    <row r="71" spans="1:256" ht="48" customHeight="1" x14ac:dyDescent="0.15">
      <c r="A71" s="14" t="s">
        <v>147</v>
      </c>
      <c r="B71" s="27" t="str">
        <f>VLOOKUP(A71,Questions!$B$3:$C$258,2,FALSE)</f>
        <v>Will the consultant require an account within the Institution's domain (@*.edu)?</v>
      </c>
      <c r="C71" s="11"/>
      <c r="D71" s="12"/>
      <c r="E71" s="9" t="str">
        <f>IF((C71=""),VLOOKUP(A71,Questions!B:G,4,FALSE),IF(C71="Yes",VLOOKUP(A71,Questions!B:G,6,FALSE),IF(C71="No",VLOOKUP(A71,Questions!B:G,5,FALSE),"N/A")))</f>
        <v xml:space="preserve"> </v>
      </c>
    </row>
    <row r="72" spans="1:256" ht="48" customHeight="1" x14ac:dyDescent="0.15">
      <c r="A72" s="14" t="s">
        <v>148</v>
      </c>
      <c r="B72" s="27" t="str">
        <f>VLOOKUP(A72,Questions!$B$3:$C$258,2,FALSE)</f>
        <v>Has the consultant received training on [sensitive, HIPAA, PCI, etc.] data handling?</v>
      </c>
      <c r="C72" s="11"/>
      <c r="D72" s="12"/>
      <c r="E72" s="9" t="str">
        <f>IF((C72=""),VLOOKUP(A72,Questions!B:G,4,FALSE),IF(C72="Yes",VLOOKUP(A72,Questions!B:G,6,FALSE),IF(C72="No",VLOOKUP(A72,Questions!B:G,5,FALSE),"N/A")))</f>
        <v xml:space="preserve"> </v>
      </c>
    </row>
    <row r="73" spans="1:256" ht="48" customHeight="1" x14ac:dyDescent="0.15">
      <c r="A73" s="14" t="s">
        <v>149</v>
      </c>
      <c r="B73" s="27" t="str">
        <f>VLOOKUP(A73,Questions!$B$3:$C$258,2,FALSE)</f>
        <v>Will any data be transferred to the consultant's possession?</v>
      </c>
      <c r="C73" s="11"/>
      <c r="D73" s="12"/>
      <c r="E73" s="9" t="str">
        <f>IF((C73=""),VLOOKUP(A73,Questions!B:G,4,FALSE),IF(C73="Yes",VLOOKUP(A73,Questions!B:G,6,FALSE),IF(C73="No",VLOOKUP(A73,Questions!B:G,5,FALSE),"N/A")))</f>
        <v xml:space="preserve"> </v>
      </c>
    </row>
    <row r="74" spans="1:256" s="1" customFormat="1" ht="48" customHeight="1" x14ac:dyDescent="0.2">
      <c r="A74" s="14" t="s">
        <v>150</v>
      </c>
      <c r="B74" s="27" t="str">
        <f>VLOOKUP(A74,Questions!$B$3:$C$258,2,FALSE)</f>
        <v>Is it encrypted (at rest) while in the consultant's possession?</v>
      </c>
      <c r="C74" s="122"/>
      <c r="D74" s="12"/>
      <c r="E74" s="9" t="str">
        <f>IF((C74=""),VLOOKUP(A74,Questions!B:G,4,FALSE),IF(C74="Yes",VLOOKUP(A74,Questions!B:G,6,FALSE),IF(C74="No",VLOOKUP(A74,Questions!B:G,5,FALSE),"N/A")))</f>
        <v xml:space="preserve"> </v>
      </c>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4"/>
      <c r="CW74" s="4"/>
      <c r="CX74" s="4"/>
      <c r="CY74" s="4"/>
      <c r="CZ74" s="4"/>
      <c r="DA74" s="4"/>
      <c r="DB74" s="4"/>
      <c r="DC74" s="4"/>
      <c r="DD74" s="4"/>
      <c r="DE74" s="4"/>
      <c r="DF74" s="4"/>
      <c r="DG74" s="4"/>
      <c r="DH74" s="4"/>
      <c r="DI74" s="4"/>
      <c r="DJ74" s="4"/>
      <c r="DK74" s="4"/>
      <c r="DL74" s="4"/>
      <c r="DM74" s="4"/>
      <c r="DN74" s="4"/>
      <c r="DO74" s="4"/>
      <c r="DP74" s="4"/>
      <c r="DQ74" s="4"/>
      <c r="DR74" s="4"/>
      <c r="DS74" s="4"/>
      <c r="DT74" s="4"/>
      <c r="DU74" s="4"/>
      <c r="DV74" s="4"/>
      <c r="DW74" s="4"/>
      <c r="DX74" s="4"/>
      <c r="DY74" s="4"/>
      <c r="DZ74" s="4"/>
      <c r="EA74" s="4"/>
      <c r="EB74" s="4"/>
      <c r="EC74" s="4"/>
      <c r="ED74" s="4"/>
      <c r="EE74" s="4"/>
      <c r="EF74" s="4"/>
      <c r="EG74" s="4"/>
      <c r="EH74" s="4"/>
      <c r="EI74" s="4"/>
      <c r="EJ74" s="4"/>
      <c r="EK74" s="4"/>
      <c r="EL74" s="4"/>
      <c r="EM74" s="4"/>
      <c r="EN74" s="4"/>
      <c r="EO74" s="4"/>
      <c r="EP74" s="4"/>
      <c r="EQ74" s="4"/>
      <c r="ER74" s="4"/>
      <c r="ES74" s="4"/>
      <c r="ET74" s="4"/>
      <c r="EU74" s="4"/>
      <c r="EV74" s="4"/>
      <c r="EW74" s="4"/>
      <c r="EX74" s="4"/>
      <c r="EY74" s="4"/>
      <c r="EZ74" s="4"/>
      <c r="FA74" s="4"/>
      <c r="FB74" s="4"/>
      <c r="FC74" s="4"/>
      <c r="FD74" s="4"/>
      <c r="FE74" s="4"/>
      <c r="FF74" s="4"/>
      <c r="FG74" s="4"/>
      <c r="FH74" s="4"/>
      <c r="FI74" s="4"/>
      <c r="FJ74" s="4"/>
      <c r="FK74" s="4"/>
      <c r="FL74" s="4"/>
      <c r="FM74" s="4"/>
      <c r="FN74" s="4"/>
      <c r="FO74" s="4"/>
      <c r="FP74" s="4"/>
      <c r="FQ74" s="4"/>
      <c r="FR74" s="4"/>
      <c r="FS74" s="4"/>
      <c r="FT74" s="4"/>
      <c r="FU74" s="4"/>
      <c r="FV74" s="4"/>
      <c r="FW74" s="4"/>
      <c r="FX74" s="4"/>
      <c r="FY74" s="4"/>
      <c r="FZ74" s="4"/>
      <c r="GA74" s="4"/>
      <c r="GB74" s="4"/>
      <c r="GC74" s="4"/>
      <c r="GD74" s="4"/>
      <c r="GE74" s="4"/>
      <c r="GF74" s="4"/>
      <c r="GG74" s="4"/>
      <c r="GH74" s="4"/>
      <c r="GI74" s="4"/>
      <c r="GJ74" s="4"/>
      <c r="GK74" s="4"/>
      <c r="GL74" s="4"/>
      <c r="GM74" s="4"/>
      <c r="GN74" s="4"/>
      <c r="GO74" s="4"/>
      <c r="GP74" s="4"/>
      <c r="GQ74" s="4"/>
      <c r="GR74" s="4"/>
      <c r="GS74" s="4"/>
      <c r="GT74" s="4"/>
      <c r="GU74" s="4"/>
      <c r="GV74" s="4"/>
      <c r="GW74" s="4"/>
      <c r="GX74" s="4"/>
      <c r="GY74" s="4"/>
      <c r="GZ74" s="4"/>
      <c r="HA74" s="4"/>
      <c r="HB74" s="4"/>
      <c r="HC74" s="4"/>
      <c r="HD74" s="4"/>
      <c r="HE74" s="4"/>
      <c r="HF74" s="4"/>
      <c r="HG74" s="4"/>
      <c r="HH74" s="4"/>
      <c r="HI74" s="4"/>
      <c r="HJ74" s="4"/>
      <c r="HK74" s="4"/>
      <c r="HL74" s="4"/>
      <c r="HM74" s="4"/>
      <c r="HN74" s="4"/>
      <c r="HO74" s="4"/>
      <c r="HP74" s="4"/>
      <c r="HQ74" s="4"/>
      <c r="HR74" s="4"/>
      <c r="HS74" s="4"/>
      <c r="HT74" s="4"/>
      <c r="HU74" s="4"/>
      <c r="HV74" s="4"/>
      <c r="HW74" s="4"/>
      <c r="HX74" s="4"/>
      <c r="HY74" s="4"/>
      <c r="HZ74" s="4"/>
      <c r="IA74" s="4"/>
      <c r="IB74" s="4"/>
      <c r="IC74" s="4"/>
      <c r="ID74" s="4"/>
      <c r="IE74" s="4"/>
      <c r="IF74" s="4"/>
      <c r="IG74" s="4"/>
      <c r="IH74" s="4"/>
      <c r="II74" s="4"/>
      <c r="IJ74" s="4"/>
      <c r="IK74" s="4"/>
      <c r="IL74" s="4"/>
      <c r="IM74" s="4"/>
      <c r="IN74" s="4"/>
      <c r="IO74" s="4"/>
      <c r="IP74" s="4"/>
      <c r="IQ74" s="4"/>
      <c r="IR74" s="4"/>
      <c r="IS74" s="4"/>
      <c r="IT74" s="4"/>
      <c r="IU74" s="4"/>
      <c r="IV74" s="4"/>
    </row>
    <row r="75" spans="1:256" ht="48" customHeight="1" x14ac:dyDescent="0.15">
      <c r="A75" s="14" t="s">
        <v>151</v>
      </c>
      <c r="B75" s="27" t="str">
        <f>VLOOKUP(A75,Questions!$B$3:$C$258,2,FALSE)</f>
        <v>Will the consultant need remote access to the Institution's network or systems?</v>
      </c>
      <c r="C75" s="11"/>
      <c r="D75" s="12"/>
      <c r="E75" s="9" t="str">
        <f>IF((C75=""),VLOOKUP(A75,Questions!B:G,4,FALSE),IF(C75="Yes",VLOOKUP(A75,Questions!B:G,6,FALSE),IF(C75="No",VLOOKUP(A75,Questions!B:G,5,FALSE),"N/A")))</f>
        <v xml:space="preserve"> </v>
      </c>
    </row>
    <row r="76" spans="1:256" s="1" customFormat="1" ht="48" customHeight="1" x14ac:dyDescent="0.2">
      <c r="A76" s="14" t="s">
        <v>152</v>
      </c>
      <c r="B76" s="27" t="str">
        <f>VLOOKUP(A76,Questions!$B$3:$C$258,2,FALSE)</f>
        <v>Can we restrict that access based on source IP address?</v>
      </c>
      <c r="C76" s="11"/>
      <c r="D76" s="12"/>
      <c r="E76" s="9" t="str">
        <f>IF((C76=""),VLOOKUP(A76,Questions!B:G,4,FALSE),IF(C76="Yes",VLOOKUP(A76,Questions!B:G,6,FALSE),IF(C76="No",VLOOKUP(A76,Questions!B:G,5,FALSE),"N/A")))</f>
        <v xml:space="preserve"> </v>
      </c>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4"/>
      <c r="BK76" s="4"/>
      <c r="BL76" s="4"/>
      <c r="BM76" s="4"/>
      <c r="BN76" s="4"/>
      <c r="BO76" s="4"/>
      <c r="BP76" s="4"/>
      <c r="BQ76" s="4"/>
      <c r="BR76" s="4"/>
      <c r="BS76" s="4"/>
      <c r="BT76" s="4"/>
      <c r="BU76" s="4"/>
      <c r="BV76" s="4"/>
      <c r="BW76" s="4"/>
      <c r="BX76" s="4"/>
      <c r="BY76" s="4"/>
      <c r="BZ76" s="4"/>
      <c r="CA76" s="4"/>
      <c r="CB76" s="4"/>
      <c r="CC76" s="4"/>
      <c r="CD76" s="4"/>
      <c r="CE76" s="4"/>
      <c r="CF76" s="4"/>
      <c r="CG76" s="4"/>
      <c r="CH76" s="4"/>
      <c r="CI76" s="4"/>
      <c r="CJ76" s="4"/>
      <c r="CK76" s="4"/>
      <c r="CL76" s="4"/>
      <c r="CM76" s="4"/>
      <c r="CN76" s="4"/>
      <c r="CO76" s="4"/>
      <c r="CP76" s="4"/>
      <c r="CQ76" s="4"/>
      <c r="CR76" s="4"/>
      <c r="CS76" s="4"/>
      <c r="CT76" s="4"/>
      <c r="CU76" s="4"/>
      <c r="CV76" s="4"/>
      <c r="CW76" s="4"/>
      <c r="CX76" s="4"/>
      <c r="CY76" s="4"/>
      <c r="CZ76" s="4"/>
      <c r="DA76" s="4"/>
      <c r="DB76" s="4"/>
      <c r="DC76" s="4"/>
      <c r="DD76" s="4"/>
      <c r="DE76" s="4"/>
      <c r="DF76" s="4"/>
      <c r="DG76" s="4"/>
      <c r="DH76" s="4"/>
      <c r="DI76" s="4"/>
      <c r="DJ76" s="4"/>
      <c r="DK76" s="4"/>
      <c r="DL76" s="4"/>
      <c r="DM76" s="4"/>
      <c r="DN76" s="4"/>
      <c r="DO76" s="4"/>
      <c r="DP76" s="4"/>
      <c r="DQ76" s="4"/>
      <c r="DR76" s="4"/>
      <c r="DS76" s="4"/>
      <c r="DT76" s="4"/>
      <c r="DU76" s="4"/>
      <c r="DV76" s="4"/>
      <c r="DW76" s="4"/>
      <c r="DX76" s="4"/>
      <c r="DY76" s="4"/>
      <c r="DZ76" s="4"/>
      <c r="EA76" s="4"/>
      <c r="EB76" s="4"/>
      <c r="EC76" s="4"/>
      <c r="ED76" s="4"/>
      <c r="EE76" s="4"/>
      <c r="EF76" s="4"/>
      <c r="EG76" s="4"/>
      <c r="EH76" s="4"/>
      <c r="EI76" s="4"/>
      <c r="EJ76" s="4"/>
      <c r="EK76" s="4"/>
      <c r="EL76" s="4"/>
      <c r="EM76" s="4"/>
      <c r="EN76" s="4"/>
      <c r="EO76" s="4"/>
      <c r="EP76" s="4"/>
      <c r="EQ76" s="4"/>
      <c r="ER76" s="4"/>
      <c r="ES76" s="4"/>
      <c r="ET76" s="4"/>
      <c r="EU76" s="4"/>
      <c r="EV76" s="4"/>
      <c r="EW76" s="4"/>
      <c r="EX76" s="4"/>
      <c r="EY76" s="4"/>
      <c r="EZ76" s="4"/>
      <c r="FA76" s="4"/>
      <c r="FB76" s="4"/>
      <c r="FC76" s="4"/>
      <c r="FD76" s="4"/>
      <c r="FE76" s="4"/>
      <c r="FF76" s="4"/>
      <c r="FG76" s="4"/>
      <c r="FH76" s="4"/>
      <c r="FI76" s="4"/>
      <c r="FJ76" s="4"/>
      <c r="FK76" s="4"/>
      <c r="FL76" s="4"/>
      <c r="FM76" s="4"/>
      <c r="FN76" s="4"/>
      <c r="FO76" s="4"/>
      <c r="FP76" s="4"/>
      <c r="FQ76" s="4"/>
      <c r="FR76" s="4"/>
      <c r="FS76" s="4"/>
      <c r="FT76" s="4"/>
      <c r="FU76" s="4"/>
      <c r="FV76" s="4"/>
      <c r="FW76" s="4"/>
      <c r="FX76" s="4"/>
      <c r="FY76" s="4"/>
      <c r="FZ76" s="4"/>
      <c r="GA76" s="4"/>
      <c r="GB76" s="4"/>
      <c r="GC76" s="4"/>
      <c r="GD76" s="4"/>
      <c r="GE76" s="4"/>
      <c r="GF76" s="4"/>
      <c r="GG76" s="4"/>
      <c r="GH76" s="4"/>
      <c r="GI76" s="4"/>
      <c r="GJ76" s="4"/>
      <c r="GK76" s="4"/>
      <c r="GL76" s="4"/>
      <c r="GM76" s="4"/>
      <c r="GN76" s="4"/>
      <c r="GO76" s="4"/>
      <c r="GP76" s="4"/>
      <c r="GQ76" s="4"/>
      <c r="GR76" s="4"/>
      <c r="GS76" s="4"/>
      <c r="GT76" s="4"/>
      <c r="GU76" s="4"/>
      <c r="GV76" s="4"/>
      <c r="GW76" s="4"/>
      <c r="GX76" s="4"/>
      <c r="GY76" s="4"/>
      <c r="GZ76" s="4"/>
      <c r="HA76" s="4"/>
      <c r="HB76" s="4"/>
      <c r="HC76" s="4"/>
      <c r="HD76" s="4"/>
      <c r="HE76" s="4"/>
      <c r="HF76" s="4"/>
      <c r="HG76" s="4"/>
      <c r="HH76" s="4"/>
      <c r="HI76" s="4"/>
      <c r="HJ76" s="4"/>
      <c r="HK76" s="4"/>
      <c r="HL76" s="4"/>
      <c r="HM76" s="4"/>
      <c r="HN76" s="4"/>
      <c r="HO76" s="4"/>
      <c r="HP76" s="4"/>
      <c r="HQ76" s="4"/>
      <c r="HR76" s="4"/>
      <c r="HS76" s="4"/>
      <c r="HT76" s="4"/>
      <c r="HU76" s="4"/>
      <c r="HV76" s="4"/>
      <c r="HW76" s="4"/>
      <c r="HX76" s="4"/>
      <c r="HY76" s="4"/>
      <c r="HZ76" s="4"/>
      <c r="IA76" s="4"/>
      <c r="IB76" s="4"/>
      <c r="IC76" s="4"/>
      <c r="ID76" s="4"/>
      <c r="IE76" s="4"/>
      <c r="IF76" s="4"/>
      <c r="IG76" s="4"/>
      <c r="IH76" s="4"/>
      <c r="II76" s="4"/>
      <c r="IJ76" s="4"/>
      <c r="IK76" s="4"/>
      <c r="IL76" s="4"/>
      <c r="IM76" s="4"/>
      <c r="IN76" s="4"/>
      <c r="IO76" s="4"/>
      <c r="IP76" s="4"/>
      <c r="IQ76" s="4"/>
      <c r="IR76" s="4"/>
      <c r="IS76" s="4"/>
      <c r="IT76" s="4"/>
      <c r="IU76" s="4"/>
      <c r="IV76" s="4"/>
    </row>
    <row r="77" spans="1:256" ht="36" customHeight="1" x14ac:dyDescent="0.15">
      <c r="A77" s="380" t="s">
        <v>1763</v>
      </c>
      <c r="B77" s="380"/>
      <c r="C77" s="24" t="s">
        <v>12</v>
      </c>
      <c r="D77" s="24" t="s">
        <v>13</v>
      </c>
      <c r="E77" s="7" t="s">
        <v>14</v>
      </c>
    </row>
    <row r="78" spans="1:256" ht="89.25" customHeight="1" x14ac:dyDescent="0.15">
      <c r="A78" s="14" t="s">
        <v>153</v>
      </c>
      <c r="B78" s="27" t="str">
        <f>VLOOKUP(A78,Questions!$B$3:$C$258,2,FALSE)</f>
        <v>Are access controls for institutional accounts based on structured rules, such as role-based access control (RBAC), attribute-based access control (ABAC) or policy-based access control (PBAC)?</v>
      </c>
      <c r="C78" s="11" t="s">
        <v>15</v>
      </c>
      <c r="D78" s="466" t="s">
        <v>3159</v>
      </c>
      <c r="E78" s="9" t="str">
        <f>IF((C78=""),VLOOKUP(A78,Questions!B:G,4,FALSE),IF(C78="Yes",VLOOKUP(A78,Questions!B:G,6,FALSE),IF(C78="No",VLOOKUP(A78,Questions!B:G,5,FALSE),"N/A")))</f>
        <v>Describe available roles.</v>
      </c>
    </row>
    <row r="79" spans="1:256" ht="93.75" customHeight="1" x14ac:dyDescent="0.15">
      <c r="A79" s="14" t="s">
        <v>154</v>
      </c>
      <c r="B79" s="27" t="str">
        <f>VLOOKUP(A79,Questions!$B$3:$C$258,2,FALSE)</f>
        <v>Are access controls for staff within your organization based on structured rules, such as RBAC, ABAC, or PBAC?</v>
      </c>
      <c r="C79" s="11" t="s">
        <v>15</v>
      </c>
      <c r="D79" s="102"/>
      <c r="E79" s="9" t="str">
        <f>IF((C79=""),VLOOKUP(A79,Questions!B:G,4,FALSE),IF(C79="Yes",VLOOKUP(A79,Questions!B:G,6,FALSE),IF(C79="No",VLOOKUP(A79,Questions!B:G,5,FALSE),"N/A")))</f>
        <v xml:space="preserve"> </v>
      </c>
    </row>
    <row r="80" spans="1:256" ht="48" customHeight="1" x14ac:dyDescent="0.15">
      <c r="A80" s="14" t="s">
        <v>427</v>
      </c>
      <c r="B80" s="27" t="str">
        <f>VLOOKUP(A80,Questions!$B$3:$C$258,2,FALSE)</f>
        <v>Does the system provide data input validation and error messages?</v>
      </c>
      <c r="C80" s="11" t="s">
        <v>15</v>
      </c>
      <c r="D80" s="100"/>
      <c r="E80" s="9" t="str">
        <f>IF((C80=""),VLOOKUP(A80,Questions!B:G,4,FALSE),IF(C80="Yes",VLOOKUP(A80,Questions!B:G,6,FALSE),IF(C80="No",VLOOKUP(A80,Questions!B:G,5,FALSE),"N/A")))</f>
        <v>Describe how your system(s) provide data input validation and error messages.</v>
      </c>
    </row>
    <row r="81" spans="1:256" ht="54" customHeight="1" x14ac:dyDescent="0.15">
      <c r="A81" s="14" t="s">
        <v>155</v>
      </c>
      <c r="B81" s="27" t="str">
        <f>VLOOKUP(A81,Questions!$B$3:$C$258,2,FALSE)</f>
        <v>Are you using a web application firewall (WAF)?</v>
      </c>
      <c r="C81" s="11" t="s">
        <v>3160</v>
      </c>
      <c r="D81" s="87" t="s">
        <v>3149</v>
      </c>
      <c r="E81" s="9" t="str">
        <f>IF((C81=""),VLOOKUP(A81,Questions!B:G,4,FALSE),IF(C81="Yes",VLOOKUP(A81,Questions!B:G,6,FALSE),IF(C81="No",VLOOKUP(A81,Questions!B:G,5,FALSE),"N/A")))</f>
        <v>Describe compensating controls that protect your web application, if applicable.</v>
      </c>
    </row>
    <row r="82" spans="1:256" ht="48" customHeight="1" x14ac:dyDescent="0.15">
      <c r="A82" s="14" t="s">
        <v>156</v>
      </c>
      <c r="B82" s="27" t="str">
        <f>VLOOKUP(A82,Questions!$B$3:$C$258,2,FALSE)</f>
        <v>Do you have a process and implemented procedures for managing your software supply chain (e.g. libraries, repositories, frameworks, etc)</v>
      </c>
      <c r="C82" s="11" t="s">
        <v>15</v>
      </c>
      <c r="D82" s="87"/>
      <c r="E82" s="9" t="str">
        <f>IF((C82=""),VLOOKUP(A82,Questions!B:G,4,FALSE),IF(C82="Yes",VLOOKUP(A82,Questions!B:G,6,FALSE),IF(C82="No",VLOOKUP(A82,Questions!B:G,5,FALSE),"N/A")))</f>
        <v>Provide supporting documentation of your processes.</v>
      </c>
    </row>
    <row r="83" spans="1:256" ht="48" customHeight="1" x14ac:dyDescent="0.15">
      <c r="A83" s="14" t="s">
        <v>157</v>
      </c>
      <c r="B83" s="27" t="str">
        <f>VLOOKUP(A83,Questions!$B$3:$C$258,2,FALSE)</f>
        <v>Are only currently supported operating system(s), software, and libraries leveraged by the system(s)/application(s) that will have access to institution's data?</v>
      </c>
      <c r="C83" s="11" t="s">
        <v>15</v>
      </c>
      <c r="D83" s="30"/>
      <c r="E83" s="9" t="str">
        <f>IF((C83=""),VLOOKUP(A83,Questions!B:G,4,FALSE),IF(C83="Yes",VLOOKUP(A83,Questions!B:G,6,FALSE),IF(C83="No",VLOOKUP(A83,Questions!B:G,5,FALSE),"N/A")))</f>
        <v>Please provide a list of all required dependencies.</v>
      </c>
    </row>
    <row r="84" spans="1:256" s="1" customFormat="1" ht="43" customHeight="1" x14ac:dyDescent="0.2">
      <c r="A84" s="14" t="s">
        <v>158</v>
      </c>
      <c r="B84" s="27" t="str">
        <f>VLOOKUP(A84,Questions!$B$3:$C$258,2,FALSE)</f>
        <v>If mobile, is the application available from a trusted source (e.g., App Store, Google Play Store)?</v>
      </c>
      <c r="C84" s="11" t="s">
        <v>18</v>
      </c>
      <c r="D84" s="12" t="s">
        <v>3161</v>
      </c>
      <c r="E84" s="9" t="str">
        <f>IF((C84=""),VLOOKUP(A84,Questions!B:G,4,FALSE),IF(C84="Yes",VLOOKUP(A84,Questions!B:G,6,FALSE),IF(C84="No",VLOOKUP(A84,Questions!B:G,5,FALSE),"N/A")))</f>
        <v>Decribe how the application is distributed. Also, state any plans to publish the app to a trusted source.</v>
      </c>
      <c r="F84" s="4"/>
      <c r="G84" s="4"/>
      <c r="H84" s="4"/>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c r="AS84" s="4"/>
      <c r="AT84" s="4"/>
      <c r="AU84" s="4"/>
      <c r="AV84" s="4"/>
      <c r="AW84" s="4"/>
      <c r="AX84" s="4"/>
      <c r="AY84" s="4"/>
      <c r="AZ84" s="4"/>
      <c r="BA84" s="4"/>
      <c r="BB84" s="4"/>
      <c r="BC84" s="4"/>
      <c r="BD84" s="4"/>
      <c r="BE84" s="4"/>
      <c r="BF84" s="4"/>
      <c r="BG84" s="4"/>
      <c r="BH84" s="4"/>
      <c r="BI84" s="4"/>
      <c r="BJ84" s="4"/>
      <c r="BK84" s="4"/>
      <c r="BL84" s="4"/>
      <c r="BM84" s="4"/>
      <c r="BN84" s="4"/>
      <c r="BO84" s="4"/>
      <c r="BP84" s="4"/>
      <c r="BQ84" s="4"/>
      <c r="BR84" s="4"/>
      <c r="BS84" s="4"/>
      <c r="BT84" s="4"/>
      <c r="BU84" s="4"/>
      <c r="BV84" s="4"/>
      <c r="BW84" s="4"/>
      <c r="BX84" s="4"/>
      <c r="BY84" s="4"/>
      <c r="BZ84" s="4"/>
      <c r="CA84" s="4"/>
      <c r="CB84" s="4"/>
      <c r="CC84" s="4"/>
      <c r="CD84" s="4"/>
      <c r="CE84" s="4"/>
      <c r="CF84" s="4"/>
      <c r="CG84" s="4"/>
      <c r="CH84" s="4"/>
      <c r="CI84" s="4"/>
      <c r="CJ84" s="4"/>
      <c r="CK84" s="4"/>
      <c r="CL84" s="4"/>
      <c r="CM84" s="4"/>
      <c r="CN84" s="4"/>
      <c r="CO84" s="4"/>
      <c r="CP84" s="4"/>
      <c r="CQ84" s="4"/>
      <c r="CR84" s="4"/>
      <c r="CS84" s="4"/>
      <c r="CT84" s="4"/>
      <c r="CU84" s="4"/>
      <c r="CV84" s="4"/>
      <c r="CW84" s="4"/>
      <c r="CX84" s="4"/>
      <c r="CY84" s="4"/>
      <c r="CZ84" s="4"/>
      <c r="DA84" s="4"/>
      <c r="DB84" s="4"/>
      <c r="DC84" s="4"/>
      <c r="DD84" s="4"/>
      <c r="DE84" s="4"/>
      <c r="DF84" s="4"/>
      <c r="DG84" s="4"/>
      <c r="DH84" s="4"/>
      <c r="DI84" s="4"/>
      <c r="DJ84" s="4"/>
      <c r="DK84" s="4"/>
      <c r="DL84" s="4"/>
      <c r="DM84" s="4"/>
      <c r="DN84" s="4"/>
      <c r="DO84" s="4"/>
      <c r="DP84" s="4"/>
      <c r="DQ84" s="4"/>
      <c r="DR84" s="4"/>
      <c r="DS84" s="4"/>
      <c r="DT84" s="4"/>
      <c r="DU84" s="4"/>
      <c r="DV84" s="4"/>
      <c r="DW84" s="4"/>
      <c r="DX84" s="4"/>
      <c r="DY84" s="4"/>
      <c r="DZ84" s="4"/>
      <c r="EA84" s="4"/>
      <c r="EB84" s="4"/>
      <c r="EC84" s="4"/>
      <c r="ED84" s="4"/>
      <c r="EE84" s="4"/>
      <c r="EF84" s="4"/>
      <c r="EG84" s="4"/>
      <c r="EH84" s="4"/>
      <c r="EI84" s="4"/>
      <c r="EJ84" s="4"/>
      <c r="EK84" s="4"/>
      <c r="EL84" s="4"/>
      <c r="EM84" s="4"/>
      <c r="EN84" s="4"/>
      <c r="EO84" s="4"/>
      <c r="EP84" s="4"/>
      <c r="EQ84" s="4"/>
      <c r="ER84" s="4"/>
      <c r="ES84" s="4"/>
      <c r="ET84" s="4"/>
      <c r="EU84" s="4"/>
      <c r="EV84" s="4"/>
      <c r="EW84" s="4"/>
      <c r="EX84" s="4"/>
      <c r="EY84" s="4"/>
      <c r="EZ84" s="4"/>
      <c r="FA84" s="4"/>
      <c r="FB84" s="4"/>
      <c r="FC84" s="4"/>
      <c r="FD84" s="4"/>
      <c r="FE84" s="4"/>
      <c r="FF84" s="4"/>
      <c r="FG84" s="4"/>
      <c r="FH84" s="4"/>
      <c r="FI84" s="4"/>
      <c r="FJ84" s="4"/>
      <c r="FK84" s="4"/>
      <c r="FL84" s="4"/>
      <c r="FM84" s="4"/>
      <c r="FN84" s="4"/>
      <c r="FO84" s="4"/>
      <c r="FP84" s="4"/>
      <c r="FQ84" s="4"/>
      <c r="FR84" s="4"/>
      <c r="FS84" s="4"/>
      <c r="FT84" s="4"/>
      <c r="FU84" s="4"/>
      <c r="FV84" s="4"/>
      <c r="FW84" s="4"/>
      <c r="FX84" s="4"/>
      <c r="FY84" s="4"/>
      <c r="FZ84" s="4"/>
      <c r="GA84" s="4"/>
      <c r="GB84" s="4"/>
      <c r="GC84" s="4"/>
      <c r="GD84" s="4"/>
      <c r="GE84" s="4"/>
      <c r="GF84" s="4"/>
      <c r="GG84" s="4"/>
      <c r="GH84" s="4"/>
      <c r="GI84" s="4"/>
      <c r="GJ84" s="4"/>
      <c r="GK84" s="4"/>
      <c r="GL84" s="4"/>
      <c r="GM84" s="4"/>
      <c r="GN84" s="4"/>
      <c r="GO84" s="4"/>
      <c r="GP84" s="4"/>
      <c r="GQ84" s="4"/>
      <c r="GR84" s="4"/>
      <c r="GS84" s="4"/>
      <c r="GT84" s="4"/>
      <c r="GU84" s="4"/>
      <c r="GV84" s="4"/>
      <c r="GW84" s="4"/>
      <c r="GX84" s="4"/>
      <c r="GY84" s="4"/>
      <c r="GZ84" s="4"/>
      <c r="HA84" s="4"/>
      <c r="HB84" s="4"/>
      <c r="HC84" s="4"/>
      <c r="HD84" s="4"/>
      <c r="HE84" s="4"/>
      <c r="HF84" s="4"/>
      <c r="HG84" s="4"/>
      <c r="HH84" s="4"/>
      <c r="HI84" s="4"/>
      <c r="HJ84" s="4"/>
      <c r="HK84" s="4"/>
      <c r="HL84" s="4"/>
      <c r="HM84" s="4"/>
      <c r="HN84" s="4"/>
      <c r="HO84" s="4"/>
      <c r="HP84" s="4"/>
      <c r="HQ84" s="4"/>
      <c r="HR84" s="4"/>
      <c r="HS84" s="4"/>
      <c r="HT84" s="4"/>
      <c r="HU84" s="4"/>
      <c r="HV84" s="4"/>
      <c r="HW84" s="4"/>
      <c r="HX84" s="4"/>
      <c r="HY84" s="4"/>
      <c r="HZ84" s="4"/>
      <c r="IA84" s="4"/>
      <c r="IB84" s="4"/>
      <c r="IC84" s="4"/>
      <c r="ID84" s="4"/>
      <c r="IE84" s="4"/>
      <c r="IF84" s="4"/>
      <c r="IG84" s="4"/>
      <c r="IH84" s="4"/>
      <c r="II84" s="4"/>
      <c r="IJ84" s="4"/>
      <c r="IK84" s="4"/>
      <c r="IL84" s="4"/>
      <c r="IM84" s="4"/>
      <c r="IN84" s="4"/>
      <c r="IO84" s="4"/>
      <c r="IP84" s="4"/>
      <c r="IQ84" s="4"/>
      <c r="IR84" s="4"/>
      <c r="IS84" s="4"/>
      <c r="IT84" s="4"/>
      <c r="IU84" s="4"/>
      <c r="IV84" s="4"/>
    </row>
    <row r="85" spans="1:256" ht="37" customHeight="1" x14ac:dyDescent="0.15">
      <c r="A85" s="14" t="s">
        <v>159</v>
      </c>
      <c r="B85" s="27" t="str">
        <f>VLOOKUP(A85,Questions!$B$3:$C$258,2,FALSE)</f>
        <v>Does your application require access to location or GPS data?</v>
      </c>
      <c r="C85" s="11" t="s">
        <v>18</v>
      </c>
      <c r="D85" s="12" t="s">
        <v>3149</v>
      </c>
      <c r="E85" s="9" t="str">
        <f>IF((C85=""),VLOOKUP(A85,Questions!B:G,4,FALSE),IF(C85="Yes",VLOOKUP(A85,Questions!B:G,6,FALSE),IF(C85="No",VLOOKUP(A85,Questions!B:G,5,FALSE),"N/A")))</f>
        <v>Please indicate any future plans that would require access to this data</v>
      </c>
    </row>
    <row r="86" spans="1:256" ht="77" customHeight="1" x14ac:dyDescent="0.15">
      <c r="A86" s="14" t="s">
        <v>160</v>
      </c>
      <c r="B86" s="27" t="str">
        <f>VLOOKUP(A86,Questions!$B$3:$C$258,2,FALSE)</f>
        <v>Does your application provide separation of duties between security administration, system administration, and standard user functions?</v>
      </c>
      <c r="C86" s="11" t="s">
        <v>15</v>
      </c>
      <c r="D86" s="12" t="s">
        <v>3152</v>
      </c>
      <c r="E86" s="9" t="str">
        <f>IF((C86=""),VLOOKUP(A86,Questions!B:G,4,FALSE),IF(C86="Yes",VLOOKUP(A86,Questions!B:G,6,FALSE),IF(C86="No",VLOOKUP(A86,Questions!B:G,5,FALSE),"N/A")))</f>
        <v>Describe or provide a reference to the facilities available in the system to provide separation of duties between security administration and system administration functions.</v>
      </c>
    </row>
    <row r="87" spans="1:256" ht="64.25" customHeight="1" x14ac:dyDescent="0.15">
      <c r="A87" s="14" t="s">
        <v>161</v>
      </c>
      <c r="B87" s="27" t="str">
        <f>VLOOKUP(A87,Questions!$B$3:$C$258,2,FALSE)</f>
        <v>Do you have a fully implemented policy or procedure that details how your employees obtain administrator access to institutional instance of the application?</v>
      </c>
      <c r="C87" s="11" t="s">
        <v>18</v>
      </c>
      <c r="D87" s="12"/>
      <c r="E87" s="9" t="str">
        <f>IF((C87=""),VLOOKUP(A87,Questions!B:G,4,FALSE),IF(C87="Yes",VLOOKUP(A87,Questions!B:G,6,FALSE),IF(C87="No",VLOOKUP(A87,Questions!B:G,5,FALSE),"N/A")))</f>
        <v xml:space="preserve"> </v>
      </c>
    </row>
    <row r="88" spans="1:256" s="330" customFormat="1" ht="33" customHeight="1" x14ac:dyDescent="0.15">
      <c r="A88" s="14" t="s">
        <v>162</v>
      </c>
      <c r="B88" s="27" t="str">
        <f>VLOOKUP(A88,Questions!$B$3:$C$258,2,FALSE)</f>
        <v>Have your developers been trained in secure coding techniques?</v>
      </c>
      <c r="C88" s="11" t="s">
        <v>15</v>
      </c>
      <c r="D88" s="12"/>
      <c r="E88" s="9" t="str">
        <f>IF((C88=""),VLOOKUP(A88,Questions!B:G,4,FALSE),IF(C88="Yes",VLOOKUP(A88,Questions!B:G,6,FALSE),IF(C88="No",VLOOKUP(A88,Questions!B:G,5,FALSE),"N/A")))</f>
        <v>Summarize your secure coding training.</v>
      </c>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c r="CS88" s="3"/>
      <c r="CT88" s="3"/>
      <c r="CU88" s="3"/>
      <c r="CV88" s="3"/>
      <c r="CW88" s="3"/>
      <c r="CX88" s="3"/>
      <c r="CY88" s="3"/>
      <c r="CZ88" s="3"/>
      <c r="DA88" s="3"/>
      <c r="DB88" s="3"/>
      <c r="DC88" s="3"/>
      <c r="DD88" s="3"/>
      <c r="DE88" s="3"/>
      <c r="DF88" s="3"/>
      <c r="DG88" s="3"/>
      <c r="DH88" s="3"/>
      <c r="DI88" s="3"/>
      <c r="DJ88" s="3"/>
      <c r="DK88" s="3"/>
      <c r="DL88" s="3"/>
      <c r="DM88" s="3"/>
      <c r="DN88" s="3"/>
      <c r="DO88" s="3"/>
      <c r="DP88" s="3"/>
      <c r="DQ88" s="3"/>
      <c r="DR88" s="3"/>
      <c r="DS88" s="3"/>
      <c r="DT88" s="3"/>
      <c r="DU88" s="3"/>
      <c r="DV88" s="3"/>
      <c r="DW88" s="3"/>
      <c r="DX88" s="3"/>
      <c r="DY88" s="3"/>
      <c r="DZ88" s="3"/>
      <c r="EA88" s="3"/>
      <c r="EB88" s="3"/>
      <c r="EC88" s="3"/>
      <c r="ED88" s="3"/>
      <c r="EE88" s="3"/>
      <c r="EF88" s="3"/>
      <c r="EG88" s="3"/>
      <c r="EH88" s="3"/>
      <c r="EI88" s="3"/>
      <c r="EJ88" s="3"/>
      <c r="EK88" s="3"/>
      <c r="EL88" s="3"/>
      <c r="EM88" s="3"/>
      <c r="EN88" s="3"/>
      <c r="EO88" s="3"/>
      <c r="EP88" s="3"/>
      <c r="EQ88" s="3"/>
      <c r="ER88" s="3"/>
      <c r="ES88" s="3"/>
      <c r="ET88" s="3"/>
      <c r="EU88" s="3"/>
      <c r="EV88" s="3"/>
      <c r="EW88" s="3"/>
      <c r="EX88" s="3"/>
      <c r="EY88" s="3"/>
      <c r="EZ88" s="3"/>
      <c r="FA88" s="3"/>
      <c r="FB88" s="3"/>
      <c r="FC88" s="3"/>
      <c r="FD88" s="3"/>
      <c r="FE88" s="3"/>
      <c r="FF88" s="3"/>
      <c r="FG88" s="3"/>
      <c r="FH88" s="3"/>
      <c r="FI88" s="3"/>
      <c r="FJ88" s="3"/>
      <c r="FK88" s="3"/>
      <c r="FL88" s="3"/>
      <c r="FM88" s="3"/>
      <c r="FN88" s="3"/>
      <c r="FO88" s="3"/>
      <c r="FP88" s="3"/>
      <c r="FQ88" s="3"/>
      <c r="FR88" s="3"/>
      <c r="FS88" s="3"/>
      <c r="FT88" s="3"/>
      <c r="FU88" s="3"/>
      <c r="FV88" s="3"/>
      <c r="FW88" s="3"/>
      <c r="FX88" s="3"/>
      <c r="FY88" s="3"/>
      <c r="FZ88" s="3"/>
      <c r="GA88" s="3"/>
      <c r="GB88" s="3"/>
      <c r="GC88" s="3"/>
      <c r="GD88" s="3"/>
      <c r="GE88" s="3"/>
      <c r="GF88" s="3"/>
      <c r="GG88" s="3"/>
      <c r="GH88" s="3"/>
      <c r="GI88" s="3"/>
      <c r="GJ88" s="3"/>
      <c r="GK88" s="3"/>
      <c r="GL88" s="3"/>
      <c r="GM88" s="3"/>
      <c r="GN88" s="3"/>
      <c r="GO88" s="3"/>
      <c r="GP88" s="3"/>
      <c r="GQ88" s="3"/>
      <c r="GR88" s="3"/>
      <c r="GS88" s="3"/>
      <c r="GT88" s="3"/>
      <c r="GU88" s="3"/>
      <c r="GV88" s="3"/>
      <c r="GW88" s="3"/>
      <c r="GX88" s="3"/>
      <c r="GY88" s="3"/>
      <c r="GZ88" s="3"/>
      <c r="HA88" s="3"/>
      <c r="HB88" s="3"/>
      <c r="HC88" s="3"/>
      <c r="HD88" s="3"/>
      <c r="HE88" s="3"/>
      <c r="HF88" s="3"/>
      <c r="HG88" s="3"/>
      <c r="HH88" s="3"/>
      <c r="HI88" s="3"/>
      <c r="HJ88" s="3"/>
      <c r="HK88" s="3"/>
      <c r="HL88" s="3"/>
      <c r="HM88" s="3"/>
      <c r="HN88" s="3"/>
      <c r="HO88" s="3"/>
      <c r="HP88" s="3"/>
      <c r="HQ88" s="3"/>
      <c r="HR88" s="3"/>
      <c r="HS88" s="3"/>
      <c r="HT88" s="3"/>
      <c r="HU88" s="3"/>
      <c r="HV88" s="3"/>
      <c r="HW88" s="3"/>
      <c r="HX88" s="3"/>
      <c r="HY88" s="3"/>
      <c r="HZ88" s="3"/>
      <c r="IA88" s="3"/>
      <c r="IB88" s="3"/>
      <c r="IC88" s="3"/>
      <c r="ID88" s="3"/>
      <c r="IE88" s="3"/>
      <c r="IF88" s="3"/>
      <c r="IG88" s="3"/>
      <c r="IH88" s="3"/>
      <c r="II88" s="3"/>
      <c r="IJ88" s="3"/>
      <c r="IK88" s="3"/>
      <c r="IL88" s="3"/>
      <c r="IM88" s="3"/>
      <c r="IN88" s="3"/>
      <c r="IO88" s="3"/>
      <c r="IP88" s="3"/>
      <c r="IQ88" s="3"/>
      <c r="IR88" s="3"/>
      <c r="IS88" s="3"/>
      <c r="IT88" s="3"/>
      <c r="IU88" s="3"/>
      <c r="IV88" s="3"/>
    </row>
    <row r="89" spans="1:256" s="330" customFormat="1" ht="39" customHeight="1" x14ac:dyDescent="0.15">
      <c r="A89" s="14" t="s">
        <v>2712</v>
      </c>
      <c r="B89" s="27" t="str">
        <f>VLOOKUP(A89,Questions!$B$3:$C$258,2,FALSE)</f>
        <v>Was your application developed using secure coding techniques?</v>
      </c>
      <c r="C89" s="11" t="s">
        <v>15</v>
      </c>
      <c r="D89" s="12"/>
      <c r="E89" s="9" t="str">
        <f>IF((C89=""),VLOOKUP(A89,Questions!B:G,4,FALSE),IF(C89="Yes",VLOOKUP(A89,Questions!B:G,6,FALSE),IF(C89="No",VLOOKUP(A89,Questions!B:G,5,FALSE),"N/A")))</f>
        <v>Summarize your secure coding practices.</v>
      </c>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c r="BQ89" s="3"/>
      <c r="BR89" s="3"/>
      <c r="BS89" s="3"/>
      <c r="BT89" s="3"/>
      <c r="BU89" s="3"/>
      <c r="BV89" s="3"/>
      <c r="BW89" s="3"/>
      <c r="BX89" s="3"/>
      <c r="BY89" s="3"/>
      <c r="BZ89" s="3"/>
      <c r="CA89" s="3"/>
      <c r="CB89" s="3"/>
      <c r="CC89" s="3"/>
      <c r="CD89" s="3"/>
      <c r="CE89" s="3"/>
      <c r="CF89" s="3"/>
      <c r="CG89" s="3"/>
      <c r="CH89" s="3"/>
      <c r="CI89" s="3"/>
      <c r="CJ89" s="3"/>
      <c r="CK89" s="3"/>
      <c r="CL89" s="3"/>
      <c r="CM89" s="3"/>
      <c r="CN89" s="3"/>
      <c r="CO89" s="3"/>
      <c r="CP89" s="3"/>
      <c r="CQ89" s="3"/>
      <c r="CR89" s="3"/>
      <c r="CS89" s="3"/>
      <c r="CT89" s="3"/>
      <c r="CU89" s="3"/>
      <c r="CV89" s="3"/>
      <c r="CW89" s="3"/>
      <c r="CX89" s="3"/>
      <c r="CY89" s="3"/>
      <c r="CZ89" s="3"/>
      <c r="DA89" s="3"/>
      <c r="DB89" s="3"/>
      <c r="DC89" s="3"/>
      <c r="DD89" s="3"/>
      <c r="DE89" s="3"/>
      <c r="DF89" s="3"/>
      <c r="DG89" s="3"/>
      <c r="DH89" s="3"/>
      <c r="DI89" s="3"/>
      <c r="DJ89" s="3"/>
      <c r="DK89" s="3"/>
      <c r="DL89" s="3"/>
      <c r="DM89" s="3"/>
      <c r="DN89" s="3"/>
      <c r="DO89" s="3"/>
      <c r="DP89" s="3"/>
      <c r="DQ89" s="3"/>
      <c r="DR89" s="3"/>
      <c r="DS89" s="3"/>
      <c r="DT89" s="3"/>
      <c r="DU89" s="3"/>
      <c r="DV89" s="3"/>
      <c r="DW89" s="3"/>
      <c r="DX89" s="3"/>
      <c r="DY89" s="3"/>
      <c r="DZ89" s="3"/>
      <c r="EA89" s="3"/>
      <c r="EB89" s="3"/>
      <c r="EC89" s="3"/>
      <c r="ED89" s="3"/>
      <c r="EE89" s="3"/>
      <c r="EF89" s="3"/>
      <c r="EG89" s="3"/>
      <c r="EH89" s="3"/>
      <c r="EI89" s="3"/>
      <c r="EJ89" s="3"/>
      <c r="EK89" s="3"/>
      <c r="EL89" s="3"/>
      <c r="EM89" s="3"/>
      <c r="EN89" s="3"/>
      <c r="EO89" s="3"/>
      <c r="EP89" s="3"/>
      <c r="EQ89" s="3"/>
      <c r="ER89" s="3"/>
      <c r="ES89" s="3"/>
      <c r="ET89" s="3"/>
      <c r="EU89" s="3"/>
      <c r="EV89" s="3"/>
      <c r="EW89" s="3"/>
      <c r="EX89" s="3"/>
      <c r="EY89" s="3"/>
      <c r="EZ89" s="3"/>
      <c r="FA89" s="3"/>
      <c r="FB89" s="3"/>
      <c r="FC89" s="3"/>
      <c r="FD89" s="3"/>
      <c r="FE89" s="3"/>
      <c r="FF89" s="3"/>
      <c r="FG89" s="3"/>
      <c r="FH89" s="3"/>
      <c r="FI89" s="3"/>
      <c r="FJ89" s="3"/>
      <c r="FK89" s="3"/>
      <c r="FL89" s="3"/>
      <c r="FM89" s="3"/>
      <c r="FN89" s="3"/>
      <c r="FO89" s="3"/>
      <c r="FP89" s="3"/>
      <c r="FQ89" s="3"/>
      <c r="FR89" s="3"/>
      <c r="FS89" s="3"/>
      <c r="FT89" s="3"/>
      <c r="FU89" s="3"/>
      <c r="FV89" s="3"/>
      <c r="FW89" s="3"/>
      <c r="FX89" s="3"/>
      <c r="FY89" s="3"/>
      <c r="FZ89" s="3"/>
      <c r="GA89" s="3"/>
      <c r="GB89" s="3"/>
      <c r="GC89" s="3"/>
      <c r="GD89" s="3"/>
      <c r="GE89" s="3"/>
      <c r="GF89" s="3"/>
      <c r="GG89" s="3"/>
      <c r="GH89" s="3"/>
      <c r="GI89" s="3"/>
      <c r="GJ89" s="3"/>
      <c r="GK89" s="3"/>
      <c r="GL89" s="3"/>
      <c r="GM89" s="3"/>
      <c r="GN89" s="3"/>
      <c r="GO89" s="3"/>
      <c r="GP89" s="3"/>
      <c r="GQ89" s="3"/>
      <c r="GR89" s="3"/>
      <c r="GS89" s="3"/>
      <c r="GT89" s="3"/>
      <c r="GU89" s="3"/>
      <c r="GV89" s="3"/>
      <c r="GW89" s="3"/>
      <c r="GX89" s="3"/>
      <c r="GY89" s="3"/>
      <c r="GZ89" s="3"/>
      <c r="HA89" s="3"/>
      <c r="HB89" s="3"/>
      <c r="HC89" s="3"/>
      <c r="HD89" s="3"/>
      <c r="HE89" s="3"/>
      <c r="HF89" s="3"/>
      <c r="HG89" s="3"/>
      <c r="HH89" s="3"/>
      <c r="HI89" s="3"/>
      <c r="HJ89" s="3"/>
      <c r="HK89" s="3"/>
      <c r="HL89" s="3"/>
      <c r="HM89" s="3"/>
      <c r="HN89" s="3"/>
      <c r="HO89" s="3"/>
      <c r="HP89" s="3"/>
      <c r="HQ89" s="3"/>
      <c r="HR89" s="3"/>
      <c r="HS89" s="3"/>
      <c r="HT89" s="3"/>
      <c r="HU89" s="3"/>
      <c r="HV89" s="3"/>
      <c r="HW89" s="3"/>
      <c r="HX89" s="3"/>
      <c r="HY89" s="3"/>
      <c r="HZ89" s="3"/>
      <c r="IA89" s="3"/>
      <c r="IB89" s="3"/>
      <c r="IC89" s="3"/>
      <c r="ID89" s="3"/>
      <c r="IE89" s="3"/>
      <c r="IF89" s="3"/>
      <c r="IG89" s="3"/>
      <c r="IH89" s="3"/>
      <c r="II89" s="3"/>
      <c r="IJ89" s="3"/>
      <c r="IK89" s="3"/>
      <c r="IL89" s="3"/>
      <c r="IM89" s="3"/>
      <c r="IN89" s="3"/>
      <c r="IO89" s="3"/>
      <c r="IP89" s="3"/>
      <c r="IQ89" s="3"/>
      <c r="IR89" s="3"/>
      <c r="IS89" s="3"/>
      <c r="IT89" s="3"/>
      <c r="IU89" s="3"/>
      <c r="IV89" s="3"/>
    </row>
    <row r="90" spans="1:256" s="330" customFormat="1" ht="41" customHeight="1" x14ac:dyDescent="0.15">
      <c r="A90" s="14" t="s">
        <v>2713</v>
      </c>
      <c r="B90" s="27" t="str">
        <f>VLOOKUP(A90,Questions!$B$3:$C$258,2,FALSE)</f>
        <v>Do you subject your code to static code analysis and/or static application security testing prior to release?</v>
      </c>
      <c r="C90" s="11" t="s">
        <v>15</v>
      </c>
      <c r="D90" s="12"/>
      <c r="E90" s="9" t="str">
        <f>IF((C90=""),VLOOKUP(A90,Questions!B:G,4,FALSE),IF(C90="Yes",VLOOKUP(A90,Questions!B:G,6,FALSE),IF(C90="No",VLOOKUP(A90,Questions!B:G,5,FALSE),"N/A")))</f>
        <v xml:space="preserve"> Provide a list of all tools utilized during static code analysis or static application security testing.</v>
      </c>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c r="BZ90" s="3"/>
      <c r="CA90" s="3"/>
      <c r="CB90" s="3"/>
      <c r="CC90" s="3"/>
      <c r="CD90" s="3"/>
      <c r="CE90" s="3"/>
      <c r="CF90" s="3"/>
      <c r="CG90" s="3"/>
      <c r="CH90" s="3"/>
      <c r="CI90" s="3"/>
      <c r="CJ90" s="3"/>
      <c r="CK90" s="3"/>
      <c r="CL90" s="3"/>
      <c r="CM90" s="3"/>
      <c r="CN90" s="3"/>
      <c r="CO90" s="3"/>
      <c r="CP90" s="3"/>
      <c r="CQ90" s="3"/>
      <c r="CR90" s="3"/>
      <c r="CS90" s="3"/>
      <c r="CT90" s="3"/>
      <c r="CU90" s="3"/>
      <c r="CV90" s="3"/>
      <c r="CW90" s="3"/>
      <c r="CX90" s="3"/>
      <c r="CY90" s="3"/>
      <c r="CZ90" s="3"/>
      <c r="DA90" s="3"/>
      <c r="DB90" s="3"/>
      <c r="DC90" s="3"/>
      <c r="DD90" s="3"/>
      <c r="DE90" s="3"/>
      <c r="DF90" s="3"/>
      <c r="DG90" s="3"/>
      <c r="DH90" s="3"/>
      <c r="DI90" s="3"/>
      <c r="DJ90" s="3"/>
      <c r="DK90" s="3"/>
      <c r="DL90" s="3"/>
      <c r="DM90" s="3"/>
      <c r="DN90" s="3"/>
      <c r="DO90" s="3"/>
      <c r="DP90" s="3"/>
      <c r="DQ90" s="3"/>
      <c r="DR90" s="3"/>
      <c r="DS90" s="3"/>
      <c r="DT90" s="3"/>
      <c r="DU90" s="3"/>
      <c r="DV90" s="3"/>
      <c r="DW90" s="3"/>
      <c r="DX90" s="3"/>
      <c r="DY90" s="3"/>
      <c r="DZ90" s="3"/>
      <c r="EA90" s="3"/>
      <c r="EB90" s="3"/>
      <c r="EC90" s="3"/>
      <c r="ED90" s="3"/>
      <c r="EE90" s="3"/>
      <c r="EF90" s="3"/>
      <c r="EG90" s="3"/>
      <c r="EH90" s="3"/>
      <c r="EI90" s="3"/>
      <c r="EJ90" s="3"/>
      <c r="EK90" s="3"/>
      <c r="EL90" s="3"/>
      <c r="EM90" s="3"/>
      <c r="EN90" s="3"/>
      <c r="EO90" s="3"/>
      <c r="EP90" s="3"/>
      <c r="EQ90" s="3"/>
      <c r="ER90" s="3"/>
      <c r="ES90" s="3"/>
      <c r="ET90" s="3"/>
      <c r="EU90" s="3"/>
      <c r="EV90" s="3"/>
      <c r="EW90" s="3"/>
      <c r="EX90" s="3"/>
      <c r="EY90" s="3"/>
      <c r="EZ90" s="3"/>
      <c r="FA90" s="3"/>
      <c r="FB90" s="3"/>
      <c r="FC90" s="3"/>
      <c r="FD90" s="3"/>
      <c r="FE90" s="3"/>
      <c r="FF90" s="3"/>
      <c r="FG90" s="3"/>
      <c r="FH90" s="3"/>
      <c r="FI90" s="3"/>
      <c r="FJ90" s="3"/>
      <c r="FK90" s="3"/>
      <c r="FL90" s="3"/>
      <c r="FM90" s="3"/>
      <c r="FN90" s="3"/>
      <c r="FO90" s="3"/>
      <c r="FP90" s="3"/>
      <c r="FQ90" s="3"/>
      <c r="FR90" s="3"/>
      <c r="FS90" s="3"/>
      <c r="FT90" s="3"/>
      <c r="FU90" s="3"/>
      <c r="FV90" s="3"/>
      <c r="FW90" s="3"/>
      <c r="FX90" s="3"/>
      <c r="FY90" s="3"/>
      <c r="FZ90" s="3"/>
      <c r="GA90" s="3"/>
      <c r="GB90" s="3"/>
      <c r="GC90" s="3"/>
      <c r="GD90" s="3"/>
      <c r="GE90" s="3"/>
      <c r="GF90" s="3"/>
      <c r="GG90" s="3"/>
      <c r="GH90" s="3"/>
      <c r="GI90" s="3"/>
      <c r="GJ90" s="3"/>
      <c r="GK90" s="3"/>
      <c r="GL90" s="3"/>
      <c r="GM90" s="3"/>
      <c r="GN90" s="3"/>
      <c r="GO90" s="3"/>
      <c r="GP90" s="3"/>
      <c r="GQ90" s="3"/>
      <c r="GR90" s="3"/>
      <c r="GS90" s="3"/>
      <c r="GT90" s="3"/>
      <c r="GU90" s="3"/>
      <c r="GV90" s="3"/>
      <c r="GW90" s="3"/>
      <c r="GX90" s="3"/>
      <c r="GY90" s="3"/>
      <c r="GZ90" s="3"/>
      <c r="HA90" s="3"/>
      <c r="HB90" s="3"/>
      <c r="HC90" s="3"/>
      <c r="HD90" s="3"/>
      <c r="HE90" s="3"/>
      <c r="HF90" s="3"/>
      <c r="HG90" s="3"/>
      <c r="HH90" s="3"/>
      <c r="HI90" s="3"/>
      <c r="HJ90" s="3"/>
      <c r="HK90" s="3"/>
      <c r="HL90" s="3"/>
      <c r="HM90" s="3"/>
      <c r="HN90" s="3"/>
      <c r="HO90" s="3"/>
      <c r="HP90" s="3"/>
      <c r="HQ90" s="3"/>
      <c r="HR90" s="3"/>
      <c r="HS90" s="3"/>
      <c r="HT90" s="3"/>
      <c r="HU90" s="3"/>
      <c r="HV90" s="3"/>
      <c r="HW90" s="3"/>
      <c r="HX90" s="3"/>
      <c r="HY90" s="3"/>
      <c r="HZ90" s="3"/>
      <c r="IA90" s="3"/>
      <c r="IB90" s="3"/>
      <c r="IC90" s="3"/>
      <c r="ID90" s="3"/>
      <c r="IE90" s="3"/>
      <c r="IF90" s="3"/>
      <c r="IG90" s="3"/>
      <c r="IH90" s="3"/>
      <c r="II90" s="3"/>
      <c r="IJ90" s="3"/>
      <c r="IK90" s="3"/>
      <c r="IL90" s="3"/>
      <c r="IM90" s="3"/>
      <c r="IN90" s="3"/>
      <c r="IO90" s="3"/>
      <c r="IP90" s="3"/>
      <c r="IQ90" s="3"/>
      <c r="IR90" s="3"/>
      <c r="IS90" s="3"/>
      <c r="IT90" s="3"/>
      <c r="IU90" s="3"/>
      <c r="IV90" s="3"/>
    </row>
    <row r="91" spans="1:256" s="338" customFormat="1" ht="40" customHeight="1" x14ac:dyDescent="0.15">
      <c r="A91" s="14" t="s">
        <v>163</v>
      </c>
      <c r="B91" s="27" t="str">
        <f>VLOOKUP(A91,Questions!$B$3:$C$258,2,FALSE)</f>
        <v>Do you have software testing processes (dynamic or static) that are established and followed?</v>
      </c>
      <c r="C91" s="11" t="s">
        <v>15</v>
      </c>
      <c r="D91" s="12"/>
      <c r="E91" s="9"/>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c r="BQ91" s="3"/>
      <c r="BR91" s="3"/>
      <c r="BS91" s="3"/>
      <c r="BT91" s="3"/>
      <c r="BU91" s="3"/>
      <c r="BV91" s="3"/>
      <c r="BW91" s="3"/>
      <c r="BX91" s="3"/>
      <c r="BY91" s="3"/>
      <c r="BZ91" s="3"/>
      <c r="CA91" s="3"/>
      <c r="CB91" s="3"/>
      <c r="CC91" s="3"/>
      <c r="CD91" s="3"/>
      <c r="CE91" s="3"/>
      <c r="CF91" s="3"/>
      <c r="CG91" s="3"/>
      <c r="CH91" s="3"/>
      <c r="CI91" s="3"/>
      <c r="CJ91" s="3"/>
      <c r="CK91" s="3"/>
      <c r="CL91" s="3"/>
      <c r="CM91" s="3"/>
      <c r="CN91" s="3"/>
      <c r="CO91" s="3"/>
      <c r="CP91" s="3"/>
      <c r="CQ91" s="3"/>
      <c r="CR91" s="3"/>
      <c r="CS91" s="3"/>
      <c r="CT91" s="3"/>
      <c r="CU91" s="3"/>
      <c r="CV91" s="3"/>
      <c r="CW91" s="3"/>
      <c r="CX91" s="3"/>
      <c r="CY91" s="3"/>
      <c r="CZ91" s="3"/>
      <c r="DA91" s="3"/>
      <c r="DB91" s="3"/>
      <c r="DC91" s="3"/>
      <c r="DD91" s="3"/>
      <c r="DE91" s="3"/>
      <c r="DF91" s="3"/>
      <c r="DG91" s="3"/>
      <c r="DH91" s="3"/>
      <c r="DI91" s="3"/>
      <c r="DJ91" s="3"/>
      <c r="DK91" s="3"/>
      <c r="DL91" s="3"/>
      <c r="DM91" s="3"/>
      <c r="DN91" s="3"/>
      <c r="DO91" s="3"/>
      <c r="DP91" s="3"/>
      <c r="DQ91" s="3"/>
      <c r="DR91" s="3"/>
      <c r="DS91" s="3"/>
      <c r="DT91" s="3"/>
      <c r="DU91" s="3"/>
      <c r="DV91" s="3"/>
      <c r="DW91" s="3"/>
      <c r="DX91" s="3"/>
      <c r="DY91" s="3"/>
      <c r="DZ91" s="3"/>
      <c r="EA91" s="3"/>
      <c r="EB91" s="3"/>
      <c r="EC91" s="3"/>
      <c r="ED91" s="3"/>
      <c r="EE91" s="3"/>
      <c r="EF91" s="3"/>
      <c r="EG91" s="3"/>
      <c r="EH91" s="3"/>
      <c r="EI91" s="3"/>
      <c r="EJ91" s="3"/>
      <c r="EK91" s="3"/>
      <c r="EL91" s="3"/>
      <c r="EM91" s="3"/>
      <c r="EN91" s="3"/>
      <c r="EO91" s="3"/>
      <c r="EP91" s="3"/>
      <c r="EQ91" s="3"/>
      <c r="ER91" s="3"/>
      <c r="ES91" s="3"/>
      <c r="ET91" s="3"/>
      <c r="EU91" s="3"/>
      <c r="EV91" s="3"/>
      <c r="EW91" s="3"/>
      <c r="EX91" s="3"/>
      <c r="EY91" s="3"/>
      <c r="EZ91" s="3"/>
      <c r="FA91" s="3"/>
      <c r="FB91" s="3"/>
      <c r="FC91" s="3"/>
      <c r="FD91" s="3"/>
      <c r="FE91" s="3"/>
      <c r="FF91" s="3"/>
      <c r="FG91" s="3"/>
      <c r="FH91" s="3"/>
      <c r="FI91" s="3"/>
      <c r="FJ91" s="3"/>
      <c r="FK91" s="3"/>
      <c r="FL91" s="3"/>
      <c r="FM91" s="3"/>
      <c r="FN91" s="3"/>
      <c r="FO91" s="3"/>
      <c r="FP91" s="3"/>
      <c r="FQ91" s="3"/>
      <c r="FR91" s="3"/>
      <c r="FS91" s="3"/>
      <c r="FT91" s="3"/>
      <c r="FU91" s="3"/>
      <c r="FV91" s="3"/>
      <c r="FW91" s="3"/>
      <c r="FX91" s="3"/>
      <c r="FY91" s="3"/>
      <c r="FZ91" s="3"/>
      <c r="GA91" s="3"/>
      <c r="GB91" s="3"/>
      <c r="GC91" s="3"/>
      <c r="GD91" s="3"/>
      <c r="GE91" s="3"/>
      <c r="GF91" s="3"/>
      <c r="GG91" s="3"/>
      <c r="GH91" s="3"/>
      <c r="GI91" s="3"/>
      <c r="GJ91" s="3"/>
      <c r="GK91" s="3"/>
      <c r="GL91" s="3"/>
      <c r="GM91" s="3"/>
      <c r="GN91" s="3"/>
      <c r="GO91" s="3"/>
      <c r="GP91" s="3"/>
      <c r="GQ91" s="3"/>
      <c r="GR91" s="3"/>
      <c r="GS91" s="3"/>
      <c r="GT91" s="3"/>
      <c r="GU91" s="3"/>
      <c r="GV91" s="3"/>
      <c r="GW91" s="3"/>
      <c r="GX91" s="3"/>
      <c r="GY91" s="3"/>
      <c r="GZ91" s="3"/>
      <c r="HA91" s="3"/>
      <c r="HB91" s="3"/>
      <c r="HC91" s="3"/>
      <c r="HD91" s="3"/>
      <c r="HE91" s="3"/>
      <c r="HF91" s="3"/>
      <c r="HG91" s="3"/>
      <c r="HH91" s="3"/>
      <c r="HI91" s="3"/>
      <c r="HJ91" s="3"/>
      <c r="HK91" s="3"/>
      <c r="HL91" s="3"/>
      <c r="HM91" s="3"/>
      <c r="HN91" s="3"/>
      <c r="HO91" s="3"/>
      <c r="HP91" s="3"/>
      <c r="HQ91" s="3"/>
      <c r="HR91" s="3"/>
      <c r="HS91" s="3"/>
      <c r="HT91" s="3"/>
      <c r="HU91" s="3"/>
      <c r="HV91" s="3"/>
      <c r="HW91" s="3"/>
      <c r="HX91" s="3"/>
      <c r="HY91" s="3"/>
      <c r="HZ91" s="3"/>
      <c r="IA91" s="3"/>
      <c r="IB91" s="3"/>
      <c r="IC91" s="3"/>
      <c r="ID91" s="3"/>
      <c r="IE91" s="3"/>
      <c r="IF91" s="3"/>
      <c r="IG91" s="3"/>
      <c r="IH91" s="3"/>
      <c r="II91" s="3"/>
      <c r="IJ91" s="3"/>
      <c r="IK91" s="3"/>
      <c r="IL91" s="3"/>
      <c r="IM91" s="3"/>
      <c r="IN91" s="3"/>
      <c r="IO91" s="3"/>
      <c r="IP91" s="3"/>
      <c r="IQ91" s="3"/>
      <c r="IR91" s="3"/>
      <c r="IS91" s="3"/>
      <c r="IT91" s="3"/>
      <c r="IU91" s="3"/>
      <c r="IV91" s="3"/>
    </row>
    <row r="92" spans="1:256" ht="36" customHeight="1" x14ac:dyDescent="0.15">
      <c r="A92" s="380" t="s">
        <v>1764</v>
      </c>
      <c r="B92" s="380"/>
      <c r="C92" s="24" t="s">
        <v>12</v>
      </c>
      <c r="D92" s="24" t="s">
        <v>13</v>
      </c>
      <c r="E92" s="7" t="s">
        <v>14</v>
      </c>
    </row>
    <row r="93" spans="1:256" ht="48" customHeight="1" x14ac:dyDescent="0.15">
      <c r="A93" s="14" t="s">
        <v>165</v>
      </c>
      <c r="B93" s="27" t="str">
        <f>VLOOKUP(A93,Questions!$B$3:$C$258,2,FALSE)</f>
        <v>Does your solution support single sign-on (SSO) protocols for user and administrator authentication?</v>
      </c>
      <c r="C93" s="11" t="s">
        <v>2704</v>
      </c>
      <c r="D93" s="12"/>
      <c r="E93" s="9" t="str">
        <f>IF((C93=""),VLOOKUP(A93,Questions!B:G,4,FALSE),IF(C93="1) Yes",VLOOKUP(A93,Questions!B:G,6,FALSE),IF(C93="2) No",VLOOKUP(A93,Questions!B:G,5,FALSE),"N/A")))</f>
        <v>Describe plans to support strong authentication practices.</v>
      </c>
    </row>
    <row r="94" spans="1:256" ht="48" customHeight="1" x14ac:dyDescent="0.15">
      <c r="A94" s="14" t="s">
        <v>166</v>
      </c>
      <c r="B94" s="27" t="str">
        <f>VLOOKUP(A94,Questions!$B$3:$C$258,2,FALSE)</f>
        <v>Does your solution support local authentication protocols for user and administrator authentication?</v>
      </c>
      <c r="C94" s="11" t="s">
        <v>2703</v>
      </c>
      <c r="D94" s="12"/>
      <c r="E94" s="9" t="str">
        <f>IF((C94=""),VLOOKUP(A94,Questions!B:G,4,FALSE),IF(C94="1) Yes",VLOOKUP(A94,Questions!B:G,6,FALSE),IF(C94="2) No",VLOOKUP(A94,Questions!B:G,5,FALSE),"N/A")))</f>
        <v xml:space="preserve"> Provide a detailed description of your local authentication mode practices.</v>
      </c>
    </row>
    <row r="95" spans="1:256" ht="48" customHeight="1" x14ac:dyDescent="0.15">
      <c r="A95" s="14" t="s">
        <v>167</v>
      </c>
      <c r="B95" s="27" t="str">
        <f>VLOOKUP(A95,Questions!$B$3:$C$258,2,FALSE)</f>
        <v>Can you enforce password/passphrase aging requirements?</v>
      </c>
      <c r="C95" s="11" t="s">
        <v>15</v>
      </c>
      <c r="D95" s="102"/>
      <c r="E95" s="9" t="str">
        <f>IF((C95=""),VLOOKUP(A95,Questions!B:G,4,FALSE),IF(C95="Yes",VLOOKUP(A95,Questions!B:G,6,FALSE),IF(C95="No",VLOOKUP(A95,Questions!B:G,5,FALSE),"N/A")))</f>
        <v>Describe how aging requirements are implemented in the product.</v>
      </c>
    </row>
    <row r="96" spans="1:256" ht="65" customHeight="1" x14ac:dyDescent="0.15">
      <c r="A96" s="14" t="s">
        <v>168</v>
      </c>
      <c r="B96" s="27" t="str">
        <f>VLOOKUP(A96,Questions!$B$3:$C$258,2,FALSE)</f>
        <v>Can you enforce password/passphrase complexity requirements [provided by the institution]?</v>
      </c>
      <c r="C96" s="11" t="s">
        <v>18</v>
      </c>
      <c r="D96" s="464" t="s">
        <v>3162</v>
      </c>
      <c r="E96" s="9" t="str">
        <f>IF((C96=""),VLOOKUP(A96,Questions!B:G,4,FALSE),IF(C96="Yes",VLOOKUP(A96,Questions!B:G,6,FALSE),IF(C96="No",VLOOKUP(A96,Questions!B:G,5,FALSE),"N/A")))</f>
        <v>Describe plans to support password/passphrase complexity requirements.</v>
      </c>
    </row>
    <row r="97" spans="1:256" ht="47" customHeight="1" x14ac:dyDescent="0.15">
      <c r="A97" s="14" t="s">
        <v>169</v>
      </c>
      <c r="B97" s="27" t="str">
        <f>VLOOKUP(A97,Questions!$B$3:$C$258,2,FALSE)</f>
        <v>Does the system have password complexity or length limitations and/or restrictions?</v>
      </c>
      <c r="C97" s="11" t="s">
        <v>18</v>
      </c>
      <c r="D97" s="137"/>
      <c r="E97" s="9" t="str">
        <f>IF((C97=""),VLOOKUP(A97,Questions!B:G,4,FALSE),IF(C97="Yes",VLOOKUP(A97,Questions!B:G,6,FALSE),IF(C97="No",VLOOKUP(A97,Questions!B:G,5,FALSE),"N/A")))</f>
        <v xml:space="preserve"> </v>
      </c>
    </row>
    <row r="98" spans="1:256" ht="48" customHeight="1" x14ac:dyDescent="0.15">
      <c r="A98" s="14" t="s">
        <v>170</v>
      </c>
      <c r="B98" s="27" t="str">
        <f>VLOOKUP(A98,Questions!$B$3:$C$258,2,FALSE)</f>
        <v>Do you have documented password/passphrase reset procedures that are currently implemented in the system and/or customer support?</v>
      </c>
      <c r="C98" s="11" t="s">
        <v>15</v>
      </c>
      <c r="D98" s="12" t="s">
        <v>3163</v>
      </c>
      <c r="E98" s="9" t="str">
        <f>IF((C98=""),VLOOKUP(A98,Questions!B:G,4,FALSE),IF(C98="Yes",VLOOKUP(A98,Questions!B:G,6,FALSE),IF(C98="No",VLOOKUP(A98,Questions!B:G,5,FALSE),"N/A")))</f>
        <v xml:space="preserve"> Describe your documented password/passphrase reset procedures that are currently implemented in the system and/or customer support.</v>
      </c>
    </row>
    <row r="99" spans="1:256" ht="48" customHeight="1" x14ac:dyDescent="0.15">
      <c r="A99" s="14" t="s">
        <v>171</v>
      </c>
      <c r="B99" s="27" t="str">
        <f>VLOOKUP(A99,Questions!$B$3:$C$258,2,FALSE)</f>
        <v>Does your organization participate in InCommon or another eduGAIN affiliated trust federation?</v>
      </c>
      <c r="C99" s="11"/>
      <c r="D99" s="72"/>
      <c r="E99" s="9" t="str">
        <f>IF((C99=""),VLOOKUP(A99,Questions!B:G,4,FALSE),IF(C99="Yes",VLOOKUP(A99,Questions!B:G,6,FALSE),IF(C99="No",VLOOKUP(A99,Questions!B:G,5,FALSE),"N/A")))</f>
        <v xml:space="preserve"> </v>
      </c>
    </row>
    <row r="100" spans="1:256" ht="48" customHeight="1" x14ac:dyDescent="0.15">
      <c r="A100" s="14" t="s">
        <v>172</v>
      </c>
      <c r="B100" s="27" t="str">
        <f>VLOOKUP(A100,Questions!$B$3:$C$258,2,FALSE)</f>
        <v>Does your application support integration with other authentication and authorization systems?</v>
      </c>
      <c r="C100" s="11" t="s">
        <v>18</v>
      </c>
      <c r="D100" s="12"/>
      <c r="E100" s="9" t="str">
        <f>IF((C100=""),VLOOKUP(A100,Questions!B:G,4,FALSE),IF(C100="Yes",VLOOKUP(A100,Questions!B:G,6,FALSE),IF(C100="No",VLOOKUP(A100,Questions!B:G,5,FALSE),"N/A")))</f>
        <v>Describe any plans to support integration with other authentication and authorization systems.</v>
      </c>
    </row>
    <row r="101" spans="1:256" ht="48" customHeight="1" x14ac:dyDescent="0.15">
      <c r="A101" s="58" t="s">
        <v>173</v>
      </c>
      <c r="B101" s="27" t="str">
        <f>VLOOKUP(A101,Questions!$B$3:$C$258,2,FALSE)</f>
        <v>Does your solution support any of the following Web SSO standards? [e.g., SAML2 (with redirect flow), OIDC, CAS, or other]</v>
      </c>
      <c r="C101" s="11"/>
      <c r="D101" s="12"/>
      <c r="E101" s="9" t="str">
        <f>IF((C101=""),VLOOKUP(A101,Questions!B:G,4,FALSE),IF(C101="Yes",VLOOKUP(A101,Questions!B:G,6,FALSE),IF(C101="No",VLOOKUP(A101,Questions!B:G,5,FALSE),"N/A")))</f>
        <v>An answer of 'Yes' should be well-supported in the Additional Information column, and all elements of interest should be sufficiently addressed.</v>
      </c>
    </row>
    <row r="102" spans="1:256" ht="53" customHeight="1" x14ac:dyDescent="0.15">
      <c r="A102" s="58" t="s">
        <v>174</v>
      </c>
      <c r="B102" s="27" t="str">
        <f>VLOOKUP(A102,Questions!$B$3:$C$258,2,FALSE)</f>
        <v>Do you support differentiation between email address and user identifier?</v>
      </c>
      <c r="C102" s="11" t="s">
        <v>18</v>
      </c>
      <c r="D102" s="12" t="s">
        <v>3162</v>
      </c>
      <c r="E102" s="9" t="str">
        <f>IF((C102=""),VLOOKUP(A102,Questions!B:G,4,FALSE),IF(C102="Yes",VLOOKUP(A102,Questions!B:G,6,FALSE),IF(C102="No",VLOOKUP(A102,Questions!B:G,5,FALSE),"N/A")))</f>
        <v>Describe any plans to support differentiation between email address and user identifier.</v>
      </c>
    </row>
    <row r="103" spans="1:256" ht="47" customHeight="1" x14ac:dyDescent="0.15">
      <c r="A103" s="58" t="s">
        <v>175</v>
      </c>
      <c r="B103" s="27" t="str">
        <f>VLOOKUP(A103,Questions!$B$3:$C$258,2,FALSE)</f>
        <v>Do you allow the customer to specify attribute mappings for any needed information beyond a user identifier? [e.g., Reference eduPerson, ePPA/ePPN/ePE ]</v>
      </c>
      <c r="C103" s="122"/>
      <c r="D103" s="12"/>
      <c r="E103" s="9" t="str">
        <f>IF((C103=""),VLOOKUP(A103,Questions!B:G,4,FALSE),IF(C103="Yes",VLOOKUP(A103,Questions!B:G,6,FALSE),IF(C103="No",VLOOKUP(A103,Questions!B:G,5,FALSE),"N/A")))</f>
        <v xml:space="preserve"> </v>
      </c>
    </row>
    <row r="104" spans="1:256" ht="54" customHeight="1" x14ac:dyDescent="0.15">
      <c r="A104" s="58" t="s">
        <v>176</v>
      </c>
      <c r="B104" s="27" t="str">
        <f>VLOOKUP(A104,Questions!$B$3:$C$258,2,FALSE)</f>
        <v>If you don't support SSO, does your application and/or user-frontend/portal support multi-factor authentication? (e.g. Duo, Google Authenticator, OTP, etc.)</v>
      </c>
      <c r="C104" s="122" t="s">
        <v>18</v>
      </c>
      <c r="D104" s="12"/>
      <c r="E104" s="9" t="e">
        <f>IF((#REF!=""),VLOOKUP(A104,Questions!B:G,4,FALSE),IF(#REF!="Yes",VLOOKUP(A104,Questions!B:G,6,FALSE),IF(#REF!="No",VLOOKUP(A104,Questions!B:G,5,FALSE),"N/A")))</f>
        <v>#REF!</v>
      </c>
    </row>
    <row r="105" spans="1:256" ht="54" customHeight="1" x14ac:dyDescent="0.15">
      <c r="A105" s="58" t="s">
        <v>177</v>
      </c>
      <c r="B105" s="27" t="str">
        <f>VLOOKUP(A105,Questions!$B$3:$C$258,2,FALSE)</f>
        <v>Does your application automatically lock the session or log-out an account after a period of inactivity?</v>
      </c>
      <c r="C105" s="23" t="s">
        <v>15</v>
      </c>
      <c r="D105" s="12"/>
      <c r="E105" s="9" t="str">
        <f>IF((C104=""),VLOOKUP(A105,Questions!B:G,4,FALSE),IF(C104="Yes",VLOOKUP(A105,Questions!B:G,6,FALSE),IF(C104="No",VLOOKUP(A105,Questions!B:G,5,FALSE),"N/A")))</f>
        <v>Describe any plans to support automatic lock or log-out.</v>
      </c>
    </row>
    <row r="106" spans="1:256" ht="47" customHeight="1" x14ac:dyDescent="0.15">
      <c r="A106" s="58" t="s">
        <v>178</v>
      </c>
      <c r="B106" s="27" t="str">
        <f>VLOOKUP(A106,Questions!$B$3:$C$258,2,FALSE)</f>
        <v>Are there any passwords/passphrases hard coded into your systems or products?</v>
      </c>
      <c r="C106" s="122" t="s">
        <v>18</v>
      </c>
      <c r="D106" s="12"/>
      <c r="E106" s="9" t="str">
        <f>IF((C106=""),VLOOKUP(A106,Questions!B:G,4,FALSE),IF(C106="Yes",VLOOKUP(A106,Questions!B:G,6,FALSE),IF(C106="No",VLOOKUP(A106,Questions!B:G,5,FALSE),"N/A")))</f>
        <v xml:space="preserve"> </v>
      </c>
    </row>
    <row r="107" spans="1:256" s="330" customFormat="1" ht="36" customHeight="1" x14ac:dyDescent="0.15">
      <c r="A107" s="58" t="s">
        <v>179</v>
      </c>
      <c r="B107" s="27" t="str">
        <f>VLOOKUP(A107,Questions!$B$3:$C$258,2,FALSE)</f>
        <v>Are you storing any passwords in plaintext?</v>
      </c>
      <c r="C107" s="122" t="s">
        <v>18</v>
      </c>
      <c r="D107" s="12"/>
      <c r="E107" s="9" t="str">
        <f>IF((C107=""),VLOOKUP(A107,Questions!B:G,4,FALSE),IF(C107="Yes",VLOOKUP(A107,Questions!B:G,6,FALSE),IF(C107="No",VLOOKUP(A107,Questions!B:G,5,FALSE),"N/A")))</f>
        <v xml:space="preserve"> </v>
      </c>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c r="CG107" s="3"/>
      <c r="CH107" s="3"/>
      <c r="CI107" s="3"/>
      <c r="CJ107" s="3"/>
      <c r="CK107" s="3"/>
      <c r="CL107" s="3"/>
      <c r="CM107" s="3"/>
      <c r="CN107" s="3"/>
      <c r="CO107" s="3"/>
      <c r="CP107" s="3"/>
      <c r="CQ107" s="3"/>
      <c r="CR107" s="3"/>
      <c r="CS107" s="3"/>
      <c r="CT107" s="3"/>
      <c r="CU107" s="3"/>
      <c r="CV107" s="3"/>
      <c r="CW107" s="3"/>
      <c r="CX107" s="3"/>
      <c r="CY107" s="3"/>
      <c r="CZ107" s="3"/>
      <c r="DA107" s="3"/>
      <c r="DB107" s="3"/>
      <c r="DC107" s="3"/>
      <c r="DD107" s="3"/>
      <c r="DE107" s="3"/>
      <c r="DF107" s="3"/>
      <c r="DG107" s="3"/>
      <c r="DH107" s="3"/>
      <c r="DI107" s="3"/>
      <c r="DJ107" s="3"/>
      <c r="DK107" s="3"/>
      <c r="DL107" s="3"/>
      <c r="DM107" s="3"/>
      <c r="DN107" s="3"/>
      <c r="DO107" s="3"/>
      <c r="DP107" s="3"/>
      <c r="DQ107" s="3"/>
      <c r="DR107" s="3"/>
      <c r="DS107" s="3"/>
      <c r="DT107" s="3"/>
      <c r="DU107" s="3"/>
      <c r="DV107" s="3"/>
      <c r="DW107" s="3"/>
      <c r="DX107" s="3"/>
      <c r="DY107" s="3"/>
      <c r="DZ107" s="3"/>
      <c r="EA107" s="3"/>
      <c r="EB107" s="3"/>
      <c r="EC107" s="3"/>
      <c r="ED107" s="3"/>
      <c r="EE107" s="3"/>
      <c r="EF107" s="3"/>
      <c r="EG107" s="3"/>
      <c r="EH107" s="3"/>
      <c r="EI107" s="3"/>
      <c r="EJ107" s="3"/>
      <c r="EK107" s="3"/>
      <c r="EL107" s="3"/>
      <c r="EM107" s="3"/>
      <c r="EN107" s="3"/>
      <c r="EO107" s="3"/>
      <c r="EP107" s="3"/>
      <c r="EQ107" s="3"/>
      <c r="ER107" s="3"/>
      <c r="ES107" s="3"/>
      <c r="ET107" s="3"/>
      <c r="EU107" s="3"/>
      <c r="EV107" s="3"/>
      <c r="EW107" s="3"/>
      <c r="EX107" s="3"/>
      <c r="EY107" s="3"/>
      <c r="EZ107" s="3"/>
      <c r="FA107" s="3"/>
      <c r="FB107" s="3"/>
      <c r="FC107" s="3"/>
      <c r="FD107" s="3"/>
      <c r="FE107" s="3"/>
      <c r="FF107" s="3"/>
      <c r="FG107" s="3"/>
      <c r="FH107" s="3"/>
      <c r="FI107" s="3"/>
      <c r="FJ107" s="3"/>
      <c r="FK107" s="3"/>
      <c r="FL107" s="3"/>
      <c r="FM107" s="3"/>
      <c r="FN107" s="3"/>
      <c r="FO107" s="3"/>
      <c r="FP107" s="3"/>
      <c r="FQ107" s="3"/>
      <c r="FR107" s="3"/>
      <c r="FS107" s="3"/>
      <c r="FT107" s="3"/>
      <c r="FU107" s="3"/>
      <c r="FV107" s="3"/>
      <c r="FW107" s="3"/>
      <c r="FX107" s="3"/>
      <c r="FY107" s="3"/>
      <c r="FZ107" s="3"/>
      <c r="GA107" s="3"/>
      <c r="GB107" s="3"/>
      <c r="GC107" s="3"/>
      <c r="GD107" s="3"/>
      <c r="GE107" s="3"/>
      <c r="GF107" s="3"/>
      <c r="GG107" s="3"/>
      <c r="GH107" s="3"/>
      <c r="GI107" s="3"/>
      <c r="GJ107" s="3"/>
      <c r="GK107" s="3"/>
      <c r="GL107" s="3"/>
      <c r="GM107" s="3"/>
      <c r="GN107" s="3"/>
      <c r="GO107" s="3"/>
      <c r="GP107" s="3"/>
      <c r="GQ107" s="3"/>
      <c r="GR107" s="3"/>
      <c r="GS107" s="3"/>
      <c r="GT107" s="3"/>
      <c r="GU107" s="3"/>
      <c r="GV107" s="3"/>
      <c r="GW107" s="3"/>
      <c r="GX107" s="3"/>
      <c r="GY107" s="3"/>
      <c r="GZ107" s="3"/>
      <c r="HA107" s="3"/>
      <c r="HB107" s="3"/>
      <c r="HC107" s="3"/>
      <c r="HD107" s="3"/>
      <c r="HE107" s="3"/>
      <c r="HF107" s="3"/>
      <c r="HG107" s="3"/>
      <c r="HH107" s="3"/>
      <c r="HI107" s="3"/>
      <c r="HJ107" s="3"/>
      <c r="HK107" s="3"/>
      <c r="HL107" s="3"/>
      <c r="HM107" s="3"/>
      <c r="HN107" s="3"/>
      <c r="HO107" s="3"/>
      <c r="HP107" s="3"/>
      <c r="HQ107" s="3"/>
      <c r="HR107" s="3"/>
      <c r="HS107" s="3"/>
      <c r="HT107" s="3"/>
      <c r="HU107" s="3"/>
      <c r="HV107" s="3"/>
      <c r="HW107" s="3"/>
      <c r="HX107" s="3"/>
      <c r="HY107" s="3"/>
      <c r="HZ107" s="3"/>
      <c r="IA107" s="3"/>
      <c r="IB107" s="3"/>
      <c r="IC107" s="3"/>
      <c r="ID107" s="3"/>
      <c r="IE107" s="3"/>
      <c r="IF107" s="3"/>
      <c r="IG107" s="3"/>
      <c r="IH107" s="3"/>
      <c r="II107" s="3"/>
      <c r="IJ107" s="3"/>
      <c r="IK107" s="3"/>
      <c r="IL107" s="3"/>
      <c r="IM107" s="3"/>
      <c r="IN107" s="3"/>
      <c r="IO107" s="3"/>
      <c r="IP107" s="3"/>
      <c r="IQ107" s="3"/>
      <c r="IR107" s="3"/>
      <c r="IS107" s="3"/>
      <c r="IT107" s="3"/>
      <c r="IU107" s="3"/>
      <c r="IV107" s="3"/>
    </row>
    <row r="108" spans="1:256" s="330" customFormat="1" ht="38" customHeight="1" x14ac:dyDescent="0.15">
      <c r="A108" s="14" t="s">
        <v>180</v>
      </c>
      <c r="B108" s="27" t="str">
        <f>VLOOKUP(A108,Questions!$B$3:$C$258,2,FALSE)</f>
        <v>Does your application support directory integration for user accounts?</v>
      </c>
      <c r="C108" s="122" t="s">
        <v>18</v>
      </c>
      <c r="D108" s="12" t="s">
        <v>3162</v>
      </c>
      <c r="E108" s="9" t="str">
        <f>IF((C108=""),VLOOKUP(A108,Questions!B:G,4,FALSE),IF(C108="Yes",VLOOKUP(A108,Questions!B:G,6,FALSE),IF(C108="No",VLOOKUP(A108,Questions!B:G,5,FALSE),"N/A")))</f>
        <v>Describe any plans to support external authentication services in place of local authentication.</v>
      </c>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c r="CS108" s="3"/>
      <c r="CT108" s="3"/>
      <c r="CU108" s="3"/>
      <c r="CV108" s="3"/>
      <c r="CW108" s="3"/>
      <c r="CX108" s="3"/>
      <c r="CY108" s="3"/>
      <c r="CZ108" s="3"/>
      <c r="DA108" s="3"/>
      <c r="DB108" s="3"/>
      <c r="DC108" s="3"/>
      <c r="DD108" s="3"/>
      <c r="DE108" s="3"/>
      <c r="DF108" s="3"/>
      <c r="DG108" s="3"/>
      <c r="DH108" s="3"/>
      <c r="DI108" s="3"/>
      <c r="DJ108" s="3"/>
      <c r="DK108" s="3"/>
      <c r="DL108" s="3"/>
      <c r="DM108" s="3"/>
      <c r="DN108" s="3"/>
      <c r="DO108" s="3"/>
      <c r="DP108" s="3"/>
      <c r="DQ108" s="3"/>
      <c r="DR108" s="3"/>
      <c r="DS108" s="3"/>
      <c r="DT108" s="3"/>
      <c r="DU108" s="3"/>
      <c r="DV108" s="3"/>
      <c r="DW108" s="3"/>
      <c r="DX108" s="3"/>
      <c r="DY108" s="3"/>
      <c r="DZ108" s="3"/>
      <c r="EA108" s="3"/>
      <c r="EB108" s="3"/>
      <c r="EC108" s="3"/>
      <c r="ED108" s="3"/>
      <c r="EE108" s="3"/>
      <c r="EF108" s="3"/>
      <c r="EG108" s="3"/>
      <c r="EH108" s="3"/>
      <c r="EI108" s="3"/>
      <c r="EJ108" s="3"/>
      <c r="EK108" s="3"/>
      <c r="EL108" s="3"/>
      <c r="EM108" s="3"/>
      <c r="EN108" s="3"/>
      <c r="EO108" s="3"/>
      <c r="EP108" s="3"/>
      <c r="EQ108" s="3"/>
      <c r="ER108" s="3"/>
      <c r="ES108" s="3"/>
      <c r="ET108" s="3"/>
      <c r="EU108" s="3"/>
      <c r="EV108" s="3"/>
      <c r="EW108" s="3"/>
      <c r="EX108" s="3"/>
      <c r="EY108" s="3"/>
      <c r="EZ108" s="3"/>
      <c r="FA108" s="3"/>
      <c r="FB108" s="3"/>
      <c r="FC108" s="3"/>
      <c r="FD108" s="3"/>
      <c r="FE108" s="3"/>
      <c r="FF108" s="3"/>
      <c r="FG108" s="3"/>
      <c r="FH108" s="3"/>
      <c r="FI108" s="3"/>
      <c r="FJ108" s="3"/>
      <c r="FK108" s="3"/>
      <c r="FL108" s="3"/>
      <c r="FM108" s="3"/>
      <c r="FN108" s="3"/>
      <c r="FO108" s="3"/>
      <c r="FP108" s="3"/>
      <c r="FQ108" s="3"/>
      <c r="FR108" s="3"/>
      <c r="FS108" s="3"/>
      <c r="FT108" s="3"/>
      <c r="FU108" s="3"/>
      <c r="FV108" s="3"/>
      <c r="FW108" s="3"/>
      <c r="FX108" s="3"/>
      <c r="FY108" s="3"/>
      <c r="FZ108" s="3"/>
      <c r="GA108" s="3"/>
      <c r="GB108" s="3"/>
      <c r="GC108" s="3"/>
      <c r="GD108" s="3"/>
      <c r="GE108" s="3"/>
      <c r="GF108" s="3"/>
      <c r="GG108" s="3"/>
      <c r="GH108" s="3"/>
      <c r="GI108" s="3"/>
      <c r="GJ108" s="3"/>
      <c r="GK108" s="3"/>
      <c r="GL108" s="3"/>
      <c r="GM108" s="3"/>
      <c r="GN108" s="3"/>
      <c r="GO108" s="3"/>
      <c r="GP108" s="3"/>
      <c r="GQ108" s="3"/>
      <c r="GR108" s="3"/>
      <c r="GS108" s="3"/>
      <c r="GT108" s="3"/>
      <c r="GU108" s="3"/>
      <c r="GV108" s="3"/>
      <c r="GW108" s="3"/>
      <c r="GX108" s="3"/>
      <c r="GY108" s="3"/>
      <c r="GZ108" s="3"/>
      <c r="HA108" s="3"/>
      <c r="HB108" s="3"/>
      <c r="HC108" s="3"/>
      <c r="HD108" s="3"/>
      <c r="HE108" s="3"/>
      <c r="HF108" s="3"/>
      <c r="HG108" s="3"/>
      <c r="HH108" s="3"/>
      <c r="HI108" s="3"/>
      <c r="HJ108" s="3"/>
      <c r="HK108" s="3"/>
      <c r="HL108" s="3"/>
      <c r="HM108" s="3"/>
      <c r="HN108" s="3"/>
      <c r="HO108" s="3"/>
      <c r="HP108" s="3"/>
      <c r="HQ108" s="3"/>
      <c r="HR108" s="3"/>
      <c r="HS108" s="3"/>
      <c r="HT108" s="3"/>
      <c r="HU108" s="3"/>
      <c r="HV108" s="3"/>
      <c r="HW108" s="3"/>
      <c r="HX108" s="3"/>
      <c r="HY108" s="3"/>
      <c r="HZ108" s="3"/>
      <c r="IA108" s="3"/>
      <c r="IB108" s="3"/>
      <c r="IC108" s="3"/>
      <c r="ID108" s="3"/>
      <c r="IE108" s="3"/>
      <c r="IF108" s="3"/>
      <c r="IG108" s="3"/>
      <c r="IH108" s="3"/>
      <c r="II108" s="3"/>
      <c r="IJ108" s="3"/>
      <c r="IK108" s="3"/>
      <c r="IL108" s="3"/>
      <c r="IM108" s="3"/>
      <c r="IN108" s="3"/>
      <c r="IO108" s="3"/>
      <c r="IP108" s="3"/>
      <c r="IQ108" s="3"/>
      <c r="IR108" s="3"/>
      <c r="IS108" s="3"/>
      <c r="IT108" s="3"/>
      <c r="IU108" s="3"/>
      <c r="IV108" s="3"/>
    </row>
    <row r="109" spans="1:256" ht="48" customHeight="1" x14ac:dyDescent="0.15">
      <c r="A109" s="14" t="s">
        <v>181</v>
      </c>
      <c r="B109" s="27" t="str">
        <f>VLOOKUP(A109,Questions!$B$3:$C$258,2,FALSE)</f>
        <v>Are audit logs available that include AT LEAST all of the following; login, logout, actions performed, and source IP address?</v>
      </c>
      <c r="C109" s="11" t="s">
        <v>15</v>
      </c>
      <c r="D109" s="12"/>
      <c r="E109" s="9" t="str">
        <f>IF((C109=""),VLOOKUP(A109,Questions!B:G,4,FALSE),IF(C109="Yes",VLOOKUP(A109,Questions!B:G,6,FALSE),IF(C109="No",VLOOKUP(A109,Questions!B:G,5,FALSE),"N/A")))</f>
        <v xml:space="preserve"> </v>
      </c>
    </row>
    <row r="110" spans="1:256" ht="96" customHeight="1" x14ac:dyDescent="0.15">
      <c r="A110" s="14" t="s">
        <v>2726</v>
      </c>
      <c r="B110" s="27" t="str">
        <f>VLOOKUP(A110,Questions!$B$3:$C$258,2,FALSE)</f>
        <v>Describe or provide a reference to the a) system capability to log security/authorization changes as well as user and administrator security events (i.e. physical or electronic)(e.g. login failures, access denied, changes accepted), and b) all requirements necessary to implement logging and monitoring on the system. Include c) information about SIEM/log collector usage.</v>
      </c>
      <c r="C110" s="381" t="s">
        <v>3164</v>
      </c>
      <c r="D110" s="381"/>
      <c r="E110" s="9" t="str">
        <f>IF((C110=""),VLOOKUP(A110,Questions!B:G,4,FALSE),IF(C110="Yes",VLOOKUP(A110,Questions!B:G,6,FALSE),IF(C110="No",VLOOKUP(A110,Questions!B:G,5,FALSE),"N/A")))</f>
        <v>N/A</v>
      </c>
    </row>
    <row r="111" spans="1:256" s="330" customFormat="1" ht="96" customHeight="1" x14ac:dyDescent="0.15">
      <c r="A111" s="14" t="s">
        <v>2727</v>
      </c>
      <c r="B111" s="27" t="str">
        <f>VLOOKUP(A111,Questions!$B$3:$C$258,2,FALSE)</f>
        <v>Describe or provide a reference to the retention period for those logs, how logs are protected, and whether they are accessible to the customer (and if so, how).</v>
      </c>
      <c r="C111" s="381" t="s">
        <v>3165</v>
      </c>
      <c r="D111" s="381"/>
      <c r="E111" s="9" t="str">
        <f>IF((C111=""),VLOOKUP(A111,Questions!B:G,4,FALSE),IF(C111="Yes",VLOOKUP(A111,Questions!B:G,6,FALSE),IF(C111="No",VLOOKUP(A111,Questions!B:G,5,FALSE),"N/A")))</f>
        <v>N/A</v>
      </c>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c r="CS111" s="3"/>
      <c r="CT111" s="3"/>
      <c r="CU111" s="3"/>
      <c r="CV111" s="3"/>
      <c r="CW111" s="3"/>
      <c r="CX111" s="3"/>
      <c r="CY111" s="3"/>
      <c r="CZ111" s="3"/>
      <c r="DA111" s="3"/>
      <c r="DB111" s="3"/>
      <c r="DC111" s="3"/>
      <c r="DD111" s="3"/>
      <c r="DE111" s="3"/>
      <c r="DF111" s="3"/>
      <c r="DG111" s="3"/>
      <c r="DH111" s="3"/>
      <c r="DI111" s="3"/>
      <c r="DJ111" s="3"/>
      <c r="DK111" s="3"/>
      <c r="DL111" s="3"/>
      <c r="DM111" s="3"/>
      <c r="DN111" s="3"/>
      <c r="DO111" s="3"/>
      <c r="DP111" s="3"/>
      <c r="DQ111" s="3"/>
      <c r="DR111" s="3"/>
      <c r="DS111" s="3"/>
      <c r="DT111" s="3"/>
      <c r="DU111" s="3"/>
      <c r="DV111" s="3"/>
      <c r="DW111" s="3"/>
      <c r="DX111" s="3"/>
      <c r="DY111" s="3"/>
      <c r="DZ111" s="3"/>
      <c r="EA111" s="3"/>
      <c r="EB111" s="3"/>
      <c r="EC111" s="3"/>
      <c r="ED111" s="3"/>
      <c r="EE111" s="3"/>
      <c r="EF111" s="3"/>
      <c r="EG111" s="3"/>
      <c r="EH111" s="3"/>
      <c r="EI111" s="3"/>
      <c r="EJ111" s="3"/>
      <c r="EK111" s="3"/>
      <c r="EL111" s="3"/>
      <c r="EM111" s="3"/>
      <c r="EN111" s="3"/>
      <c r="EO111" s="3"/>
      <c r="EP111" s="3"/>
      <c r="EQ111" s="3"/>
      <c r="ER111" s="3"/>
      <c r="ES111" s="3"/>
      <c r="ET111" s="3"/>
      <c r="EU111" s="3"/>
      <c r="EV111" s="3"/>
      <c r="EW111" s="3"/>
      <c r="EX111" s="3"/>
      <c r="EY111" s="3"/>
      <c r="EZ111" s="3"/>
      <c r="FA111" s="3"/>
      <c r="FB111" s="3"/>
      <c r="FC111" s="3"/>
      <c r="FD111" s="3"/>
      <c r="FE111" s="3"/>
      <c r="FF111" s="3"/>
      <c r="FG111" s="3"/>
      <c r="FH111" s="3"/>
      <c r="FI111" s="3"/>
      <c r="FJ111" s="3"/>
      <c r="FK111" s="3"/>
      <c r="FL111" s="3"/>
      <c r="FM111" s="3"/>
      <c r="FN111" s="3"/>
      <c r="FO111" s="3"/>
      <c r="FP111" s="3"/>
      <c r="FQ111" s="3"/>
      <c r="FR111" s="3"/>
      <c r="FS111" s="3"/>
      <c r="FT111" s="3"/>
      <c r="FU111" s="3"/>
      <c r="FV111" s="3"/>
      <c r="FW111" s="3"/>
      <c r="FX111" s="3"/>
      <c r="FY111" s="3"/>
      <c r="FZ111" s="3"/>
      <c r="GA111" s="3"/>
      <c r="GB111" s="3"/>
      <c r="GC111" s="3"/>
      <c r="GD111" s="3"/>
      <c r="GE111" s="3"/>
      <c r="GF111" s="3"/>
      <c r="GG111" s="3"/>
      <c r="GH111" s="3"/>
      <c r="GI111" s="3"/>
      <c r="GJ111" s="3"/>
      <c r="GK111" s="3"/>
      <c r="GL111" s="3"/>
      <c r="GM111" s="3"/>
      <c r="GN111" s="3"/>
      <c r="GO111" s="3"/>
      <c r="GP111" s="3"/>
      <c r="GQ111" s="3"/>
      <c r="GR111" s="3"/>
      <c r="GS111" s="3"/>
      <c r="GT111" s="3"/>
      <c r="GU111" s="3"/>
      <c r="GV111" s="3"/>
      <c r="GW111" s="3"/>
      <c r="GX111" s="3"/>
      <c r="GY111" s="3"/>
      <c r="GZ111" s="3"/>
      <c r="HA111" s="3"/>
      <c r="HB111" s="3"/>
      <c r="HC111" s="3"/>
      <c r="HD111" s="3"/>
      <c r="HE111" s="3"/>
      <c r="HF111" s="3"/>
      <c r="HG111" s="3"/>
      <c r="HH111" s="3"/>
      <c r="HI111" s="3"/>
      <c r="HJ111" s="3"/>
      <c r="HK111" s="3"/>
      <c r="HL111" s="3"/>
      <c r="HM111" s="3"/>
      <c r="HN111" s="3"/>
      <c r="HO111" s="3"/>
      <c r="HP111" s="3"/>
      <c r="HQ111" s="3"/>
      <c r="HR111" s="3"/>
      <c r="HS111" s="3"/>
      <c r="HT111" s="3"/>
      <c r="HU111" s="3"/>
      <c r="HV111" s="3"/>
      <c r="HW111" s="3"/>
      <c r="HX111" s="3"/>
      <c r="HY111" s="3"/>
      <c r="HZ111" s="3"/>
      <c r="IA111" s="3"/>
      <c r="IB111" s="3"/>
      <c r="IC111" s="3"/>
      <c r="ID111" s="3"/>
      <c r="IE111" s="3"/>
      <c r="IF111" s="3"/>
      <c r="IG111" s="3"/>
      <c r="IH111" s="3"/>
      <c r="II111" s="3"/>
      <c r="IJ111" s="3"/>
      <c r="IK111" s="3"/>
      <c r="IL111" s="3"/>
      <c r="IM111" s="3"/>
      <c r="IN111" s="3"/>
      <c r="IO111" s="3"/>
      <c r="IP111" s="3"/>
      <c r="IQ111" s="3"/>
      <c r="IR111" s="3"/>
      <c r="IS111" s="3"/>
      <c r="IT111" s="3"/>
      <c r="IU111" s="3"/>
      <c r="IV111" s="3"/>
    </row>
    <row r="112" spans="1:256" ht="36" customHeight="1" x14ac:dyDescent="0.15">
      <c r="A112" s="380" t="str">
        <f>IF(OR($C$28="No",$C$28="Yes"),"BCP - Respond to as many questions below as possible.","Business Continuity Plan")</f>
        <v>BCP - Respond to as many questions below as possible.</v>
      </c>
      <c r="B112" s="380"/>
      <c r="C112" s="24" t="s">
        <v>12</v>
      </c>
      <c r="D112" s="24" t="s">
        <v>13</v>
      </c>
      <c r="E112" s="7" t="s">
        <v>14</v>
      </c>
    </row>
    <row r="113" spans="1:5" ht="48" customHeight="1" x14ac:dyDescent="0.15">
      <c r="A113" s="14" t="s">
        <v>164</v>
      </c>
      <c r="B113" s="27" t="str">
        <f>VLOOKUP(A113,Questions!$B$3:$C$258,2,FALSE)</f>
        <v>Is an owner assigned who is responsible for the maintenance and review of the Business Continuity Plan?</v>
      </c>
      <c r="C113" s="11" t="s">
        <v>15</v>
      </c>
      <c r="D113" s="12"/>
      <c r="E113" s="9" t="str">
        <f>IF((C113=""),VLOOKUP(A113,Questions!B:G,4,FALSE),IF(C113="Yes",VLOOKUP(A113,Questions!B:G,6,FALSE),IF(C113="No",VLOOKUP(A113,Questions!B:G,5,FALSE),"N/A")))</f>
        <v>Provide additional details, as needed.</v>
      </c>
    </row>
    <row r="114" spans="1:5" ht="47" customHeight="1" x14ac:dyDescent="0.15">
      <c r="A114" s="14" t="s">
        <v>182</v>
      </c>
      <c r="B114" s="27" t="str">
        <f>VLOOKUP(A114,Questions!$B$3:$C$258,2,FALSE)</f>
        <v>Is there a defined problem/issue escalation plan in your BCP for impacted clients?</v>
      </c>
      <c r="C114" s="11" t="s">
        <v>15</v>
      </c>
      <c r="D114" s="12" t="s">
        <v>3166</v>
      </c>
      <c r="E114" s="9" t="str">
        <f>IF((C114=""),VLOOKUP(A114,Questions!B:G,4,FALSE),IF(C114="Yes",VLOOKUP(A114,Questions!B:G,6,FALSE),IF(C114="No",VLOOKUP(A114,Questions!B:G,5,FALSE),"N/A")))</f>
        <v xml:space="preserve"> Summarize your defined problem/issue escalation plan contained in your BCP.</v>
      </c>
    </row>
    <row r="115" spans="1:5" ht="47" customHeight="1" x14ac:dyDescent="0.15">
      <c r="A115" s="14" t="s">
        <v>183</v>
      </c>
      <c r="B115" s="27" t="str">
        <f>VLOOKUP(A115,Questions!$B$3:$C$258,2,FALSE)</f>
        <v>Is there a documented communication plan in your BCP for impacted clients?</v>
      </c>
      <c r="C115" s="11" t="s">
        <v>15</v>
      </c>
      <c r="D115" s="12" t="s">
        <v>3167</v>
      </c>
      <c r="E115" s="9" t="str">
        <f>IF((C115=""),VLOOKUP(A115,Questions!B:G,4,FALSE),IF(C115="Yes",VLOOKUP(A115,Questions!B:G,6,FALSE),IF(C115="No",VLOOKUP(A115,Questions!B:G,5,FALSE),"N/A")))</f>
        <v xml:space="preserve"> Summarize your documented communication plan contained in your BCP.</v>
      </c>
    </row>
    <row r="116" spans="1:5" ht="47" customHeight="1" x14ac:dyDescent="0.15">
      <c r="A116" s="14" t="s">
        <v>184</v>
      </c>
      <c r="B116" s="27" t="str">
        <f>VLOOKUP(A116,Questions!$B$3:$C$258,2,FALSE)</f>
        <v>Are all components of the BCP reviewed at least annually and updated as needed to reflect change?</v>
      </c>
      <c r="C116" s="11" t="s">
        <v>15</v>
      </c>
      <c r="D116" s="12"/>
      <c r="E116" s="9" t="str">
        <f>IF((C116=""),VLOOKUP(A116,Questions!B:G,4,FALSE),IF(C116="Yes",VLOOKUP(A116,Questions!B:G,6,FALSE),IF(C116="No",VLOOKUP(A116,Questions!B:G,5,FALSE),"N/A")))</f>
        <v xml:space="preserve"> Describe your BCP component review strategy.</v>
      </c>
    </row>
    <row r="117" spans="1:5" ht="47" customHeight="1" x14ac:dyDescent="0.15">
      <c r="A117" s="14" t="s">
        <v>185</v>
      </c>
      <c r="B117" s="27" t="str">
        <f>VLOOKUP(A117,Questions!$B$3:$C$258,2,FALSE)</f>
        <v>Are specific crisis management roles and responsibilities defined and documented?</v>
      </c>
      <c r="C117" s="11" t="s">
        <v>15</v>
      </c>
      <c r="D117" s="12" t="s">
        <v>3168</v>
      </c>
      <c r="E117" s="9" t="str">
        <f>IF((C117=""),VLOOKUP(A117,Questions!B:G,4,FALSE),IF(C117="Yes",VLOOKUP(A117,Questions!B:G,6,FALSE),IF(C117="No",VLOOKUP(A117,Questions!B:G,5,FALSE),"N/A")))</f>
        <v xml:space="preserve"> Summarize these crisis management roles and responsibilities.</v>
      </c>
    </row>
    <row r="118" spans="1:5" ht="48" customHeight="1" x14ac:dyDescent="0.15">
      <c r="A118" s="14" t="s">
        <v>186</v>
      </c>
      <c r="B118" s="27" t="str">
        <f>VLOOKUP(A118,Questions!$B$3:$C$258,2,FALSE)</f>
        <v>Does your organization conduct training and awareness activities to validate its employees understanding of their roles and responsibilities during a crisis?</v>
      </c>
      <c r="C118" s="11" t="s">
        <v>15</v>
      </c>
      <c r="D118" s="12"/>
      <c r="E118" s="9" t="str">
        <f>IF((C118=""),VLOOKUP(A118,Questions!B:G,4,FALSE),IF(C118="Yes",VLOOKUP(A118,Questions!B:G,6,FALSE),IF(C118="No",VLOOKUP(A118,Questions!B:G,5,FALSE),"N/A")))</f>
        <v xml:space="preserve"> Describe your training and awareness activities.</v>
      </c>
    </row>
    <row r="119" spans="1:5" ht="48" customHeight="1" x14ac:dyDescent="0.15">
      <c r="A119" s="14" t="s">
        <v>187</v>
      </c>
      <c r="B119" s="27" t="str">
        <f>VLOOKUP(A119,Questions!$B$3:$C$258,2,FALSE)</f>
        <v>Does your organization have an alternative business site or a contracted Business Recovery provider?</v>
      </c>
      <c r="C119" s="11" t="s">
        <v>15</v>
      </c>
      <c r="D119" s="12"/>
      <c r="E119" s="9" t="str">
        <f>IF((C119=""),VLOOKUP(A119,Questions!B:G,4,FALSE),IF(C119="Yes",VLOOKUP(A119,Questions!B:G,6,FALSE),IF(C119="No",VLOOKUP(A119,Questions!B:G,5,FALSE),"N/A")))</f>
        <v>Provide the distance (in miles) between the primary and secondary locations.</v>
      </c>
    </row>
    <row r="120" spans="1:5" ht="47" customHeight="1" x14ac:dyDescent="0.15">
      <c r="A120" s="14" t="s">
        <v>188</v>
      </c>
      <c r="B120" s="27" t="str">
        <f>VLOOKUP(A120,Questions!$B$3:$C$258,2,FALSE)</f>
        <v>Does your organization conduct an annual test of relocating to an alternate site for business recovery purposes?</v>
      </c>
      <c r="C120" s="11" t="s">
        <v>18</v>
      </c>
      <c r="D120" s="12" t="s">
        <v>3162</v>
      </c>
      <c r="E120" s="9" t="str">
        <f>IF((C120=""),VLOOKUP(A120,Questions!B:G,4,FALSE),IF(C120="Yes",VLOOKUP(A120,Questions!B:G,6,FALSE),IF(C120="No",VLOOKUP(A120,Questions!B:G,5,FALSE),"N/A")))</f>
        <v>Describe your strategy to implement annual alternate site relocation testing.</v>
      </c>
    </row>
    <row r="121" spans="1:5" ht="47" customHeight="1" x14ac:dyDescent="0.15">
      <c r="A121" s="14" t="s">
        <v>189</v>
      </c>
      <c r="B121" s="27" t="str">
        <f>VLOOKUP(A121,Questions!$B$3:$C$258,2,FALSE)</f>
        <v>Is this product a core service of your organization, and as such, the top priority during business continuity planning?</v>
      </c>
      <c r="C121" s="11" t="s">
        <v>18</v>
      </c>
      <c r="D121" s="12"/>
      <c r="E121" s="9" t="str">
        <f>IF((C121=""),VLOOKUP(A121,Questions!B:G,4,FALSE),IF(C121="Yes",VLOOKUP(A121,Questions!B:G,6,FALSE),IF(C121="No",VLOOKUP(A121,Questions!B:G,5,FALSE),"N/A")))</f>
        <v>Summarize this product's restoration priority in your BCP.</v>
      </c>
    </row>
    <row r="122" spans="1:5" ht="47" customHeight="1" x14ac:dyDescent="0.15">
      <c r="A122" s="14" t="s">
        <v>190</v>
      </c>
      <c r="B122" s="27" t="str">
        <f>VLOOKUP(A122,Questions!$B$3:$C$258,2,FALSE)</f>
        <v>Are all services that support your product fully redundant?</v>
      </c>
      <c r="C122" s="11" t="s">
        <v>15</v>
      </c>
      <c r="D122" s="12"/>
      <c r="E122" s="9" t="str">
        <f>IF((C122=""),VLOOKUP(A122,Questions!B:G,4,FALSE),IF(C122="Yes",VLOOKUP(A122,Questions!B:G,6,FALSE),IF(C122="No",VLOOKUP(A122,Questions!B:G,5,FALSE),"N/A")))</f>
        <v>Describe or provide references explaining how tertiary services are redundant (i.e. DNS, ISP, etc.).</v>
      </c>
    </row>
    <row r="123" spans="1:5" ht="36" customHeight="1" x14ac:dyDescent="0.15">
      <c r="A123" s="380" t="s">
        <v>1766</v>
      </c>
      <c r="B123" s="380"/>
      <c r="C123" s="24" t="s">
        <v>12</v>
      </c>
      <c r="D123" s="24" t="s">
        <v>13</v>
      </c>
      <c r="E123" s="7" t="s">
        <v>14</v>
      </c>
    </row>
    <row r="124" spans="1:5" ht="48" customHeight="1" x14ac:dyDescent="0.15">
      <c r="A124" s="14" t="s">
        <v>191</v>
      </c>
      <c r="B124" s="27" t="str">
        <f>VLOOKUP(A124,Questions!$B$3:$C$258,2,FALSE)</f>
        <v>Does your Change Management process minimally include authorization, impact analysis, testing, and validation before moving changes to production?</v>
      </c>
      <c r="C124" s="11" t="s">
        <v>15</v>
      </c>
      <c r="D124" s="12" t="s">
        <v>3182</v>
      </c>
      <c r="E124" s="9" t="str">
        <f>IF((C124=""),VLOOKUP(A124,Questions!B:G,4,FALSE),IF(C124="Yes",VLOOKUP(A124,Questions!B:G,6,FALSE),IF(C124="No",VLOOKUP(A124,Questions!B:G,5,FALSE),"N/A")))</f>
        <v>Indicate all procedures that are implemented in your CMP. a.) An impact analysis of the upgrade is performed. b.) The change is appropriately authorized. c.) Changes are made first in a test environment. d.) The ability to implement the upgrades/changes in the production environment is limited to appropriate IT personnel.</v>
      </c>
    </row>
    <row r="125" spans="1:5" ht="80" customHeight="1" x14ac:dyDescent="0.15">
      <c r="A125" s="14" t="s">
        <v>192</v>
      </c>
      <c r="B125" s="27" t="str">
        <f>VLOOKUP(A125,Questions!$B$3:$C$258,2,FALSE)</f>
        <v>Does your Change Management process also verify that all required third party libraries and dependencies are still supported with each major change?</v>
      </c>
      <c r="C125" s="11" t="s">
        <v>15</v>
      </c>
      <c r="D125" s="253"/>
      <c r="E125" s="9" t="str">
        <f>IF((C125=""),VLOOKUP(A125,Questions!B:G,4,FALSE),IF(C125="Yes",VLOOKUP(A125,Questions!B:G,6,FALSE),IF(C125="No",VLOOKUP(A125,Questions!B:G,5,FALSE),"N/A")))</f>
        <v>Please describe your program to track these dependancies.</v>
      </c>
    </row>
    <row r="126" spans="1:5" ht="64.25" customHeight="1" x14ac:dyDescent="0.15">
      <c r="A126" s="14" t="s">
        <v>193</v>
      </c>
      <c r="B126" s="27" t="str">
        <f>VLOOKUP(A126,Questions!$B$3:$C$258,2,FALSE)</f>
        <v>Will the institution be notified of major changes to your environment that could impact the institution's security posture?</v>
      </c>
      <c r="C126" s="11" t="s">
        <v>15</v>
      </c>
      <c r="D126" s="361" t="s">
        <v>3183</v>
      </c>
      <c r="E126" s="9" t="str">
        <f>IF((C126=""),VLOOKUP(A126,Questions!B:G,4,FALSE),IF(C126="Yes",VLOOKUP(A126,Questions!B:G,6,FALSE),IF(C126="No",VLOOKUP(A126,Questions!B:G,5,FALSE),"N/A")))</f>
        <v>State how and when the institution will be notified of major changes to your environment.</v>
      </c>
    </row>
    <row r="127" spans="1:5" ht="64.25" customHeight="1" x14ac:dyDescent="0.15">
      <c r="A127" s="14" t="s">
        <v>194</v>
      </c>
      <c r="B127" s="27" t="str">
        <f>VLOOKUP(A127,Questions!$B$3:$C$258,2,FALSE)</f>
        <v>Do clients have the option to not participate in or postpone an upgrade to a new release?</v>
      </c>
      <c r="C127" s="11" t="s">
        <v>18</v>
      </c>
      <c r="D127" s="87" t="s">
        <v>3184</v>
      </c>
      <c r="E127" s="9" t="str">
        <f>IF((C127=""),VLOOKUP(A127,Questions!B:G,4,FALSE),IF(C127="Yes",VLOOKUP(A127,Questions!B:G,6,FALSE),IF(C127="No",VLOOKUP(A127,Questions!B:G,5,FALSE),"N/A")))</f>
        <v>Summarize why clients do not have alternative release option.</v>
      </c>
    </row>
    <row r="128" spans="1:5" ht="64.25" customHeight="1" x14ac:dyDescent="0.15">
      <c r="A128" s="14" t="s">
        <v>195</v>
      </c>
      <c r="B128" s="27" t="str">
        <f>VLOOKUP(A128,Questions!$B$3:$C$258,2,FALSE)</f>
        <v>Do you have a fully implemented solution support strategy that defines how many concurrent versions you support?</v>
      </c>
      <c r="C128" s="11" t="s">
        <v>18</v>
      </c>
      <c r="D128" s="253"/>
      <c r="E128" s="9" t="str">
        <f>IF((C128=""),VLOOKUP(A128,Questions!B:G,4,FALSE),IF(C128="Yes",VLOOKUP(A128,Questions!B:G,6,FALSE),IF(C128="No",VLOOKUP(A128,Questions!B:G,5,FALSE),"N/A")))</f>
        <v xml:space="preserve"> </v>
      </c>
    </row>
    <row r="129" spans="1:256" ht="64.25" customHeight="1" x14ac:dyDescent="0.15">
      <c r="A129" s="14" t="s">
        <v>196</v>
      </c>
      <c r="B129" s="27" t="str">
        <f>VLOOKUP(A129,Questions!$B$3:$C$258,2,FALSE)</f>
        <v>Does the system support client customizations from one release to another?</v>
      </c>
      <c r="C129" s="11" t="s">
        <v>18</v>
      </c>
      <c r="D129" s="253"/>
      <c r="E129" s="9" t="str">
        <f>IF((C129=""),VLOOKUP(A129,Questions!B:G,4,FALSE),IF(C129="Yes",VLOOKUP(A129,Questions!B:G,6,FALSE),IF(C129="No",VLOOKUP(A129,Questions!B:G,5,FALSE),"N/A")))</f>
        <v xml:space="preserve"> </v>
      </c>
    </row>
    <row r="130" spans="1:256" ht="64.25" customHeight="1" x14ac:dyDescent="0.15">
      <c r="A130" s="14" t="s">
        <v>197</v>
      </c>
      <c r="B130" s="27" t="str">
        <f>VLOOKUP(A130,Questions!$B$3:$C$258,2,FALSE)</f>
        <v>Do you have a release schedule for product updates?</v>
      </c>
      <c r="C130" s="11" t="s">
        <v>15</v>
      </c>
      <c r="D130" s="87" t="s">
        <v>3185</v>
      </c>
      <c r="E130" s="9" t="str">
        <f>IF((C130=""),VLOOKUP(A130,Questions!B:G,4,FALSE),IF(C130="Yes",VLOOKUP(A130,Questions!B:G,6,FALSE),IF(C130="No",VLOOKUP(A130,Questions!B:G,5,FALSE),"N/A")))</f>
        <v xml:space="preserve"> Provide a reference to this product's release schedule.</v>
      </c>
    </row>
    <row r="131" spans="1:256" ht="64.25" customHeight="1" x14ac:dyDescent="0.15">
      <c r="A131" s="14" t="s">
        <v>198</v>
      </c>
      <c r="B131" s="27" t="str">
        <f>VLOOKUP(A131,Questions!$B$3:$C$258,2,FALSE)</f>
        <v>Do you have a technology roadmap, for at least the next 2 years, for enhancements and bug fixes for the product/service being assessed?</v>
      </c>
      <c r="C131" s="11" t="s">
        <v>18</v>
      </c>
      <c r="D131" s="87" t="s">
        <v>3162</v>
      </c>
      <c r="E131" s="9" t="str">
        <f>IF((C131=""),VLOOKUP(A131,Questions!B:G,4,FALSE),IF(C131="Yes",VLOOKUP(A131,Questions!B:G,6,FALSE),IF(C131="No",VLOOKUP(A131,Questions!B:G,5,FALSE),"N/A")))</f>
        <v>State any plans to release a technology roadmap covering the next two years.</v>
      </c>
    </row>
    <row r="132" spans="1:256" ht="64.25" customHeight="1" x14ac:dyDescent="0.15">
      <c r="A132" s="14" t="s">
        <v>199</v>
      </c>
      <c r="B132" s="27" t="str">
        <f>VLOOKUP(A132,Questions!$B$3:$C$258,2,FALSE)</f>
        <v>Is Institution involvement (i.e. technically or organizationally) required during product updates?</v>
      </c>
      <c r="C132" s="11" t="s">
        <v>18</v>
      </c>
      <c r="D132" s="87"/>
      <c r="E132" s="9" t="str">
        <f>IF((C132=""),VLOOKUP(A132,Questions!B:G,4,FALSE),IF(C132="Yes",VLOOKUP(A132,Questions!B:G,6,FALSE),IF(C132="No",VLOOKUP(A132,Questions!B:G,5,FALSE),"N/A")))</f>
        <v xml:space="preserve"> </v>
      </c>
    </row>
    <row r="133" spans="1:256" ht="64.25" customHeight="1" x14ac:dyDescent="0.15">
      <c r="A133" s="14" t="s">
        <v>200</v>
      </c>
      <c r="B133" s="27" t="str">
        <f>VLOOKUP(A133,Questions!$B$3:$C$258,2,FALSE)</f>
        <v>Do you have policy and procedure, currently implemented, managing how critical patches are applied to all systems and applications?</v>
      </c>
      <c r="C133" s="11" t="s">
        <v>18</v>
      </c>
      <c r="D133" s="87"/>
      <c r="E133" s="9" t="str">
        <f>IF((C133=""),VLOOKUP(A133,Questions!B:G,4,FALSE),IF(C133="Yes",VLOOKUP(A133,Questions!B:G,6,FALSE),IF(C133="No",VLOOKUP(A133,Questions!B:G,5,FALSE),"N/A")))</f>
        <v>State your plans to implement policy and procedure(s) to manage how critical patches are applied to systems and applications.</v>
      </c>
    </row>
    <row r="134" spans="1:256" ht="64.25" customHeight="1" x14ac:dyDescent="0.15">
      <c r="A134" s="14" t="s">
        <v>201</v>
      </c>
      <c r="B134" s="27" t="str">
        <f>VLOOKUP(A134,Questions!$B$3:$C$258,2,FALSE)</f>
        <v>Do you have policy and procedure, currently implemented, guiding how security risks are mitigated until patches can be applied?</v>
      </c>
      <c r="C134" s="11" t="s">
        <v>18</v>
      </c>
      <c r="D134" s="87"/>
      <c r="E134" s="9" t="str">
        <f>IF((C134=""),VLOOKUP(A134,Questions!B:G,4,FALSE),IF(C134="Yes",VLOOKUP(A134,Questions!B:G,6,FALSE),IF(C134="No",VLOOKUP(A134,Questions!B:G,5,FALSE),"N/A")))</f>
        <v>State your plans to implement policy and procedure(s) guiding risk mitigation practices before critical patches can be applied.</v>
      </c>
    </row>
    <row r="135" spans="1:256" ht="64.25" customHeight="1" x14ac:dyDescent="0.15">
      <c r="A135" s="14" t="s">
        <v>202</v>
      </c>
      <c r="B135" s="27" t="str">
        <f>VLOOKUP(A135,Questions!$B$3:$C$258,2,FALSE)</f>
        <v>Are upgrades or system changes installed during off-peak hours or in a manner that does not impact the customer?</v>
      </c>
      <c r="C135" s="11" t="s">
        <v>15</v>
      </c>
      <c r="D135" s="87" t="s">
        <v>3186</v>
      </c>
      <c r="E135" s="9" t="str">
        <f>IF((C135=""),VLOOKUP(A135,Questions!B:G,4,FALSE),IF(C135="Yes",VLOOKUP(A135,Questions!B:G,6,FALSE),IF(C135="No",VLOOKUP(A135,Questions!B:G,5,FALSE),"N/A")))</f>
        <v xml:space="preserve"> Define current off-peak hours, including time zones as necessary.</v>
      </c>
    </row>
    <row r="136" spans="1:256" s="316" customFormat="1" ht="64.25" customHeight="1" x14ac:dyDescent="0.15">
      <c r="A136" s="14" t="s">
        <v>203</v>
      </c>
      <c r="B136" s="27" t="str">
        <f>VLOOKUP(A136,Questions!$B$3:$C$258,2,FALSE)</f>
        <v>Do procedures exist to provide that emergency changes are documented and authorized (including after the fact approval)?</v>
      </c>
      <c r="C136" s="11" t="s">
        <v>18</v>
      </c>
      <c r="D136" s="313"/>
      <c r="E136" s="9" t="str">
        <f>IF((C136=""),VLOOKUP(A136,Questions!B:G,4,FALSE),IF(C136="Yes",VLOOKUP(A136,Questions!B:G,6,FALSE),IF(C136="No",VLOOKUP(A136,Questions!B:G,5,FALSE),"N/A")))</f>
        <v>Describe plans to implement procedure ensuring that emergency changes are documented and authorized.</v>
      </c>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c r="AZ136" s="3"/>
      <c r="BA136" s="3"/>
      <c r="BB136" s="3"/>
      <c r="BC136" s="3"/>
      <c r="BD136" s="3"/>
      <c r="BE136" s="3"/>
      <c r="BF136" s="3"/>
      <c r="BG136" s="3"/>
      <c r="BH136" s="3"/>
      <c r="BI136" s="3"/>
      <c r="BJ136" s="3"/>
      <c r="BK136" s="3"/>
      <c r="BL136" s="3"/>
      <c r="BM136" s="3"/>
      <c r="BN136" s="3"/>
      <c r="BO136" s="3"/>
      <c r="BP136" s="3"/>
      <c r="BQ136" s="3"/>
      <c r="BR136" s="3"/>
      <c r="BS136" s="3"/>
      <c r="BT136" s="3"/>
      <c r="BU136" s="3"/>
      <c r="BV136" s="3"/>
      <c r="BW136" s="3"/>
      <c r="BX136" s="3"/>
      <c r="BY136" s="3"/>
      <c r="BZ136" s="3"/>
      <c r="CA136" s="3"/>
      <c r="CB136" s="3"/>
      <c r="CC136" s="3"/>
      <c r="CD136" s="3"/>
      <c r="CE136" s="3"/>
      <c r="CF136" s="3"/>
      <c r="CG136" s="3"/>
      <c r="CH136" s="3"/>
      <c r="CI136" s="3"/>
      <c r="CJ136" s="3"/>
      <c r="CK136" s="3"/>
      <c r="CL136" s="3"/>
      <c r="CM136" s="3"/>
      <c r="CN136" s="3"/>
      <c r="CO136" s="3"/>
      <c r="CP136" s="3"/>
      <c r="CQ136" s="3"/>
      <c r="CR136" s="3"/>
      <c r="CS136" s="3"/>
      <c r="CT136" s="3"/>
      <c r="CU136" s="3"/>
      <c r="CV136" s="3"/>
      <c r="CW136" s="3"/>
      <c r="CX136" s="3"/>
      <c r="CY136" s="3"/>
      <c r="CZ136" s="3"/>
      <c r="DA136" s="3"/>
      <c r="DB136" s="3"/>
      <c r="DC136" s="3"/>
      <c r="DD136" s="3"/>
      <c r="DE136" s="3"/>
      <c r="DF136" s="3"/>
      <c r="DG136" s="3"/>
      <c r="DH136" s="3"/>
      <c r="DI136" s="3"/>
      <c r="DJ136" s="3"/>
      <c r="DK136" s="3"/>
      <c r="DL136" s="3"/>
      <c r="DM136" s="3"/>
      <c r="DN136" s="3"/>
      <c r="DO136" s="3"/>
      <c r="DP136" s="3"/>
      <c r="DQ136" s="3"/>
      <c r="DR136" s="3"/>
      <c r="DS136" s="3"/>
      <c r="DT136" s="3"/>
      <c r="DU136" s="3"/>
      <c r="DV136" s="3"/>
      <c r="DW136" s="3"/>
      <c r="DX136" s="3"/>
      <c r="DY136" s="3"/>
      <c r="DZ136" s="3"/>
      <c r="EA136" s="3"/>
      <c r="EB136" s="3"/>
      <c r="EC136" s="3"/>
      <c r="ED136" s="3"/>
      <c r="EE136" s="3"/>
      <c r="EF136" s="3"/>
      <c r="EG136" s="3"/>
      <c r="EH136" s="3"/>
      <c r="EI136" s="3"/>
      <c r="EJ136" s="3"/>
      <c r="EK136" s="3"/>
      <c r="EL136" s="3"/>
      <c r="EM136" s="3"/>
      <c r="EN136" s="3"/>
      <c r="EO136" s="3"/>
      <c r="EP136" s="3"/>
      <c r="EQ136" s="3"/>
      <c r="ER136" s="3"/>
      <c r="ES136" s="3"/>
      <c r="ET136" s="3"/>
      <c r="EU136" s="3"/>
      <c r="EV136" s="3"/>
      <c r="EW136" s="3"/>
      <c r="EX136" s="3"/>
      <c r="EY136" s="3"/>
      <c r="EZ136" s="3"/>
      <c r="FA136" s="3"/>
      <c r="FB136" s="3"/>
      <c r="FC136" s="3"/>
      <c r="FD136" s="3"/>
      <c r="FE136" s="3"/>
      <c r="FF136" s="3"/>
      <c r="FG136" s="3"/>
      <c r="FH136" s="3"/>
      <c r="FI136" s="3"/>
      <c r="FJ136" s="3"/>
      <c r="FK136" s="3"/>
      <c r="FL136" s="3"/>
      <c r="FM136" s="3"/>
      <c r="FN136" s="3"/>
      <c r="FO136" s="3"/>
      <c r="FP136" s="3"/>
      <c r="FQ136" s="3"/>
      <c r="FR136" s="3"/>
      <c r="FS136" s="3"/>
      <c r="FT136" s="3"/>
      <c r="FU136" s="3"/>
      <c r="FV136" s="3"/>
      <c r="FW136" s="3"/>
      <c r="FX136" s="3"/>
      <c r="FY136" s="3"/>
      <c r="FZ136" s="3"/>
      <c r="GA136" s="3"/>
      <c r="GB136" s="3"/>
      <c r="GC136" s="3"/>
      <c r="GD136" s="3"/>
      <c r="GE136" s="3"/>
      <c r="GF136" s="3"/>
      <c r="GG136" s="3"/>
      <c r="GH136" s="3"/>
      <c r="GI136" s="3"/>
      <c r="GJ136" s="3"/>
      <c r="GK136" s="3"/>
      <c r="GL136" s="3"/>
      <c r="GM136" s="3"/>
      <c r="GN136" s="3"/>
      <c r="GO136" s="3"/>
      <c r="GP136" s="3"/>
      <c r="GQ136" s="3"/>
      <c r="GR136" s="3"/>
      <c r="GS136" s="3"/>
      <c r="GT136" s="3"/>
      <c r="GU136" s="3"/>
      <c r="GV136" s="3"/>
      <c r="GW136" s="3"/>
      <c r="GX136" s="3"/>
      <c r="GY136" s="3"/>
      <c r="GZ136" s="3"/>
      <c r="HA136" s="3"/>
      <c r="HB136" s="3"/>
      <c r="HC136" s="3"/>
      <c r="HD136" s="3"/>
      <c r="HE136" s="3"/>
      <c r="HF136" s="3"/>
      <c r="HG136" s="3"/>
      <c r="HH136" s="3"/>
      <c r="HI136" s="3"/>
      <c r="HJ136" s="3"/>
      <c r="HK136" s="3"/>
      <c r="HL136" s="3"/>
      <c r="HM136" s="3"/>
      <c r="HN136" s="3"/>
      <c r="HO136" s="3"/>
      <c r="HP136" s="3"/>
      <c r="HQ136" s="3"/>
      <c r="HR136" s="3"/>
      <c r="HS136" s="3"/>
      <c r="HT136" s="3"/>
      <c r="HU136" s="3"/>
      <c r="HV136" s="3"/>
      <c r="HW136" s="3"/>
      <c r="HX136" s="3"/>
      <c r="HY136" s="3"/>
      <c r="HZ136" s="3"/>
      <c r="IA136" s="3"/>
      <c r="IB136" s="3"/>
      <c r="IC136" s="3"/>
      <c r="ID136" s="3"/>
      <c r="IE136" s="3"/>
      <c r="IF136" s="3"/>
      <c r="IG136" s="3"/>
      <c r="IH136" s="3"/>
      <c r="II136" s="3"/>
      <c r="IJ136" s="3"/>
      <c r="IK136" s="3"/>
      <c r="IL136" s="3"/>
      <c r="IM136" s="3"/>
      <c r="IN136" s="3"/>
      <c r="IO136" s="3"/>
      <c r="IP136" s="3"/>
      <c r="IQ136" s="3"/>
      <c r="IR136" s="3"/>
      <c r="IS136" s="3"/>
      <c r="IT136" s="3"/>
      <c r="IU136" s="3"/>
      <c r="IV136" s="3"/>
    </row>
    <row r="137" spans="1:256" s="316" customFormat="1" ht="64.25" customHeight="1" x14ac:dyDescent="0.15">
      <c r="A137" s="14" t="s">
        <v>204</v>
      </c>
      <c r="B137" s="27" t="str">
        <f>VLOOKUP(A137,Questions!$B$3:$C$258,2,FALSE)</f>
        <v>Do you have policy and procedure, currently implemented, guiding how security risks are mitigated until patches can be applied?</v>
      </c>
      <c r="C137" s="11" t="s">
        <v>18</v>
      </c>
      <c r="D137" s="313"/>
      <c r="E137" s="9" t="str">
        <f>IF((C137=""),VLOOKUP(A137,Questions!B:G,4,FALSE),IF(C137="Yes",VLOOKUP(A137,Questions!B:G,6,FALSE),IF(C137="No",VLOOKUP(A137,Questions!B:G,5,FALSE),"N/A")))</f>
        <v>State your plans to implement policy and procedure(s) guiding risk mitigation practices before critical patches can be applied.</v>
      </c>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c r="BF137" s="3"/>
      <c r="BG137" s="3"/>
      <c r="BH137" s="3"/>
      <c r="BI137" s="3"/>
      <c r="BJ137" s="3"/>
      <c r="BK137" s="3"/>
      <c r="BL137" s="3"/>
      <c r="BM137" s="3"/>
      <c r="BN137" s="3"/>
      <c r="BO137" s="3"/>
      <c r="BP137" s="3"/>
      <c r="BQ137" s="3"/>
      <c r="BR137" s="3"/>
      <c r="BS137" s="3"/>
      <c r="BT137" s="3"/>
      <c r="BU137" s="3"/>
      <c r="BV137" s="3"/>
      <c r="BW137" s="3"/>
      <c r="BX137" s="3"/>
      <c r="BY137" s="3"/>
      <c r="BZ137" s="3"/>
      <c r="CA137" s="3"/>
      <c r="CB137" s="3"/>
      <c r="CC137" s="3"/>
      <c r="CD137" s="3"/>
      <c r="CE137" s="3"/>
      <c r="CF137" s="3"/>
      <c r="CG137" s="3"/>
      <c r="CH137" s="3"/>
      <c r="CI137" s="3"/>
      <c r="CJ137" s="3"/>
      <c r="CK137" s="3"/>
      <c r="CL137" s="3"/>
      <c r="CM137" s="3"/>
      <c r="CN137" s="3"/>
      <c r="CO137" s="3"/>
      <c r="CP137" s="3"/>
      <c r="CQ137" s="3"/>
      <c r="CR137" s="3"/>
      <c r="CS137" s="3"/>
      <c r="CT137" s="3"/>
      <c r="CU137" s="3"/>
      <c r="CV137" s="3"/>
      <c r="CW137" s="3"/>
      <c r="CX137" s="3"/>
      <c r="CY137" s="3"/>
      <c r="CZ137" s="3"/>
      <c r="DA137" s="3"/>
      <c r="DB137" s="3"/>
      <c r="DC137" s="3"/>
      <c r="DD137" s="3"/>
      <c r="DE137" s="3"/>
      <c r="DF137" s="3"/>
      <c r="DG137" s="3"/>
      <c r="DH137" s="3"/>
      <c r="DI137" s="3"/>
      <c r="DJ137" s="3"/>
      <c r="DK137" s="3"/>
      <c r="DL137" s="3"/>
      <c r="DM137" s="3"/>
      <c r="DN137" s="3"/>
      <c r="DO137" s="3"/>
      <c r="DP137" s="3"/>
      <c r="DQ137" s="3"/>
      <c r="DR137" s="3"/>
      <c r="DS137" s="3"/>
      <c r="DT137" s="3"/>
      <c r="DU137" s="3"/>
      <c r="DV137" s="3"/>
      <c r="DW137" s="3"/>
      <c r="DX137" s="3"/>
      <c r="DY137" s="3"/>
      <c r="DZ137" s="3"/>
      <c r="EA137" s="3"/>
      <c r="EB137" s="3"/>
      <c r="EC137" s="3"/>
      <c r="ED137" s="3"/>
      <c r="EE137" s="3"/>
      <c r="EF137" s="3"/>
      <c r="EG137" s="3"/>
      <c r="EH137" s="3"/>
      <c r="EI137" s="3"/>
      <c r="EJ137" s="3"/>
      <c r="EK137" s="3"/>
      <c r="EL137" s="3"/>
      <c r="EM137" s="3"/>
      <c r="EN137" s="3"/>
      <c r="EO137" s="3"/>
      <c r="EP137" s="3"/>
      <c r="EQ137" s="3"/>
      <c r="ER137" s="3"/>
      <c r="ES137" s="3"/>
      <c r="ET137" s="3"/>
      <c r="EU137" s="3"/>
      <c r="EV137" s="3"/>
      <c r="EW137" s="3"/>
      <c r="EX137" s="3"/>
      <c r="EY137" s="3"/>
      <c r="EZ137" s="3"/>
      <c r="FA137" s="3"/>
      <c r="FB137" s="3"/>
      <c r="FC137" s="3"/>
      <c r="FD137" s="3"/>
      <c r="FE137" s="3"/>
      <c r="FF137" s="3"/>
      <c r="FG137" s="3"/>
      <c r="FH137" s="3"/>
      <c r="FI137" s="3"/>
      <c r="FJ137" s="3"/>
      <c r="FK137" s="3"/>
      <c r="FL137" s="3"/>
      <c r="FM137" s="3"/>
      <c r="FN137" s="3"/>
      <c r="FO137" s="3"/>
      <c r="FP137" s="3"/>
      <c r="FQ137" s="3"/>
      <c r="FR137" s="3"/>
      <c r="FS137" s="3"/>
      <c r="FT137" s="3"/>
      <c r="FU137" s="3"/>
      <c r="FV137" s="3"/>
      <c r="FW137" s="3"/>
      <c r="FX137" s="3"/>
      <c r="FY137" s="3"/>
      <c r="FZ137" s="3"/>
      <c r="GA137" s="3"/>
      <c r="GB137" s="3"/>
      <c r="GC137" s="3"/>
      <c r="GD137" s="3"/>
      <c r="GE137" s="3"/>
      <c r="GF137" s="3"/>
      <c r="GG137" s="3"/>
      <c r="GH137" s="3"/>
      <c r="GI137" s="3"/>
      <c r="GJ137" s="3"/>
      <c r="GK137" s="3"/>
      <c r="GL137" s="3"/>
      <c r="GM137" s="3"/>
      <c r="GN137" s="3"/>
      <c r="GO137" s="3"/>
      <c r="GP137" s="3"/>
      <c r="GQ137" s="3"/>
      <c r="GR137" s="3"/>
      <c r="GS137" s="3"/>
      <c r="GT137" s="3"/>
      <c r="GU137" s="3"/>
      <c r="GV137" s="3"/>
      <c r="GW137" s="3"/>
      <c r="GX137" s="3"/>
      <c r="GY137" s="3"/>
      <c r="GZ137" s="3"/>
      <c r="HA137" s="3"/>
      <c r="HB137" s="3"/>
      <c r="HC137" s="3"/>
      <c r="HD137" s="3"/>
      <c r="HE137" s="3"/>
      <c r="HF137" s="3"/>
      <c r="HG137" s="3"/>
      <c r="HH137" s="3"/>
      <c r="HI137" s="3"/>
      <c r="HJ137" s="3"/>
      <c r="HK137" s="3"/>
      <c r="HL137" s="3"/>
      <c r="HM137" s="3"/>
      <c r="HN137" s="3"/>
      <c r="HO137" s="3"/>
      <c r="HP137" s="3"/>
      <c r="HQ137" s="3"/>
      <c r="HR137" s="3"/>
      <c r="HS137" s="3"/>
      <c r="HT137" s="3"/>
      <c r="HU137" s="3"/>
      <c r="HV137" s="3"/>
      <c r="HW137" s="3"/>
      <c r="HX137" s="3"/>
      <c r="HY137" s="3"/>
      <c r="HZ137" s="3"/>
      <c r="IA137" s="3"/>
      <c r="IB137" s="3"/>
      <c r="IC137" s="3"/>
      <c r="ID137" s="3"/>
      <c r="IE137" s="3"/>
      <c r="IF137" s="3"/>
      <c r="IG137" s="3"/>
      <c r="IH137" s="3"/>
      <c r="II137" s="3"/>
      <c r="IJ137" s="3"/>
      <c r="IK137" s="3"/>
      <c r="IL137" s="3"/>
      <c r="IM137" s="3"/>
      <c r="IN137" s="3"/>
      <c r="IO137" s="3"/>
      <c r="IP137" s="3"/>
      <c r="IQ137" s="3"/>
      <c r="IR137" s="3"/>
      <c r="IS137" s="3"/>
      <c r="IT137" s="3"/>
      <c r="IU137" s="3"/>
      <c r="IV137" s="3"/>
    </row>
    <row r="138" spans="1:256" s="316" customFormat="1" ht="64.25" customHeight="1" x14ac:dyDescent="0.15">
      <c r="A138" s="14" t="s">
        <v>205</v>
      </c>
      <c r="B138" s="27" t="str">
        <f>VLOOKUP(A138,Questions!$B$3:$C$258,2,FALSE)</f>
        <v>Do you have an implemented system configuration management process? (e.g. secure "gold" images, etc.)</v>
      </c>
      <c r="C138" s="11" t="s">
        <v>18</v>
      </c>
      <c r="D138" s="313"/>
      <c r="E138" s="9" t="str">
        <f>IF((C138=""),VLOOKUP(A138,Questions!B:G,4,FALSE),IF(C138="Yes",VLOOKUP(A138,Questions!B:G,6,FALSE),IF(C138="No",VLOOKUP(A138,Questions!B:G,5,FALSE),"N/A")))</f>
        <v>Describe how system configuration management is currently handled in your environment.</v>
      </c>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c r="BB138" s="3"/>
      <c r="BC138" s="3"/>
      <c r="BD138" s="3"/>
      <c r="BE138" s="3"/>
      <c r="BF138" s="3"/>
      <c r="BG138" s="3"/>
      <c r="BH138" s="3"/>
      <c r="BI138" s="3"/>
      <c r="BJ138" s="3"/>
      <c r="BK138" s="3"/>
      <c r="BL138" s="3"/>
      <c r="BM138" s="3"/>
      <c r="BN138" s="3"/>
      <c r="BO138" s="3"/>
      <c r="BP138" s="3"/>
      <c r="BQ138" s="3"/>
      <c r="BR138" s="3"/>
      <c r="BS138" s="3"/>
      <c r="BT138" s="3"/>
      <c r="BU138" s="3"/>
      <c r="BV138" s="3"/>
      <c r="BW138" s="3"/>
      <c r="BX138" s="3"/>
      <c r="BY138" s="3"/>
      <c r="BZ138" s="3"/>
      <c r="CA138" s="3"/>
      <c r="CB138" s="3"/>
      <c r="CC138" s="3"/>
      <c r="CD138" s="3"/>
      <c r="CE138" s="3"/>
      <c r="CF138" s="3"/>
      <c r="CG138" s="3"/>
      <c r="CH138" s="3"/>
      <c r="CI138" s="3"/>
      <c r="CJ138" s="3"/>
      <c r="CK138" s="3"/>
      <c r="CL138" s="3"/>
      <c r="CM138" s="3"/>
      <c r="CN138" s="3"/>
      <c r="CO138" s="3"/>
      <c r="CP138" s="3"/>
      <c r="CQ138" s="3"/>
      <c r="CR138" s="3"/>
      <c r="CS138" s="3"/>
      <c r="CT138" s="3"/>
      <c r="CU138" s="3"/>
      <c r="CV138" s="3"/>
      <c r="CW138" s="3"/>
      <c r="CX138" s="3"/>
      <c r="CY138" s="3"/>
      <c r="CZ138" s="3"/>
      <c r="DA138" s="3"/>
      <c r="DB138" s="3"/>
      <c r="DC138" s="3"/>
      <c r="DD138" s="3"/>
      <c r="DE138" s="3"/>
      <c r="DF138" s="3"/>
      <c r="DG138" s="3"/>
      <c r="DH138" s="3"/>
      <c r="DI138" s="3"/>
      <c r="DJ138" s="3"/>
      <c r="DK138" s="3"/>
      <c r="DL138" s="3"/>
      <c r="DM138" s="3"/>
      <c r="DN138" s="3"/>
      <c r="DO138" s="3"/>
      <c r="DP138" s="3"/>
      <c r="DQ138" s="3"/>
      <c r="DR138" s="3"/>
      <c r="DS138" s="3"/>
      <c r="DT138" s="3"/>
      <c r="DU138" s="3"/>
      <c r="DV138" s="3"/>
      <c r="DW138" s="3"/>
      <c r="DX138" s="3"/>
      <c r="DY138" s="3"/>
      <c r="DZ138" s="3"/>
      <c r="EA138" s="3"/>
      <c r="EB138" s="3"/>
      <c r="EC138" s="3"/>
      <c r="ED138" s="3"/>
      <c r="EE138" s="3"/>
      <c r="EF138" s="3"/>
      <c r="EG138" s="3"/>
      <c r="EH138" s="3"/>
      <c r="EI138" s="3"/>
      <c r="EJ138" s="3"/>
      <c r="EK138" s="3"/>
      <c r="EL138" s="3"/>
      <c r="EM138" s="3"/>
      <c r="EN138" s="3"/>
      <c r="EO138" s="3"/>
      <c r="EP138" s="3"/>
      <c r="EQ138" s="3"/>
      <c r="ER138" s="3"/>
      <c r="ES138" s="3"/>
      <c r="ET138" s="3"/>
      <c r="EU138" s="3"/>
      <c r="EV138" s="3"/>
      <c r="EW138" s="3"/>
      <c r="EX138" s="3"/>
      <c r="EY138" s="3"/>
      <c r="EZ138" s="3"/>
      <c r="FA138" s="3"/>
      <c r="FB138" s="3"/>
      <c r="FC138" s="3"/>
      <c r="FD138" s="3"/>
      <c r="FE138" s="3"/>
      <c r="FF138" s="3"/>
      <c r="FG138" s="3"/>
      <c r="FH138" s="3"/>
      <c r="FI138" s="3"/>
      <c r="FJ138" s="3"/>
      <c r="FK138" s="3"/>
      <c r="FL138" s="3"/>
      <c r="FM138" s="3"/>
      <c r="FN138" s="3"/>
      <c r="FO138" s="3"/>
      <c r="FP138" s="3"/>
      <c r="FQ138" s="3"/>
      <c r="FR138" s="3"/>
      <c r="FS138" s="3"/>
      <c r="FT138" s="3"/>
      <c r="FU138" s="3"/>
      <c r="FV138" s="3"/>
      <c r="FW138" s="3"/>
      <c r="FX138" s="3"/>
      <c r="FY138" s="3"/>
      <c r="FZ138" s="3"/>
      <c r="GA138" s="3"/>
      <c r="GB138" s="3"/>
      <c r="GC138" s="3"/>
      <c r="GD138" s="3"/>
      <c r="GE138" s="3"/>
      <c r="GF138" s="3"/>
      <c r="GG138" s="3"/>
      <c r="GH138" s="3"/>
      <c r="GI138" s="3"/>
      <c r="GJ138" s="3"/>
      <c r="GK138" s="3"/>
      <c r="GL138" s="3"/>
      <c r="GM138" s="3"/>
      <c r="GN138" s="3"/>
      <c r="GO138" s="3"/>
      <c r="GP138" s="3"/>
      <c r="GQ138" s="3"/>
      <c r="GR138" s="3"/>
      <c r="GS138" s="3"/>
      <c r="GT138" s="3"/>
      <c r="GU138" s="3"/>
      <c r="GV138" s="3"/>
      <c r="GW138" s="3"/>
      <c r="GX138" s="3"/>
      <c r="GY138" s="3"/>
      <c r="GZ138" s="3"/>
      <c r="HA138" s="3"/>
      <c r="HB138" s="3"/>
      <c r="HC138" s="3"/>
      <c r="HD138" s="3"/>
      <c r="HE138" s="3"/>
      <c r="HF138" s="3"/>
      <c r="HG138" s="3"/>
      <c r="HH138" s="3"/>
      <c r="HI138" s="3"/>
      <c r="HJ138" s="3"/>
      <c r="HK138" s="3"/>
      <c r="HL138" s="3"/>
      <c r="HM138" s="3"/>
      <c r="HN138" s="3"/>
      <c r="HO138" s="3"/>
      <c r="HP138" s="3"/>
      <c r="HQ138" s="3"/>
      <c r="HR138" s="3"/>
      <c r="HS138" s="3"/>
      <c r="HT138" s="3"/>
      <c r="HU138" s="3"/>
      <c r="HV138" s="3"/>
      <c r="HW138" s="3"/>
      <c r="HX138" s="3"/>
      <c r="HY138" s="3"/>
      <c r="HZ138" s="3"/>
      <c r="IA138" s="3"/>
      <c r="IB138" s="3"/>
      <c r="IC138" s="3"/>
      <c r="ID138" s="3"/>
      <c r="IE138" s="3"/>
      <c r="IF138" s="3"/>
      <c r="IG138" s="3"/>
      <c r="IH138" s="3"/>
      <c r="II138" s="3"/>
      <c r="IJ138" s="3"/>
      <c r="IK138" s="3"/>
      <c r="IL138" s="3"/>
      <c r="IM138" s="3"/>
      <c r="IN138" s="3"/>
      <c r="IO138" s="3"/>
      <c r="IP138" s="3"/>
      <c r="IQ138" s="3"/>
      <c r="IR138" s="3"/>
      <c r="IS138" s="3"/>
      <c r="IT138" s="3"/>
      <c r="IU138" s="3"/>
      <c r="IV138" s="3"/>
    </row>
    <row r="139" spans="1:256" ht="64.25" customHeight="1" x14ac:dyDescent="0.15">
      <c r="A139" s="14" t="s">
        <v>2687</v>
      </c>
      <c r="B139" s="27" t="str">
        <f>VLOOKUP(A139,Questions!$B$3:$C$258,2,FALSE)</f>
        <v>Do you have a systems management and configuration strategy that encompasses servers, appliances, cloud services, applications, and mobile devices (company and employee owned)?</v>
      </c>
      <c r="C139" s="11" t="s">
        <v>18</v>
      </c>
      <c r="D139" s="87"/>
      <c r="E139" s="9" t="str">
        <f>IF((C139=""),VLOOKUP(A139,Questions!B:G,4,FALSE),IF(C139="Yes",VLOOKUP(A139,Questions!B:G,6,FALSE),IF(C139="No",VLOOKUP(A139,Questions!B:G,5,FALSE),"N/A")))</f>
        <v>Describe your intent to implement a systems management and configuration strategy.</v>
      </c>
    </row>
    <row r="140" spans="1:256" ht="36" customHeight="1" x14ac:dyDescent="0.2">
      <c r="A140" s="380" t="s">
        <v>1767</v>
      </c>
      <c r="B140" s="380"/>
      <c r="C140" s="24" t="s">
        <v>12</v>
      </c>
      <c r="D140" s="24" t="s">
        <v>13</v>
      </c>
      <c r="E140" s="7" t="s">
        <v>14</v>
      </c>
      <c r="F140"/>
      <c r="G140"/>
      <c r="H140"/>
      <c r="I140"/>
      <c r="J140"/>
      <c r="K140"/>
      <c r="L140"/>
      <c r="M140"/>
      <c r="N140"/>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c r="BL140"/>
      <c r="BM140"/>
      <c r="BN140"/>
      <c r="BO140"/>
      <c r="BP140"/>
      <c r="BQ140"/>
      <c r="BR140"/>
      <c r="BS140"/>
      <c r="BT140"/>
      <c r="BU140"/>
      <c r="BV140"/>
      <c r="BW140"/>
      <c r="BX140"/>
      <c r="BY140"/>
      <c r="BZ140"/>
      <c r="CA140"/>
      <c r="CB140"/>
      <c r="CC140"/>
      <c r="CD140"/>
      <c r="CE140"/>
      <c r="CF140"/>
      <c r="CG140"/>
      <c r="CH140"/>
      <c r="CI140"/>
      <c r="CJ140"/>
      <c r="CK140"/>
      <c r="CL140"/>
      <c r="CM140"/>
      <c r="CN140"/>
      <c r="CO140"/>
      <c r="CP140"/>
      <c r="CQ140"/>
      <c r="CR140"/>
      <c r="CS140"/>
      <c r="CT140"/>
      <c r="CU140"/>
      <c r="CV140"/>
      <c r="CW140"/>
      <c r="CX140"/>
      <c r="CY140"/>
      <c r="CZ140"/>
      <c r="DA140"/>
      <c r="DB140"/>
      <c r="DC140"/>
      <c r="DD140"/>
      <c r="DE140"/>
      <c r="DF140"/>
      <c r="DG140"/>
      <c r="DH140"/>
      <c r="DI140"/>
      <c r="DJ140"/>
      <c r="DK140"/>
      <c r="DL140"/>
      <c r="DM140"/>
      <c r="DN140"/>
      <c r="DO140"/>
      <c r="DP140"/>
      <c r="DQ140"/>
      <c r="DR140"/>
      <c r="DS140"/>
      <c r="DT140"/>
      <c r="DU140"/>
      <c r="DV140"/>
      <c r="DW140"/>
      <c r="DX140"/>
      <c r="DY140"/>
      <c r="DZ140"/>
      <c r="EA140"/>
      <c r="EB140"/>
      <c r="EC140"/>
      <c r="ED140"/>
      <c r="EE140"/>
      <c r="EF140"/>
      <c r="EG140"/>
      <c r="EH140"/>
      <c r="EI140"/>
      <c r="EJ140"/>
      <c r="EK140"/>
      <c r="EL140"/>
      <c r="EM140"/>
      <c r="EN140"/>
      <c r="EO140"/>
      <c r="EP140"/>
      <c r="EQ140"/>
      <c r="ER140"/>
      <c r="ES140"/>
      <c r="ET140"/>
      <c r="EU140"/>
      <c r="EV140"/>
      <c r="EW140"/>
      <c r="EX140"/>
      <c r="EY140"/>
      <c r="EZ140"/>
      <c r="FA140"/>
      <c r="FB140"/>
      <c r="FC140"/>
      <c r="FD140"/>
      <c r="FE140"/>
      <c r="FF140"/>
      <c r="FG140"/>
      <c r="FH140"/>
      <c r="FI140"/>
      <c r="FJ140"/>
      <c r="FK140"/>
      <c r="FL140"/>
      <c r="FM140"/>
      <c r="FN140"/>
      <c r="FO140"/>
      <c r="FP140"/>
      <c r="FQ140"/>
      <c r="FR140"/>
      <c r="FS140"/>
      <c r="FT140"/>
      <c r="FU140"/>
      <c r="FV140"/>
      <c r="FW140"/>
      <c r="FX140"/>
      <c r="FY140"/>
      <c r="FZ140"/>
      <c r="GA140"/>
      <c r="GB140"/>
      <c r="GC140"/>
      <c r="GD140"/>
      <c r="GE140"/>
      <c r="GF140"/>
      <c r="GG140"/>
      <c r="GH140"/>
      <c r="GI140"/>
      <c r="GJ140"/>
      <c r="GK140"/>
      <c r="GL140"/>
      <c r="GM140"/>
      <c r="GN140"/>
      <c r="GO140"/>
      <c r="GP140"/>
      <c r="GQ140"/>
      <c r="GR140"/>
      <c r="GS140"/>
      <c r="GT140"/>
      <c r="GU140"/>
      <c r="GV140"/>
      <c r="GW140"/>
      <c r="GX140"/>
      <c r="GY140"/>
      <c r="GZ140"/>
      <c r="HA140"/>
      <c r="HB140"/>
      <c r="HC140"/>
      <c r="HD140"/>
      <c r="HE140"/>
      <c r="HF140"/>
      <c r="HG140"/>
      <c r="HH140"/>
      <c r="HI140"/>
      <c r="HJ140"/>
      <c r="HK140"/>
      <c r="HL140"/>
      <c r="HM140"/>
      <c r="HN140"/>
      <c r="HO140"/>
      <c r="HP140"/>
      <c r="HQ140"/>
      <c r="HR140"/>
      <c r="HS140"/>
      <c r="HT140"/>
      <c r="HU140"/>
      <c r="HV140"/>
      <c r="HW140"/>
      <c r="HX140"/>
      <c r="HY140"/>
      <c r="HZ140"/>
      <c r="IA140"/>
      <c r="IB140"/>
      <c r="IC140"/>
      <c r="ID140"/>
      <c r="IE140"/>
      <c r="IF140"/>
      <c r="IG140"/>
      <c r="IH140"/>
      <c r="II140"/>
      <c r="IJ140"/>
      <c r="IK140"/>
      <c r="IL140"/>
      <c r="IM140"/>
      <c r="IN140"/>
      <c r="IO140"/>
      <c r="IP140"/>
      <c r="IQ140"/>
      <c r="IR140"/>
      <c r="IS140"/>
      <c r="IT140"/>
      <c r="IU140"/>
      <c r="IV140"/>
    </row>
    <row r="141" spans="1:256" ht="48" customHeight="1" x14ac:dyDescent="0.2">
      <c r="A141" s="58" t="s">
        <v>206</v>
      </c>
      <c r="B141" s="27" t="str">
        <f>VLOOKUP(A141,Questions!$B$3:$C$258,2,FALSE)</f>
        <v>Does the environment provide for dedicated single-tenant capabilities? If not, describe how your product or environment separates data from different customers (e.g., logically, physically, single tenancy, multi-tenancy).</v>
      </c>
      <c r="C141" s="22" t="s">
        <v>18</v>
      </c>
      <c r="D141" s="31" t="s">
        <v>3175</v>
      </c>
      <c r="E141" s="9" t="str">
        <f>IF((C141=""),VLOOKUP(A141,Questions!B:G,4,FALSE),IF(C141="Yes",VLOOKUP(A141,Questions!B:G,6,FALSE),IF(C141="No",VLOOKUP(A141,Questions!B:G,5,FALSE),"N/A")))</f>
        <v>Describe your plan to separate institution data from other customers.</v>
      </c>
      <c r="F141"/>
      <c r="G141"/>
      <c r="H141"/>
      <c r="I141"/>
      <c r="J141"/>
      <c r="K141"/>
      <c r="L141"/>
      <c r="M141"/>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c r="BL141"/>
      <c r="BM141"/>
      <c r="BN141"/>
      <c r="BO141"/>
      <c r="BP141"/>
      <c r="BQ141"/>
      <c r="BR141"/>
      <c r="BS141"/>
      <c r="BT141"/>
      <c r="BU141"/>
      <c r="BV141"/>
      <c r="BW141"/>
      <c r="BX141"/>
      <c r="BY141"/>
      <c r="BZ141"/>
      <c r="CA141"/>
      <c r="CB141"/>
      <c r="CC141"/>
      <c r="CD141"/>
      <c r="CE141"/>
      <c r="CF141"/>
      <c r="CG141"/>
      <c r="CH141"/>
      <c r="CI141"/>
      <c r="CJ141"/>
      <c r="CK141"/>
      <c r="CL141"/>
      <c r="CM141"/>
      <c r="CN141"/>
      <c r="CO141"/>
      <c r="CP141"/>
      <c r="CQ141"/>
      <c r="CR141"/>
      <c r="CS141"/>
      <c r="CT141"/>
      <c r="CU141"/>
      <c r="CV141"/>
      <c r="CW141"/>
      <c r="CX141"/>
      <c r="CY141"/>
      <c r="CZ141"/>
      <c r="DA141"/>
      <c r="DB141"/>
      <c r="DC141"/>
      <c r="DD141"/>
      <c r="DE141"/>
      <c r="DF141"/>
      <c r="DG141"/>
      <c r="DH141"/>
      <c r="DI141"/>
      <c r="DJ141"/>
      <c r="DK141"/>
      <c r="DL141"/>
      <c r="DM141"/>
      <c r="DN141"/>
      <c r="DO141"/>
      <c r="DP141"/>
      <c r="DQ141"/>
      <c r="DR141"/>
      <c r="DS141"/>
      <c r="DT141"/>
      <c r="DU141"/>
      <c r="DV141"/>
      <c r="DW141"/>
      <c r="DX141"/>
      <c r="DY141"/>
      <c r="DZ141"/>
      <c r="EA141"/>
      <c r="EB141"/>
      <c r="EC141"/>
      <c r="ED141"/>
      <c r="EE141"/>
      <c r="EF141"/>
      <c r="EG141"/>
      <c r="EH141"/>
      <c r="EI141"/>
      <c r="EJ141"/>
      <c r="EK141"/>
      <c r="EL141"/>
      <c r="EM141"/>
      <c r="EN141"/>
      <c r="EO141"/>
      <c r="EP141"/>
      <c r="EQ141"/>
      <c r="ER141"/>
      <c r="ES141"/>
      <c r="ET141"/>
      <c r="EU141"/>
      <c r="EV141"/>
      <c r="EW141"/>
      <c r="EX141"/>
      <c r="EY141"/>
      <c r="EZ141"/>
      <c r="FA141"/>
      <c r="FB141"/>
      <c r="FC141"/>
      <c r="FD141"/>
      <c r="FE141"/>
      <c r="FF141"/>
      <c r="FG141"/>
      <c r="FH141"/>
      <c r="FI141"/>
      <c r="FJ141"/>
      <c r="FK141"/>
      <c r="FL141"/>
      <c r="FM141"/>
      <c r="FN141"/>
      <c r="FO141"/>
      <c r="FP141"/>
      <c r="FQ141"/>
      <c r="FR141"/>
      <c r="FS141"/>
      <c r="FT141"/>
      <c r="FU141"/>
      <c r="FV141"/>
      <c r="FW141"/>
      <c r="FX141"/>
      <c r="FY141"/>
      <c r="FZ141"/>
      <c r="GA141"/>
      <c r="GB141"/>
      <c r="GC141"/>
      <c r="GD141"/>
      <c r="GE141"/>
      <c r="GF141"/>
      <c r="GG141"/>
      <c r="GH141"/>
      <c r="GI141"/>
      <c r="GJ141"/>
      <c r="GK141"/>
      <c r="GL141"/>
      <c r="GM141"/>
      <c r="GN141"/>
      <c r="GO141"/>
      <c r="GP141"/>
      <c r="GQ141"/>
      <c r="GR141"/>
      <c r="GS141"/>
      <c r="GT141"/>
      <c r="GU141"/>
      <c r="GV141"/>
      <c r="GW141"/>
      <c r="GX141"/>
      <c r="GY141"/>
      <c r="GZ141"/>
      <c r="HA141"/>
      <c r="HB141"/>
      <c r="HC141"/>
      <c r="HD141"/>
      <c r="HE141"/>
      <c r="HF141"/>
      <c r="HG141"/>
      <c r="HH141"/>
      <c r="HI141"/>
      <c r="HJ141"/>
      <c r="HK141"/>
      <c r="HL141"/>
      <c r="HM141"/>
      <c r="HN141"/>
      <c r="HO141"/>
      <c r="HP141"/>
      <c r="HQ141"/>
      <c r="HR141"/>
      <c r="HS141"/>
      <c r="HT141"/>
      <c r="HU141"/>
      <c r="HV141"/>
      <c r="HW141"/>
      <c r="HX141"/>
      <c r="HY141"/>
      <c r="HZ141"/>
      <c r="IA141"/>
      <c r="IB141"/>
      <c r="IC141"/>
      <c r="ID141"/>
      <c r="IE141"/>
      <c r="IF141"/>
      <c r="IG141"/>
      <c r="IH141"/>
      <c r="II141"/>
      <c r="IJ141"/>
      <c r="IK141"/>
      <c r="IL141"/>
      <c r="IM141"/>
      <c r="IN141"/>
      <c r="IO141"/>
      <c r="IP141"/>
      <c r="IQ141"/>
      <c r="IR141"/>
      <c r="IS141"/>
      <c r="IT141"/>
      <c r="IU141"/>
      <c r="IV141"/>
    </row>
    <row r="142" spans="1:256" ht="48" customHeight="1" x14ac:dyDescent="0.2">
      <c r="A142" s="58" t="s">
        <v>207</v>
      </c>
      <c r="B142" s="27" t="str">
        <f>VLOOKUP(A142,Questions!$B$3:$C$258,2,FALSE)</f>
        <v>Will Institution's data be stored on any devices (database servers, file servers, SAN, NAS, …) configured with non-RFC 1918/4193 (i.e. publicly routable) IP addresses?</v>
      </c>
      <c r="C142" s="22" t="s">
        <v>18</v>
      </c>
      <c r="D142" s="31"/>
      <c r="E142" s="9" t="str">
        <f>IF((C142=""),VLOOKUP(A142,Questions!B:G,4,FALSE),IF(C142="Yes",VLOOKUP(A142,Questions!B:G,6,FALSE),IF(C142="No",VLOOKUP(A142,Questions!B:G,5,FALSE),"N/A")))</f>
        <v xml:space="preserve"> </v>
      </c>
      <c r="F142"/>
      <c r="G142"/>
      <c r="H142"/>
      <c r="I142"/>
      <c r="J142"/>
      <c r="K142"/>
      <c r="L142"/>
      <c r="M142"/>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c r="BL142"/>
      <c r="BM142"/>
      <c r="BN142"/>
      <c r="BO142"/>
      <c r="BP142"/>
      <c r="BQ142"/>
      <c r="BR142"/>
      <c r="BS142"/>
      <c r="BT142"/>
      <c r="BU142"/>
      <c r="BV142"/>
      <c r="BW142"/>
      <c r="BX142"/>
      <c r="BY142"/>
      <c r="BZ142"/>
      <c r="CA142"/>
      <c r="CB142"/>
      <c r="CC142"/>
      <c r="CD142"/>
      <c r="CE142"/>
      <c r="CF142"/>
      <c r="CG142"/>
      <c r="CH142"/>
      <c r="CI142"/>
      <c r="CJ142"/>
      <c r="CK142"/>
      <c r="CL142"/>
      <c r="CM142"/>
      <c r="CN142"/>
      <c r="CO142"/>
      <c r="CP142"/>
      <c r="CQ142"/>
      <c r="CR142"/>
      <c r="CS142"/>
      <c r="CT142"/>
      <c r="CU142"/>
      <c r="CV142"/>
      <c r="CW142"/>
      <c r="CX142"/>
      <c r="CY142"/>
      <c r="CZ142"/>
      <c r="DA142"/>
      <c r="DB142"/>
      <c r="DC142"/>
      <c r="DD142"/>
      <c r="DE142"/>
      <c r="DF142"/>
      <c r="DG142"/>
      <c r="DH142"/>
      <c r="DI142"/>
      <c r="DJ142"/>
      <c r="DK142"/>
      <c r="DL142"/>
      <c r="DM142"/>
      <c r="DN142"/>
      <c r="DO142"/>
      <c r="DP142"/>
      <c r="DQ142"/>
      <c r="DR142"/>
      <c r="DS142"/>
      <c r="DT142"/>
      <c r="DU142"/>
      <c r="DV142"/>
      <c r="DW142"/>
      <c r="DX142"/>
      <c r="DY142"/>
      <c r="DZ142"/>
      <c r="EA142"/>
      <c r="EB142"/>
      <c r="EC142"/>
      <c r="ED142"/>
      <c r="EE142"/>
      <c r="EF142"/>
      <c r="EG142"/>
      <c r="EH142"/>
      <c r="EI142"/>
      <c r="EJ142"/>
      <c r="EK142"/>
      <c r="EL142"/>
      <c r="EM142"/>
      <c r="EN142"/>
      <c r="EO142"/>
      <c r="EP142"/>
      <c r="EQ142"/>
      <c r="ER142"/>
      <c r="ES142"/>
      <c r="ET142"/>
      <c r="EU142"/>
      <c r="EV142"/>
      <c r="EW142"/>
      <c r="EX142"/>
      <c r="EY142"/>
      <c r="EZ142"/>
      <c r="FA142"/>
      <c r="FB142"/>
      <c r="FC142"/>
      <c r="FD142"/>
      <c r="FE142"/>
      <c r="FF142"/>
      <c r="FG142"/>
      <c r="FH142"/>
      <c r="FI142"/>
      <c r="FJ142"/>
      <c r="FK142"/>
      <c r="FL142"/>
      <c r="FM142"/>
      <c r="FN142"/>
      <c r="FO142"/>
      <c r="FP142"/>
      <c r="FQ142"/>
      <c r="FR142"/>
      <c r="FS142"/>
      <c r="FT142"/>
      <c r="FU142"/>
      <c r="FV142"/>
      <c r="FW142"/>
      <c r="FX142"/>
      <c r="FY142"/>
      <c r="FZ142"/>
      <c r="GA142"/>
      <c r="GB142"/>
      <c r="GC142"/>
      <c r="GD142"/>
      <c r="GE142"/>
      <c r="GF142"/>
      <c r="GG142"/>
      <c r="GH142"/>
      <c r="GI142"/>
      <c r="GJ142"/>
      <c r="GK142"/>
      <c r="GL142"/>
      <c r="GM142"/>
      <c r="GN142"/>
      <c r="GO142"/>
      <c r="GP142"/>
      <c r="GQ142"/>
      <c r="GR142"/>
      <c r="GS142"/>
      <c r="GT142"/>
      <c r="GU142"/>
      <c r="GV142"/>
      <c r="GW142"/>
      <c r="GX142"/>
      <c r="GY142"/>
      <c r="GZ142"/>
      <c r="HA142"/>
      <c r="HB142"/>
      <c r="HC142"/>
      <c r="HD142"/>
      <c r="HE142"/>
      <c r="HF142"/>
      <c r="HG142"/>
      <c r="HH142"/>
      <c r="HI142"/>
      <c r="HJ142"/>
      <c r="HK142"/>
      <c r="HL142"/>
      <c r="HM142"/>
      <c r="HN142"/>
      <c r="HO142"/>
      <c r="HP142"/>
      <c r="HQ142"/>
      <c r="HR142"/>
      <c r="HS142"/>
      <c r="HT142"/>
      <c r="HU142"/>
      <c r="HV142"/>
      <c r="HW142"/>
      <c r="HX142"/>
      <c r="HY142"/>
      <c r="HZ142"/>
      <c r="IA142"/>
      <c r="IB142"/>
      <c r="IC142"/>
      <c r="ID142"/>
      <c r="IE142"/>
      <c r="IF142"/>
      <c r="IG142"/>
      <c r="IH142"/>
      <c r="II142"/>
      <c r="IJ142"/>
      <c r="IK142"/>
      <c r="IL142"/>
      <c r="IM142"/>
      <c r="IN142"/>
      <c r="IO142"/>
      <c r="IP142"/>
      <c r="IQ142"/>
      <c r="IR142"/>
      <c r="IS142"/>
      <c r="IT142"/>
      <c r="IU142"/>
      <c r="IV142"/>
    </row>
    <row r="143" spans="1:256" ht="48" customHeight="1" x14ac:dyDescent="0.2">
      <c r="A143" s="58" t="s">
        <v>208</v>
      </c>
      <c r="B143" s="27" t="str">
        <f>VLOOKUP(A143,Questions!$B$3:$C$258,2,FALSE)</f>
        <v>Is sensitive data encrypted, using secure protocols/algorithms, in transport? (e.g. system-to-client)</v>
      </c>
      <c r="C143" s="22" t="s">
        <v>15</v>
      </c>
      <c r="D143" s="31" t="s">
        <v>3176</v>
      </c>
      <c r="E143" s="9" t="str">
        <f>IF((C143=""),VLOOKUP(A143,Questions!B:G,4,FALSE),IF(C143="Yes",VLOOKUP(A143,Questions!B:G,6,FALSE),IF(C143="No",VLOOKUP(A143,Questions!B:G,5,FALSE),"N/A")))</f>
        <v>Summarize your transport encryption strategy</v>
      </c>
      <c r="F143"/>
      <c r="G143"/>
      <c r="H143"/>
      <c r="I143"/>
      <c r="J143"/>
      <c r="K143"/>
      <c r="L143"/>
      <c r="M143"/>
      <c r="N143"/>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c r="BF143"/>
      <c r="BG143"/>
      <c r="BH143"/>
      <c r="BI143"/>
      <c r="BJ143"/>
      <c r="BK143"/>
      <c r="BL143"/>
      <c r="BM143"/>
      <c r="BN143"/>
      <c r="BO143"/>
      <c r="BP143"/>
      <c r="BQ143"/>
      <c r="BR143"/>
      <c r="BS143"/>
      <c r="BT143"/>
      <c r="BU143"/>
      <c r="BV143"/>
      <c r="BW143"/>
      <c r="BX143"/>
      <c r="BY143"/>
      <c r="BZ143"/>
      <c r="CA143"/>
      <c r="CB143"/>
      <c r="CC143"/>
      <c r="CD143"/>
      <c r="CE143"/>
      <c r="CF143"/>
      <c r="CG143"/>
      <c r="CH143"/>
      <c r="CI143"/>
      <c r="CJ143"/>
      <c r="CK143"/>
      <c r="CL143"/>
      <c r="CM143"/>
      <c r="CN143"/>
      <c r="CO143"/>
      <c r="CP143"/>
      <c r="CQ143"/>
      <c r="CR143"/>
      <c r="CS143"/>
      <c r="CT143"/>
      <c r="CU143"/>
      <c r="CV143"/>
      <c r="CW143"/>
      <c r="CX143"/>
      <c r="CY143"/>
      <c r="CZ143"/>
      <c r="DA143"/>
      <c r="DB143"/>
      <c r="DC143"/>
      <c r="DD143"/>
      <c r="DE143"/>
      <c r="DF143"/>
      <c r="DG143"/>
      <c r="DH143"/>
      <c r="DI143"/>
      <c r="DJ143"/>
      <c r="DK143"/>
      <c r="DL143"/>
      <c r="DM143"/>
      <c r="DN143"/>
      <c r="DO143"/>
      <c r="DP143"/>
      <c r="DQ143"/>
      <c r="DR143"/>
      <c r="DS143"/>
      <c r="DT143"/>
      <c r="DU143"/>
      <c r="DV143"/>
      <c r="DW143"/>
      <c r="DX143"/>
      <c r="DY143"/>
      <c r="DZ143"/>
      <c r="EA143"/>
      <c r="EB143"/>
      <c r="EC143"/>
      <c r="ED143"/>
      <c r="EE143"/>
      <c r="EF143"/>
      <c r="EG143"/>
      <c r="EH143"/>
      <c r="EI143"/>
      <c r="EJ143"/>
      <c r="EK143"/>
      <c r="EL143"/>
      <c r="EM143"/>
      <c r="EN143"/>
      <c r="EO143"/>
      <c r="EP143"/>
      <c r="EQ143"/>
      <c r="ER143"/>
      <c r="ES143"/>
      <c r="ET143"/>
      <c r="EU143"/>
      <c r="EV143"/>
      <c r="EW143"/>
      <c r="EX143"/>
      <c r="EY143"/>
      <c r="EZ143"/>
      <c r="FA143"/>
      <c r="FB143"/>
      <c r="FC143"/>
      <c r="FD143"/>
      <c r="FE143"/>
      <c r="FF143"/>
      <c r="FG143"/>
      <c r="FH143"/>
      <c r="FI143"/>
      <c r="FJ143"/>
      <c r="FK143"/>
      <c r="FL143"/>
      <c r="FM143"/>
      <c r="FN143"/>
      <c r="FO143"/>
      <c r="FP143"/>
      <c r="FQ143"/>
      <c r="FR143"/>
      <c r="FS143"/>
      <c r="FT143"/>
      <c r="FU143"/>
      <c r="FV143"/>
      <c r="FW143"/>
      <c r="FX143"/>
      <c r="FY143"/>
      <c r="FZ143"/>
      <c r="GA143"/>
      <c r="GB143"/>
      <c r="GC143"/>
      <c r="GD143"/>
      <c r="GE143"/>
      <c r="GF143"/>
      <c r="GG143"/>
      <c r="GH143"/>
      <c r="GI143"/>
      <c r="GJ143"/>
      <c r="GK143"/>
      <c r="GL143"/>
      <c r="GM143"/>
      <c r="GN143"/>
      <c r="GO143"/>
      <c r="GP143"/>
      <c r="GQ143"/>
      <c r="GR143"/>
      <c r="GS143"/>
      <c r="GT143"/>
      <c r="GU143"/>
      <c r="GV143"/>
      <c r="GW143"/>
      <c r="GX143"/>
      <c r="GY143"/>
      <c r="GZ143"/>
      <c r="HA143"/>
      <c r="HB143"/>
      <c r="HC143"/>
      <c r="HD143"/>
      <c r="HE143"/>
      <c r="HF143"/>
      <c r="HG143"/>
      <c r="HH143"/>
      <c r="HI143"/>
      <c r="HJ143"/>
      <c r="HK143"/>
      <c r="HL143"/>
      <c r="HM143"/>
      <c r="HN143"/>
      <c r="HO143"/>
      <c r="HP143"/>
      <c r="HQ143"/>
      <c r="HR143"/>
      <c r="HS143"/>
      <c r="HT143"/>
      <c r="HU143"/>
      <c r="HV143"/>
      <c r="HW143"/>
      <c r="HX143"/>
      <c r="HY143"/>
      <c r="HZ143"/>
      <c r="IA143"/>
      <c r="IB143"/>
      <c r="IC143"/>
      <c r="ID143"/>
      <c r="IE143"/>
      <c r="IF143"/>
      <c r="IG143"/>
      <c r="IH143"/>
      <c r="II143"/>
      <c r="IJ143"/>
      <c r="IK143"/>
      <c r="IL143"/>
      <c r="IM143"/>
      <c r="IN143"/>
      <c r="IO143"/>
      <c r="IP143"/>
      <c r="IQ143"/>
      <c r="IR143"/>
      <c r="IS143"/>
      <c r="IT143"/>
      <c r="IU143"/>
      <c r="IV143"/>
    </row>
    <row r="144" spans="1:256" ht="48" customHeight="1" x14ac:dyDescent="0.2">
      <c r="A144" s="58" t="s">
        <v>209</v>
      </c>
      <c r="B144" s="27" t="str">
        <f>VLOOKUP(A144,Questions!$B$3:$C$258,2,FALSE)</f>
        <v>Is sensitive data encrypted, using secure protocols/algorithms, in storage? (e.g. disk encryption, at-rest, files, and within a running database)</v>
      </c>
      <c r="C144" s="22" t="s">
        <v>15</v>
      </c>
      <c r="D144" s="31"/>
      <c r="E144" s="9" t="str">
        <f>IF((C144=""),VLOOKUP(A144,Questions!B:G,4,FALSE),IF(C144="Yes",VLOOKUP(A144,Questions!B:G,6,FALSE),IF(C144="No",VLOOKUP(A144,Questions!B:G,5,FALSE),"N/A")))</f>
        <v>Summarize your data encryption strategy and state what encryption options are available.</v>
      </c>
      <c r="F144"/>
      <c r="G144"/>
      <c r="H144"/>
      <c r="I144"/>
      <c r="J144"/>
      <c r="K144"/>
      <c r="L144"/>
      <c r="M144"/>
      <c r="N144"/>
      <c r="O144"/>
      <c r="P144"/>
      <c r="Q144"/>
      <c r="R144"/>
      <c r="S144"/>
      <c r="T144"/>
      <c r="U144"/>
      <c r="V144"/>
      <c r="W144"/>
      <c r="X144"/>
      <c r="Y144"/>
      <c r="Z144"/>
      <c r="AA144"/>
      <c r="AB144"/>
      <c r="AC144"/>
      <c r="AD144"/>
      <c r="AE144"/>
      <c r="AF144"/>
      <c r="AG144"/>
      <c r="AH144"/>
      <c r="AI144"/>
      <c r="AJ144"/>
      <c r="AK144"/>
      <c r="AL144"/>
      <c r="AM144"/>
      <c r="AN144"/>
      <c r="AO144"/>
      <c r="AP144"/>
      <c r="AQ144"/>
      <c r="AR144"/>
      <c r="AS144"/>
      <c r="AT144"/>
      <c r="AU144"/>
      <c r="AV144"/>
      <c r="AW144"/>
      <c r="AX144"/>
      <c r="AY144"/>
      <c r="AZ144"/>
      <c r="BA144"/>
      <c r="BB144"/>
      <c r="BC144"/>
      <c r="BD144"/>
      <c r="BE144"/>
      <c r="BF144"/>
      <c r="BG144"/>
      <c r="BH144"/>
      <c r="BI144"/>
      <c r="BJ144"/>
      <c r="BK144"/>
      <c r="BL144"/>
      <c r="BM144"/>
      <c r="BN144"/>
      <c r="BO144"/>
      <c r="BP144"/>
      <c r="BQ144"/>
      <c r="BR144"/>
      <c r="BS144"/>
      <c r="BT144"/>
      <c r="BU144"/>
      <c r="BV144"/>
      <c r="BW144"/>
      <c r="BX144"/>
      <c r="BY144"/>
      <c r="BZ144"/>
      <c r="CA144"/>
      <c r="CB144"/>
      <c r="CC144"/>
      <c r="CD144"/>
      <c r="CE144"/>
      <c r="CF144"/>
      <c r="CG144"/>
      <c r="CH144"/>
      <c r="CI144"/>
      <c r="CJ144"/>
      <c r="CK144"/>
      <c r="CL144"/>
      <c r="CM144"/>
      <c r="CN144"/>
      <c r="CO144"/>
      <c r="CP144"/>
      <c r="CQ144"/>
      <c r="CR144"/>
      <c r="CS144"/>
      <c r="CT144"/>
      <c r="CU144"/>
      <c r="CV144"/>
      <c r="CW144"/>
      <c r="CX144"/>
      <c r="CY144"/>
      <c r="CZ144"/>
      <c r="DA144"/>
      <c r="DB144"/>
      <c r="DC144"/>
      <c r="DD144"/>
      <c r="DE144"/>
      <c r="DF144"/>
      <c r="DG144"/>
      <c r="DH144"/>
      <c r="DI144"/>
      <c r="DJ144"/>
      <c r="DK144"/>
      <c r="DL144"/>
      <c r="DM144"/>
      <c r="DN144"/>
      <c r="DO144"/>
      <c r="DP144"/>
      <c r="DQ144"/>
      <c r="DR144"/>
      <c r="DS144"/>
      <c r="DT144"/>
      <c r="DU144"/>
      <c r="DV144"/>
      <c r="DW144"/>
      <c r="DX144"/>
      <c r="DY144"/>
      <c r="DZ144"/>
      <c r="EA144"/>
      <c r="EB144"/>
      <c r="EC144"/>
      <c r="ED144"/>
      <c r="EE144"/>
      <c r="EF144"/>
      <c r="EG144"/>
      <c r="EH144"/>
      <c r="EI144"/>
      <c r="EJ144"/>
      <c r="EK144"/>
      <c r="EL144"/>
      <c r="EM144"/>
      <c r="EN144"/>
      <c r="EO144"/>
      <c r="EP144"/>
      <c r="EQ144"/>
      <c r="ER144"/>
      <c r="ES144"/>
      <c r="ET144"/>
      <c r="EU144"/>
      <c r="EV144"/>
      <c r="EW144"/>
      <c r="EX144"/>
      <c r="EY144"/>
      <c r="EZ144"/>
      <c r="FA144"/>
      <c r="FB144"/>
      <c r="FC144"/>
      <c r="FD144"/>
      <c r="FE144"/>
      <c r="FF144"/>
      <c r="FG144"/>
      <c r="FH144"/>
      <c r="FI144"/>
      <c r="FJ144"/>
      <c r="FK144"/>
      <c r="FL144"/>
      <c r="FM144"/>
      <c r="FN144"/>
      <c r="FO144"/>
      <c r="FP144"/>
      <c r="FQ144"/>
      <c r="FR144"/>
      <c r="FS144"/>
      <c r="FT144"/>
      <c r="FU144"/>
      <c r="FV144"/>
      <c r="FW144"/>
      <c r="FX144"/>
      <c r="FY144"/>
      <c r="FZ144"/>
      <c r="GA144"/>
      <c r="GB144"/>
      <c r="GC144"/>
      <c r="GD144"/>
      <c r="GE144"/>
      <c r="GF144"/>
      <c r="GG144"/>
      <c r="GH144"/>
      <c r="GI144"/>
      <c r="GJ144"/>
      <c r="GK144"/>
      <c r="GL144"/>
      <c r="GM144"/>
      <c r="GN144"/>
      <c r="GO144"/>
      <c r="GP144"/>
      <c r="GQ144"/>
      <c r="GR144"/>
      <c r="GS144"/>
      <c r="GT144"/>
      <c r="GU144"/>
      <c r="GV144"/>
      <c r="GW144"/>
      <c r="GX144"/>
      <c r="GY144"/>
      <c r="GZ144"/>
      <c r="HA144"/>
      <c r="HB144"/>
      <c r="HC144"/>
      <c r="HD144"/>
      <c r="HE144"/>
      <c r="HF144"/>
      <c r="HG144"/>
      <c r="HH144"/>
      <c r="HI144"/>
      <c r="HJ144"/>
      <c r="HK144"/>
      <c r="HL144"/>
      <c r="HM144"/>
      <c r="HN144"/>
      <c r="HO144"/>
      <c r="HP144"/>
      <c r="HQ144"/>
      <c r="HR144"/>
      <c r="HS144"/>
      <c r="HT144"/>
      <c r="HU144"/>
      <c r="HV144"/>
      <c r="HW144"/>
      <c r="HX144"/>
      <c r="HY144"/>
      <c r="HZ144"/>
      <c r="IA144"/>
      <c r="IB144"/>
      <c r="IC144"/>
      <c r="ID144"/>
      <c r="IE144"/>
      <c r="IF144"/>
      <c r="IG144"/>
      <c r="IH144"/>
      <c r="II144"/>
      <c r="IJ144"/>
      <c r="IK144"/>
      <c r="IL144"/>
      <c r="IM144"/>
      <c r="IN144"/>
      <c r="IO144"/>
      <c r="IP144"/>
      <c r="IQ144"/>
      <c r="IR144"/>
      <c r="IS144"/>
      <c r="IT144"/>
      <c r="IU144"/>
      <c r="IV144"/>
    </row>
    <row r="145" spans="1:256" ht="48" customHeight="1" x14ac:dyDescent="0.2">
      <c r="A145" s="58" t="s">
        <v>210</v>
      </c>
      <c r="B145" s="27" t="str">
        <f>VLOOKUP(A145,Questions!$B$3:$C$258,2,FALSE)</f>
        <v>Do all cryptographic modules in use in your product conform to the Federal Information Processing Standards (FIPS PUB 140-2)?</v>
      </c>
      <c r="C145" s="22" t="s">
        <v>15</v>
      </c>
      <c r="D145" s="31"/>
      <c r="E145" s="9">
        <f>IF((C145=""),VLOOKUP(A145,Questions!B:G,4,FALSE),IF(C145="Yes",VLOOKUP(A145,Questions!B:G,6,FALSE),IF(C145="No",VLOOKUP(A145,Questions!B:G,5,FALSE),"N/A")))</f>
        <v>0</v>
      </c>
      <c r="F145"/>
      <c r="G145"/>
      <c r="H145"/>
      <c r="I145"/>
      <c r="J145"/>
      <c r="K145"/>
      <c r="L145"/>
      <c r="M145"/>
      <c r="N145"/>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c r="BL145"/>
      <c r="BM145"/>
      <c r="BN145"/>
      <c r="BO145"/>
      <c r="BP145"/>
      <c r="BQ145"/>
      <c r="BR145"/>
      <c r="BS145"/>
      <c r="BT145"/>
      <c r="BU145"/>
      <c r="BV145"/>
      <c r="BW145"/>
      <c r="BX145"/>
      <c r="BY145"/>
      <c r="BZ145"/>
      <c r="CA145"/>
      <c r="CB145"/>
      <c r="CC145"/>
      <c r="CD145"/>
      <c r="CE145"/>
      <c r="CF145"/>
      <c r="CG145"/>
      <c r="CH145"/>
      <c r="CI145"/>
      <c r="CJ145"/>
      <c r="CK145"/>
      <c r="CL145"/>
      <c r="CM145"/>
      <c r="CN145"/>
      <c r="CO145"/>
      <c r="CP145"/>
      <c r="CQ145"/>
      <c r="CR145"/>
      <c r="CS145"/>
      <c r="CT145"/>
      <c r="CU145"/>
      <c r="CV145"/>
      <c r="CW145"/>
      <c r="CX145"/>
      <c r="CY145"/>
      <c r="CZ145"/>
      <c r="DA145"/>
      <c r="DB145"/>
      <c r="DC145"/>
      <c r="DD145"/>
      <c r="DE145"/>
      <c r="DF145"/>
      <c r="DG145"/>
      <c r="DH145"/>
      <c r="DI145"/>
      <c r="DJ145"/>
      <c r="DK145"/>
      <c r="DL145"/>
      <c r="DM145"/>
      <c r="DN145"/>
      <c r="DO145"/>
      <c r="DP145"/>
      <c r="DQ145"/>
      <c r="DR145"/>
      <c r="DS145"/>
      <c r="DT145"/>
      <c r="DU145"/>
      <c r="DV145"/>
      <c r="DW145"/>
      <c r="DX145"/>
      <c r="DY145"/>
      <c r="DZ145"/>
      <c r="EA145"/>
      <c r="EB145"/>
      <c r="EC145"/>
      <c r="ED145"/>
      <c r="EE145"/>
      <c r="EF145"/>
      <c r="EG145"/>
      <c r="EH145"/>
      <c r="EI145"/>
      <c r="EJ145"/>
      <c r="EK145"/>
      <c r="EL145"/>
      <c r="EM145"/>
      <c r="EN145"/>
      <c r="EO145"/>
      <c r="EP145"/>
      <c r="EQ145"/>
      <c r="ER145"/>
      <c r="ES145"/>
      <c r="ET145"/>
      <c r="EU145"/>
      <c r="EV145"/>
      <c r="EW145"/>
      <c r="EX145"/>
      <c r="EY145"/>
      <c r="EZ145"/>
      <c r="FA145"/>
      <c r="FB145"/>
      <c r="FC145"/>
      <c r="FD145"/>
      <c r="FE145"/>
      <c r="FF145"/>
      <c r="FG145"/>
      <c r="FH145"/>
      <c r="FI145"/>
      <c r="FJ145"/>
      <c r="FK145"/>
      <c r="FL145"/>
      <c r="FM145"/>
      <c r="FN145"/>
      <c r="FO145"/>
      <c r="FP145"/>
      <c r="FQ145"/>
      <c r="FR145"/>
      <c r="FS145"/>
      <c r="FT145"/>
      <c r="FU145"/>
      <c r="FV145"/>
      <c r="FW145"/>
      <c r="FX145"/>
      <c r="FY145"/>
      <c r="FZ145"/>
      <c r="GA145"/>
      <c r="GB145"/>
      <c r="GC145"/>
      <c r="GD145"/>
      <c r="GE145"/>
      <c r="GF145"/>
      <c r="GG145"/>
      <c r="GH145"/>
      <c r="GI145"/>
      <c r="GJ145"/>
      <c r="GK145"/>
      <c r="GL145"/>
      <c r="GM145"/>
      <c r="GN145"/>
      <c r="GO145"/>
      <c r="GP145"/>
      <c r="GQ145"/>
      <c r="GR145"/>
      <c r="GS145"/>
      <c r="GT145"/>
      <c r="GU145"/>
      <c r="GV145"/>
      <c r="GW145"/>
      <c r="GX145"/>
      <c r="GY145"/>
      <c r="GZ145"/>
      <c r="HA145"/>
      <c r="HB145"/>
      <c r="HC145"/>
      <c r="HD145"/>
      <c r="HE145"/>
      <c r="HF145"/>
      <c r="HG145"/>
      <c r="HH145"/>
      <c r="HI145"/>
      <c r="HJ145"/>
      <c r="HK145"/>
      <c r="HL145"/>
      <c r="HM145"/>
      <c r="HN145"/>
      <c r="HO145"/>
      <c r="HP145"/>
      <c r="HQ145"/>
      <c r="HR145"/>
      <c r="HS145"/>
      <c r="HT145"/>
      <c r="HU145"/>
      <c r="HV145"/>
      <c r="HW145"/>
      <c r="HX145"/>
      <c r="HY145"/>
      <c r="HZ145"/>
      <c r="IA145"/>
      <c r="IB145"/>
      <c r="IC145"/>
      <c r="ID145"/>
      <c r="IE145"/>
      <c r="IF145"/>
      <c r="IG145"/>
      <c r="IH145"/>
      <c r="II145"/>
      <c r="IJ145"/>
      <c r="IK145"/>
      <c r="IL145"/>
      <c r="IM145"/>
      <c r="IN145"/>
      <c r="IO145"/>
      <c r="IP145"/>
      <c r="IQ145"/>
      <c r="IR145"/>
      <c r="IS145"/>
      <c r="IT145"/>
      <c r="IU145"/>
      <c r="IV145"/>
    </row>
    <row r="146" spans="1:256" ht="65" customHeight="1" x14ac:dyDescent="0.2">
      <c r="A146" s="58" t="s">
        <v>211</v>
      </c>
      <c r="B146" s="27" t="str">
        <f>VLOOKUP(A146,Questions!$B$3:$C$258,2,FALSE)</f>
        <v>At the completion of this contract, will data be returned to the institution and deleted from all your systems and archives?</v>
      </c>
      <c r="C146" s="22" t="s">
        <v>15</v>
      </c>
      <c r="D146" s="31" t="s">
        <v>3177</v>
      </c>
      <c r="E146" s="9" t="str">
        <f>IF((C146=""),VLOOKUP(A146,Questions!B:G,4,FALSE),IF(C146="Yes",VLOOKUP(A146,Questions!B:G,6,FALSE),IF(C146="No",VLOOKUP(A146,Questions!B:G,5,FALSE),"N/A")))</f>
        <v>State the length of time that Institution's data will be available in the system at the completion of the contract.</v>
      </c>
      <c r="F146"/>
      <c r="G146"/>
      <c r="H146"/>
      <c r="I146"/>
      <c r="J146"/>
      <c r="K146"/>
      <c r="L146"/>
      <c r="M146"/>
      <c r="N146"/>
      <c r="O146"/>
      <c r="P146"/>
      <c r="Q146"/>
      <c r="R146"/>
      <c r="S146"/>
      <c r="T146"/>
      <c r="U146"/>
      <c r="V146"/>
      <c r="W146"/>
      <c r="X146"/>
      <c r="Y146"/>
      <c r="Z146"/>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c r="BK146"/>
      <c r="BL146"/>
      <c r="BM146"/>
      <c r="BN146"/>
      <c r="BO146"/>
      <c r="BP146"/>
      <c r="BQ146"/>
      <c r="BR146"/>
      <c r="BS146"/>
      <c r="BT146"/>
      <c r="BU146"/>
      <c r="BV146"/>
      <c r="BW146"/>
      <c r="BX146"/>
      <c r="BY146"/>
      <c r="BZ146"/>
      <c r="CA146"/>
      <c r="CB146"/>
      <c r="CC146"/>
      <c r="CD146"/>
      <c r="CE146"/>
      <c r="CF146"/>
      <c r="CG146"/>
      <c r="CH146"/>
      <c r="CI146"/>
      <c r="CJ146"/>
      <c r="CK146"/>
      <c r="CL146"/>
      <c r="CM146"/>
      <c r="CN146"/>
      <c r="CO146"/>
      <c r="CP146"/>
      <c r="CQ146"/>
      <c r="CR146"/>
      <c r="CS146"/>
      <c r="CT146"/>
      <c r="CU146"/>
      <c r="CV146"/>
      <c r="CW146"/>
      <c r="CX146"/>
      <c r="CY146"/>
      <c r="CZ146"/>
      <c r="DA146"/>
      <c r="DB146"/>
      <c r="DC146"/>
      <c r="DD146"/>
      <c r="DE146"/>
      <c r="DF146"/>
      <c r="DG146"/>
      <c r="DH146"/>
      <c r="DI146"/>
      <c r="DJ146"/>
      <c r="DK146"/>
      <c r="DL146"/>
      <c r="DM146"/>
      <c r="DN146"/>
      <c r="DO146"/>
      <c r="DP146"/>
      <c r="DQ146"/>
      <c r="DR146"/>
      <c r="DS146"/>
      <c r="DT146"/>
      <c r="DU146"/>
      <c r="DV146"/>
      <c r="DW146"/>
      <c r="DX146"/>
      <c r="DY146"/>
      <c r="DZ146"/>
      <c r="EA146"/>
      <c r="EB146"/>
      <c r="EC146"/>
      <c r="ED146"/>
      <c r="EE146"/>
      <c r="EF146"/>
      <c r="EG146"/>
      <c r="EH146"/>
      <c r="EI146"/>
      <c r="EJ146"/>
      <c r="EK146"/>
      <c r="EL146"/>
      <c r="EM146"/>
      <c r="EN146"/>
      <c r="EO146"/>
      <c r="EP146"/>
      <c r="EQ146"/>
      <c r="ER146"/>
      <c r="ES146"/>
      <c r="ET146"/>
      <c r="EU146"/>
      <c r="EV146"/>
      <c r="EW146"/>
      <c r="EX146"/>
      <c r="EY146"/>
      <c r="EZ146"/>
      <c r="FA146"/>
      <c r="FB146"/>
      <c r="FC146"/>
      <c r="FD146"/>
      <c r="FE146"/>
      <c r="FF146"/>
      <c r="FG146"/>
      <c r="FH146"/>
      <c r="FI146"/>
      <c r="FJ146"/>
      <c r="FK146"/>
      <c r="FL146"/>
      <c r="FM146"/>
      <c r="FN146"/>
      <c r="FO146"/>
      <c r="FP146"/>
      <c r="FQ146"/>
      <c r="FR146"/>
      <c r="FS146"/>
      <c r="FT146"/>
      <c r="FU146"/>
      <c r="FV146"/>
      <c r="FW146"/>
      <c r="FX146"/>
      <c r="FY146"/>
      <c r="FZ146"/>
      <c r="GA146"/>
      <c r="GB146"/>
      <c r="GC146"/>
      <c r="GD146"/>
      <c r="GE146"/>
      <c r="GF146"/>
      <c r="GG146"/>
      <c r="GH146"/>
      <c r="GI146"/>
      <c r="GJ146"/>
      <c r="GK146"/>
      <c r="GL146"/>
      <c r="GM146"/>
      <c r="GN146"/>
      <c r="GO146"/>
      <c r="GP146"/>
      <c r="GQ146"/>
      <c r="GR146"/>
      <c r="GS146"/>
      <c r="GT146"/>
      <c r="GU146"/>
      <c r="GV146"/>
      <c r="GW146"/>
      <c r="GX146"/>
      <c r="GY146"/>
      <c r="GZ146"/>
      <c r="HA146"/>
      <c r="HB146"/>
      <c r="HC146"/>
      <c r="HD146"/>
      <c r="HE146"/>
      <c r="HF146"/>
      <c r="HG146"/>
      <c r="HH146"/>
      <c r="HI146"/>
      <c r="HJ146"/>
      <c r="HK146"/>
      <c r="HL146"/>
      <c r="HM146"/>
      <c r="HN146"/>
      <c r="HO146"/>
      <c r="HP146"/>
      <c r="HQ146"/>
      <c r="HR146"/>
      <c r="HS146"/>
      <c r="HT146"/>
      <c r="HU146"/>
      <c r="HV146"/>
      <c r="HW146"/>
      <c r="HX146"/>
      <c r="HY146"/>
      <c r="HZ146"/>
      <c r="IA146"/>
      <c r="IB146"/>
      <c r="IC146"/>
      <c r="ID146"/>
      <c r="IE146"/>
      <c r="IF146"/>
      <c r="IG146"/>
      <c r="IH146"/>
      <c r="II146"/>
      <c r="IJ146"/>
      <c r="IK146"/>
      <c r="IL146"/>
      <c r="IM146"/>
      <c r="IN146"/>
      <c r="IO146"/>
      <c r="IP146"/>
      <c r="IQ146"/>
      <c r="IR146"/>
      <c r="IS146"/>
      <c r="IT146"/>
      <c r="IU146"/>
      <c r="IV146"/>
    </row>
    <row r="147" spans="1:256" ht="60" customHeight="1" x14ac:dyDescent="0.2">
      <c r="A147" s="58" t="s">
        <v>212</v>
      </c>
      <c r="B147" s="27" t="str">
        <f>VLOOKUP(A147,Questions!$B$3:$C$258,2,FALSE)</f>
        <v>Will the institution's data be available within the system for a period of time at the completion of this contract?</v>
      </c>
      <c r="C147" s="22" t="s">
        <v>15</v>
      </c>
      <c r="D147" s="31" t="s">
        <v>3178</v>
      </c>
      <c r="E147" s="9" t="str">
        <f>IF((C147=""),VLOOKUP(A147,Questions!B:G,4,FALSE),IF(C147="Yes",VLOOKUP(A147,Questions!B:G,6,FALSE),IF(C147="No",VLOOKUP(A147,Questions!B:G,5,FALSE),"N/A")))</f>
        <v>State the length of time that Institution's data will be available in the system at the completion of the contract</v>
      </c>
      <c r="F147"/>
      <c r="G147"/>
      <c r="H147"/>
      <c r="I147"/>
      <c r="J147"/>
      <c r="K147"/>
      <c r="L147"/>
      <c r="M147"/>
      <c r="N147"/>
      <c r="O147"/>
      <c r="P147"/>
      <c r="Q147"/>
      <c r="R147"/>
      <c r="S147"/>
      <c r="T147"/>
      <c r="U147"/>
      <c r="V147"/>
      <c r="W147"/>
      <c r="X147"/>
      <c r="Y147"/>
      <c r="Z147"/>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c r="BF147"/>
      <c r="BG147"/>
      <c r="BH147"/>
      <c r="BI147"/>
      <c r="BJ147"/>
      <c r="BK147"/>
      <c r="BL147"/>
      <c r="BM147"/>
      <c r="BN147"/>
      <c r="BO147"/>
      <c r="BP147"/>
      <c r="BQ147"/>
      <c r="BR147"/>
      <c r="BS147"/>
      <c r="BT147"/>
      <c r="BU147"/>
      <c r="BV147"/>
      <c r="BW147"/>
      <c r="BX147"/>
      <c r="BY147"/>
      <c r="BZ147"/>
      <c r="CA147"/>
      <c r="CB147"/>
      <c r="CC147"/>
      <c r="CD147"/>
      <c r="CE147"/>
      <c r="CF147"/>
      <c r="CG147"/>
      <c r="CH147"/>
      <c r="CI147"/>
      <c r="CJ147"/>
      <c r="CK147"/>
      <c r="CL147"/>
      <c r="CM147"/>
      <c r="CN147"/>
      <c r="CO147"/>
      <c r="CP147"/>
      <c r="CQ147"/>
      <c r="CR147"/>
      <c r="CS147"/>
      <c r="CT147"/>
      <c r="CU147"/>
      <c r="CV147"/>
      <c r="CW147"/>
      <c r="CX147"/>
      <c r="CY147"/>
      <c r="CZ147"/>
      <c r="DA147"/>
      <c r="DB147"/>
      <c r="DC147"/>
      <c r="DD147"/>
      <c r="DE147"/>
      <c r="DF147"/>
      <c r="DG147"/>
      <c r="DH147"/>
      <c r="DI147"/>
      <c r="DJ147"/>
      <c r="DK147"/>
      <c r="DL147"/>
      <c r="DM147"/>
      <c r="DN147"/>
      <c r="DO147"/>
      <c r="DP147"/>
      <c r="DQ147"/>
      <c r="DR147"/>
      <c r="DS147"/>
      <c r="DT147"/>
      <c r="DU147"/>
      <c r="DV147"/>
      <c r="DW147"/>
      <c r="DX147"/>
      <c r="DY147"/>
      <c r="DZ147"/>
      <c r="EA147"/>
      <c r="EB147"/>
      <c r="EC147"/>
      <c r="ED147"/>
      <c r="EE147"/>
      <c r="EF147"/>
      <c r="EG147"/>
      <c r="EH147"/>
      <c r="EI147"/>
      <c r="EJ147"/>
      <c r="EK147"/>
      <c r="EL147"/>
      <c r="EM147"/>
      <c r="EN147"/>
      <c r="EO147"/>
      <c r="EP147"/>
      <c r="EQ147"/>
      <c r="ER147"/>
      <c r="ES147"/>
      <c r="ET147"/>
      <c r="EU147"/>
      <c r="EV147"/>
      <c r="EW147"/>
      <c r="EX147"/>
      <c r="EY147"/>
      <c r="EZ147"/>
      <c r="FA147"/>
      <c r="FB147"/>
      <c r="FC147"/>
      <c r="FD147"/>
      <c r="FE147"/>
      <c r="FF147"/>
      <c r="FG147"/>
      <c r="FH147"/>
      <c r="FI147"/>
      <c r="FJ147"/>
      <c r="FK147"/>
      <c r="FL147"/>
      <c r="FM147"/>
      <c r="FN147"/>
      <c r="FO147"/>
      <c r="FP147"/>
      <c r="FQ147"/>
      <c r="FR147"/>
      <c r="FS147"/>
      <c r="FT147"/>
      <c r="FU147"/>
      <c r="FV147"/>
      <c r="FW147"/>
      <c r="FX147"/>
      <c r="FY147"/>
      <c r="FZ147"/>
      <c r="GA147"/>
      <c r="GB147"/>
      <c r="GC147"/>
      <c r="GD147"/>
      <c r="GE147"/>
      <c r="GF147"/>
      <c r="GG147"/>
      <c r="GH147"/>
      <c r="GI147"/>
      <c r="GJ147"/>
      <c r="GK147"/>
      <c r="GL147"/>
      <c r="GM147"/>
      <c r="GN147"/>
      <c r="GO147"/>
      <c r="GP147"/>
      <c r="GQ147"/>
      <c r="GR147"/>
      <c r="GS147"/>
      <c r="GT147"/>
      <c r="GU147"/>
      <c r="GV147"/>
      <c r="GW147"/>
      <c r="GX147"/>
      <c r="GY147"/>
      <c r="GZ147"/>
      <c r="HA147"/>
      <c r="HB147"/>
      <c r="HC147"/>
      <c r="HD147"/>
      <c r="HE147"/>
      <c r="HF147"/>
      <c r="HG147"/>
      <c r="HH147"/>
      <c r="HI147"/>
      <c r="HJ147"/>
      <c r="HK147"/>
      <c r="HL147"/>
      <c r="HM147"/>
      <c r="HN147"/>
      <c r="HO147"/>
      <c r="HP147"/>
      <c r="HQ147"/>
      <c r="HR147"/>
      <c r="HS147"/>
      <c r="HT147"/>
      <c r="HU147"/>
      <c r="HV147"/>
      <c r="HW147"/>
      <c r="HX147"/>
      <c r="HY147"/>
      <c r="HZ147"/>
      <c r="IA147"/>
      <c r="IB147"/>
      <c r="IC147"/>
      <c r="ID147"/>
      <c r="IE147"/>
      <c r="IF147"/>
      <c r="IG147"/>
      <c r="IH147"/>
      <c r="II147"/>
      <c r="IJ147"/>
      <c r="IK147"/>
      <c r="IL147"/>
      <c r="IM147"/>
      <c r="IN147"/>
      <c r="IO147"/>
      <c r="IP147"/>
      <c r="IQ147"/>
      <c r="IR147"/>
      <c r="IS147"/>
      <c r="IT147"/>
      <c r="IU147"/>
      <c r="IV147"/>
    </row>
    <row r="148" spans="1:256" ht="48" customHeight="1" x14ac:dyDescent="0.2">
      <c r="A148" s="58" t="s">
        <v>213</v>
      </c>
      <c r="B148" s="27" t="str">
        <f>VLOOKUP(A148,Questions!$B$3:$C$258,2,FALSE)</f>
        <v>Can the Institution extract a full or partial backup of data?</v>
      </c>
      <c r="C148" s="22" t="s">
        <v>15</v>
      </c>
      <c r="D148" s="31" t="s">
        <v>3179</v>
      </c>
      <c r="E148" s="9" t="str">
        <f>IF((C148=""),VLOOKUP(A148,Questions!B:G,4,FALSE),IF(C148="Yes",VLOOKUP(A148,Questions!B:G,6,FALSE),IF(C148="No",VLOOKUP(A148,Questions!B:G,5,FALSE),"N/A")))</f>
        <v>Provide a general summary of how full and partial backups of data can be extracted.</v>
      </c>
      <c r="F148"/>
      <c r="G148"/>
      <c r="H148"/>
      <c r="I148"/>
      <c r="J148"/>
      <c r="K148"/>
      <c r="L148"/>
      <c r="M148"/>
      <c r="N148"/>
      <c r="O148"/>
      <c r="P148"/>
      <c r="Q148"/>
      <c r="R148"/>
      <c r="S148"/>
      <c r="T148"/>
      <c r="U148"/>
      <c r="V148"/>
      <c r="W148"/>
      <c r="X148"/>
      <c r="Y148"/>
      <c r="Z148"/>
      <c r="AA148"/>
      <c r="AB148"/>
      <c r="AC148"/>
      <c r="AD148"/>
      <c r="AE148"/>
      <c r="AF148"/>
      <c r="AG148"/>
      <c r="AH148"/>
      <c r="AI148"/>
      <c r="AJ148"/>
      <c r="AK148"/>
      <c r="AL148"/>
      <c r="AM148"/>
      <c r="AN148"/>
      <c r="AO148"/>
      <c r="AP148"/>
      <c r="AQ148"/>
      <c r="AR148"/>
      <c r="AS148"/>
      <c r="AT148"/>
      <c r="AU148"/>
      <c r="AV148"/>
      <c r="AW148"/>
      <c r="AX148"/>
      <c r="AY148"/>
      <c r="AZ148"/>
      <c r="BA148"/>
      <c r="BB148"/>
      <c r="BC148"/>
      <c r="BD148"/>
      <c r="BE148"/>
      <c r="BF148"/>
      <c r="BG148"/>
      <c r="BH148"/>
      <c r="BI148"/>
      <c r="BJ148"/>
      <c r="BK148"/>
      <c r="BL148"/>
      <c r="BM148"/>
      <c r="BN148"/>
      <c r="BO148"/>
      <c r="BP148"/>
      <c r="BQ148"/>
      <c r="BR148"/>
      <c r="BS148"/>
      <c r="BT148"/>
      <c r="BU148"/>
      <c r="BV148"/>
      <c r="BW148"/>
      <c r="BX148"/>
      <c r="BY148"/>
      <c r="BZ148"/>
      <c r="CA148"/>
      <c r="CB148"/>
      <c r="CC148"/>
      <c r="CD148"/>
      <c r="CE148"/>
      <c r="CF148"/>
      <c r="CG148"/>
      <c r="CH148"/>
      <c r="CI148"/>
      <c r="CJ148"/>
      <c r="CK148"/>
      <c r="CL148"/>
      <c r="CM148"/>
      <c r="CN148"/>
      <c r="CO148"/>
      <c r="CP148"/>
      <c r="CQ148"/>
      <c r="CR148"/>
      <c r="CS148"/>
      <c r="CT148"/>
      <c r="CU148"/>
      <c r="CV148"/>
      <c r="CW148"/>
      <c r="CX148"/>
      <c r="CY148"/>
      <c r="CZ148"/>
      <c r="DA148"/>
      <c r="DB148"/>
      <c r="DC148"/>
      <c r="DD148"/>
      <c r="DE148"/>
      <c r="DF148"/>
      <c r="DG148"/>
      <c r="DH148"/>
      <c r="DI148"/>
      <c r="DJ148"/>
      <c r="DK148"/>
      <c r="DL148"/>
      <c r="DM148"/>
      <c r="DN148"/>
      <c r="DO148"/>
      <c r="DP148"/>
      <c r="DQ148"/>
      <c r="DR148"/>
      <c r="DS148"/>
      <c r="DT148"/>
      <c r="DU148"/>
      <c r="DV148"/>
      <c r="DW148"/>
      <c r="DX148"/>
      <c r="DY148"/>
      <c r="DZ148"/>
      <c r="EA148"/>
      <c r="EB148"/>
      <c r="EC148"/>
      <c r="ED148"/>
      <c r="EE148"/>
      <c r="EF148"/>
      <c r="EG148"/>
      <c r="EH148"/>
      <c r="EI148"/>
      <c r="EJ148"/>
      <c r="EK148"/>
      <c r="EL148"/>
      <c r="EM148"/>
      <c r="EN148"/>
      <c r="EO148"/>
      <c r="EP148"/>
      <c r="EQ148"/>
      <c r="ER148"/>
      <c r="ES148"/>
      <c r="ET148"/>
      <c r="EU148"/>
      <c r="EV148"/>
      <c r="EW148"/>
      <c r="EX148"/>
      <c r="EY148"/>
      <c r="EZ148"/>
      <c r="FA148"/>
      <c r="FB148"/>
      <c r="FC148"/>
      <c r="FD148"/>
      <c r="FE148"/>
      <c r="FF148"/>
      <c r="FG148"/>
      <c r="FH148"/>
      <c r="FI148"/>
      <c r="FJ148"/>
      <c r="FK148"/>
      <c r="FL148"/>
      <c r="FM148"/>
      <c r="FN148"/>
      <c r="FO148"/>
      <c r="FP148"/>
      <c r="FQ148"/>
      <c r="FR148"/>
      <c r="FS148"/>
      <c r="FT148"/>
      <c r="FU148"/>
      <c r="FV148"/>
      <c r="FW148"/>
      <c r="FX148"/>
      <c r="FY148"/>
      <c r="FZ148"/>
      <c r="GA148"/>
      <c r="GB148"/>
      <c r="GC148"/>
      <c r="GD148"/>
      <c r="GE148"/>
      <c r="GF148"/>
      <c r="GG148"/>
      <c r="GH148"/>
      <c r="GI148"/>
      <c r="GJ148"/>
      <c r="GK148"/>
      <c r="GL148"/>
      <c r="GM148"/>
      <c r="GN148"/>
      <c r="GO148"/>
      <c r="GP148"/>
      <c r="GQ148"/>
      <c r="GR148"/>
      <c r="GS148"/>
      <c r="GT148"/>
      <c r="GU148"/>
      <c r="GV148"/>
      <c r="GW148"/>
      <c r="GX148"/>
      <c r="GY148"/>
      <c r="GZ148"/>
      <c r="HA148"/>
      <c r="HB148"/>
      <c r="HC148"/>
      <c r="HD148"/>
      <c r="HE148"/>
      <c r="HF148"/>
      <c r="HG148"/>
      <c r="HH148"/>
      <c r="HI148"/>
      <c r="HJ148"/>
      <c r="HK148"/>
      <c r="HL148"/>
      <c r="HM148"/>
      <c r="HN148"/>
      <c r="HO148"/>
      <c r="HP148"/>
      <c r="HQ148"/>
      <c r="HR148"/>
      <c r="HS148"/>
      <c r="HT148"/>
      <c r="HU148"/>
      <c r="HV148"/>
      <c r="HW148"/>
      <c r="HX148"/>
      <c r="HY148"/>
      <c r="HZ148"/>
      <c r="IA148"/>
      <c r="IB148"/>
      <c r="IC148"/>
      <c r="ID148"/>
      <c r="IE148"/>
      <c r="IF148"/>
      <c r="IG148"/>
      <c r="IH148"/>
      <c r="II148"/>
      <c r="IJ148"/>
      <c r="IK148"/>
      <c r="IL148"/>
      <c r="IM148"/>
      <c r="IN148"/>
      <c r="IO148"/>
      <c r="IP148"/>
      <c r="IQ148"/>
      <c r="IR148"/>
      <c r="IS148"/>
      <c r="IT148"/>
      <c r="IU148"/>
      <c r="IV148"/>
    </row>
    <row r="149" spans="1:256" ht="48" customHeight="1" x14ac:dyDescent="0.2">
      <c r="A149" s="58" t="s">
        <v>214</v>
      </c>
      <c r="B149" s="27" t="str">
        <f>VLOOKUP(A149,Questions!$B$3:$C$258,2,FALSE)</f>
        <v>Are ownership rights to all data, inputs, outputs, and metadata retained by the institution?</v>
      </c>
      <c r="C149" s="22" t="s">
        <v>15</v>
      </c>
      <c r="D149" s="73"/>
      <c r="E149" s="9" t="str">
        <f>IF((C149=""),VLOOKUP(A149,Questions!B:G,4,FALSE),IF(C149="Yes",VLOOKUP(A149,Questions!B:G,6,FALSE),IF(C149="No",VLOOKUP(A149,Questions!B:G,5,FALSE),"N/A")))</f>
        <v>Provide reference to your data ownership documention.</v>
      </c>
      <c r="F149"/>
      <c r="G149"/>
      <c r="H149"/>
      <c r="I149"/>
      <c r="J149"/>
      <c r="K149"/>
      <c r="L149"/>
      <c r="M149"/>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c r="BL149"/>
      <c r="BM149"/>
      <c r="BN149"/>
      <c r="BO149"/>
      <c r="BP149"/>
      <c r="BQ149"/>
      <c r="BR149"/>
      <c r="BS149"/>
      <c r="BT149"/>
      <c r="BU149"/>
      <c r="BV149"/>
      <c r="BW149"/>
      <c r="BX149"/>
      <c r="BY149"/>
      <c r="BZ149"/>
      <c r="CA149"/>
      <c r="CB149"/>
      <c r="CC149"/>
      <c r="CD149"/>
      <c r="CE149"/>
      <c r="CF149"/>
      <c r="CG149"/>
      <c r="CH149"/>
      <c r="CI149"/>
      <c r="CJ149"/>
      <c r="CK149"/>
      <c r="CL149"/>
      <c r="CM149"/>
      <c r="CN149"/>
      <c r="CO149"/>
      <c r="CP149"/>
      <c r="CQ149"/>
      <c r="CR149"/>
      <c r="CS149"/>
      <c r="CT149"/>
      <c r="CU149"/>
      <c r="CV149"/>
      <c r="CW149"/>
      <c r="CX149"/>
      <c r="CY149"/>
      <c r="CZ149"/>
      <c r="DA149"/>
      <c r="DB149"/>
      <c r="DC149"/>
      <c r="DD149"/>
      <c r="DE149"/>
      <c r="DF149"/>
      <c r="DG149"/>
      <c r="DH149"/>
      <c r="DI149"/>
      <c r="DJ149"/>
      <c r="DK149"/>
      <c r="DL149"/>
      <c r="DM149"/>
      <c r="DN149"/>
      <c r="DO149"/>
      <c r="DP149"/>
      <c r="DQ149"/>
      <c r="DR149"/>
      <c r="DS149"/>
      <c r="DT149"/>
      <c r="DU149"/>
      <c r="DV149"/>
      <c r="DW149"/>
      <c r="DX149"/>
      <c r="DY149"/>
      <c r="DZ149"/>
      <c r="EA149"/>
      <c r="EB149"/>
      <c r="EC149"/>
      <c r="ED149"/>
      <c r="EE149"/>
      <c r="EF149"/>
      <c r="EG149"/>
      <c r="EH149"/>
      <c r="EI149"/>
      <c r="EJ149"/>
      <c r="EK149"/>
      <c r="EL149"/>
      <c r="EM149"/>
      <c r="EN149"/>
      <c r="EO149"/>
      <c r="EP149"/>
      <c r="EQ149"/>
      <c r="ER149"/>
      <c r="ES149"/>
      <c r="ET149"/>
      <c r="EU149"/>
      <c r="EV149"/>
      <c r="EW149"/>
      <c r="EX149"/>
      <c r="EY149"/>
      <c r="EZ149"/>
      <c r="FA149"/>
      <c r="FB149"/>
      <c r="FC149"/>
      <c r="FD149"/>
      <c r="FE149"/>
      <c r="FF149"/>
      <c r="FG149"/>
      <c r="FH149"/>
      <c r="FI149"/>
      <c r="FJ149"/>
      <c r="FK149"/>
      <c r="FL149"/>
      <c r="FM149"/>
      <c r="FN149"/>
      <c r="FO149"/>
      <c r="FP149"/>
      <c r="FQ149"/>
      <c r="FR149"/>
      <c r="FS149"/>
      <c r="FT149"/>
      <c r="FU149"/>
      <c r="FV149"/>
      <c r="FW149"/>
      <c r="FX149"/>
      <c r="FY149"/>
      <c r="FZ149"/>
      <c r="GA149"/>
      <c r="GB149"/>
      <c r="GC149"/>
      <c r="GD149"/>
      <c r="GE149"/>
      <c r="GF149"/>
      <c r="GG149"/>
      <c r="GH149"/>
      <c r="GI149"/>
      <c r="GJ149"/>
      <c r="GK149"/>
      <c r="GL149"/>
      <c r="GM149"/>
      <c r="GN149"/>
      <c r="GO149"/>
      <c r="GP149"/>
      <c r="GQ149"/>
      <c r="GR149"/>
      <c r="GS149"/>
      <c r="GT149"/>
      <c r="GU149"/>
      <c r="GV149"/>
      <c r="GW149"/>
      <c r="GX149"/>
      <c r="GY149"/>
      <c r="GZ149"/>
      <c r="HA149"/>
      <c r="HB149"/>
      <c r="HC149"/>
      <c r="HD149"/>
      <c r="HE149"/>
      <c r="HF149"/>
      <c r="HG149"/>
      <c r="HH149"/>
      <c r="HI149"/>
      <c r="HJ149"/>
      <c r="HK149"/>
      <c r="HL149"/>
      <c r="HM149"/>
      <c r="HN149"/>
      <c r="HO149"/>
      <c r="HP149"/>
      <c r="HQ149"/>
      <c r="HR149"/>
      <c r="HS149"/>
      <c r="HT149"/>
      <c r="HU149"/>
      <c r="HV149"/>
      <c r="HW149"/>
      <c r="HX149"/>
      <c r="HY149"/>
      <c r="HZ149"/>
      <c r="IA149"/>
      <c r="IB149"/>
      <c r="IC149"/>
      <c r="ID149"/>
      <c r="IE149"/>
      <c r="IF149"/>
      <c r="IG149"/>
      <c r="IH149"/>
      <c r="II149"/>
      <c r="IJ149"/>
      <c r="IK149"/>
      <c r="IL149"/>
      <c r="IM149"/>
      <c r="IN149"/>
      <c r="IO149"/>
      <c r="IP149"/>
      <c r="IQ149"/>
      <c r="IR149"/>
      <c r="IS149"/>
      <c r="IT149"/>
      <c r="IU149"/>
      <c r="IV149"/>
    </row>
    <row r="150" spans="1:256" ht="48" customHeight="1" x14ac:dyDescent="0.2">
      <c r="A150" s="58" t="s">
        <v>215</v>
      </c>
      <c r="B150" s="27" t="str">
        <f>VLOOKUP(A150,Questions!$B$3:$C$258,2,FALSE)</f>
        <v>Are these rights retained even through a provider acquisition or bankruptcy event?</v>
      </c>
      <c r="C150" s="22" t="s">
        <v>15</v>
      </c>
      <c r="D150" s="31" t="s">
        <v>3149</v>
      </c>
      <c r="E150" s="9" t="str">
        <f>IF((C150=""),VLOOKUP(A150,Questions!B:G,4,FALSE),IF(C150="Yes",VLOOKUP(A150,Questions!B:G,6,FALSE),IF(C150="No",VLOOKUP(A150,Questions!B:G,5,FALSE),"N/A")))</f>
        <v xml:space="preserve"> Provide references, as needed.</v>
      </c>
      <c r="F150"/>
      <c r="G150"/>
      <c r="H150"/>
      <c r="I150"/>
      <c r="J150"/>
      <c r="K150"/>
      <c r="L150"/>
      <c r="M150"/>
      <c r="N150"/>
      <c r="O150"/>
      <c r="P150"/>
      <c r="Q150"/>
      <c r="R150"/>
      <c r="S150"/>
      <c r="T150"/>
      <c r="U150"/>
      <c r="V150"/>
      <c r="W150"/>
      <c r="X150"/>
      <c r="Y150"/>
      <c r="Z150"/>
      <c r="AA150"/>
      <c r="AB150"/>
      <c r="AC150"/>
      <c r="AD150"/>
      <c r="AE150"/>
      <c r="AF150"/>
      <c r="AG150"/>
      <c r="AH150"/>
      <c r="AI150"/>
      <c r="AJ150"/>
      <c r="AK150"/>
      <c r="AL150"/>
      <c r="AM150"/>
      <c r="AN150"/>
      <c r="AO150"/>
      <c r="AP150"/>
      <c r="AQ150"/>
      <c r="AR150"/>
      <c r="AS150"/>
      <c r="AT150"/>
      <c r="AU150"/>
      <c r="AV150"/>
      <c r="AW150"/>
      <c r="AX150"/>
      <c r="AY150"/>
      <c r="AZ150"/>
      <c r="BA150"/>
      <c r="BB150"/>
      <c r="BC150"/>
      <c r="BD150"/>
      <c r="BE150"/>
      <c r="BF150"/>
      <c r="BG150"/>
      <c r="BH150"/>
      <c r="BI150"/>
      <c r="BJ150"/>
      <c r="BK150"/>
      <c r="BL150"/>
      <c r="BM150"/>
      <c r="BN150"/>
      <c r="BO150"/>
      <c r="BP150"/>
      <c r="BQ150"/>
      <c r="BR150"/>
      <c r="BS150"/>
      <c r="BT150"/>
      <c r="BU150"/>
      <c r="BV150"/>
      <c r="BW150"/>
      <c r="BX150"/>
      <c r="BY150"/>
      <c r="BZ150"/>
      <c r="CA150"/>
      <c r="CB150"/>
      <c r="CC150"/>
      <c r="CD150"/>
      <c r="CE150"/>
      <c r="CF150"/>
      <c r="CG150"/>
      <c r="CH150"/>
      <c r="CI150"/>
      <c r="CJ150"/>
      <c r="CK150"/>
      <c r="CL150"/>
      <c r="CM150"/>
      <c r="CN150"/>
      <c r="CO150"/>
      <c r="CP150"/>
      <c r="CQ150"/>
      <c r="CR150"/>
      <c r="CS150"/>
      <c r="CT150"/>
      <c r="CU150"/>
      <c r="CV150"/>
      <c r="CW150"/>
      <c r="CX150"/>
      <c r="CY150"/>
      <c r="CZ150"/>
      <c r="DA150"/>
      <c r="DB150"/>
      <c r="DC150"/>
      <c r="DD150"/>
      <c r="DE150"/>
      <c r="DF150"/>
      <c r="DG150"/>
      <c r="DH150"/>
      <c r="DI150"/>
      <c r="DJ150"/>
      <c r="DK150"/>
      <c r="DL150"/>
      <c r="DM150"/>
      <c r="DN150"/>
      <c r="DO150"/>
      <c r="DP150"/>
      <c r="DQ150"/>
      <c r="DR150"/>
      <c r="DS150"/>
      <c r="DT150"/>
      <c r="DU150"/>
      <c r="DV150"/>
      <c r="DW150"/>
      <c r="DX150"/>
      <c r="DY150"/>
      <c r="DZ150"/>
      <c r="EA150"/>
      <c r="EB150"/>
      <c r="EC150"/>
      <c r="ED150"/>
      <c r="EE150"/>
      <c r="EF150"/>
      <c r="EG150"/>
      <c r="EH150"/>
      <c r="EI150"/>
      <c r="EJ150"/>
      <c r="EK150"/>
      <c r="EL150"/>
      <c r="EM150"/>
      <c r="EN150"/>
      <c r="EO150"/>
      <c r="EP150"/>
      <c r="EQ150"/>
      <c r="ER150"/>
      <c r="ES150"/>
      <c r="ET150"/>
      <c r="EU150"/>
      <c r="EV150"/>
      <c r="EW150"/>
      <c r="EX150"/>
      <c r="EY150"/>
      <c r="EZ150"/>
      <c r="FA150"/>
      <c r="FB150"/>
      <c r="FC150"/>
      <c r="FD150"/>
      <c r="FE150"/>
      <c r="FF150"/>
      <c r="FG150"/>
      <c r="FH150"/>
      <c r="FI150"/>
      <c r="FJ150"/>
      <c r="FK150"/>
      <c r="FL150"/>
      <c r="FM150"/>
      <c r="FN150"/>
      <c r="FO150"/>
      <c r="FP150"/>
      <c r="FQ150"/>
      <c r="FR150"/>
      <c r="FS150"/>
      <c r="FT150"/>
      <c r="FU150"/>
      <c r="FV150"/>
      <c r="FW150"/>
      <c r="FX150"/>
      <c r="FY150"/>
      <c r="FZ150"/>
      <c r="GA150"/>
      <c r="GB150"/>
      <c r="GC150"/>
      <c r="GD150"/>
      <c r="GE150"/>
      <c r="GF150"/>
      <c r="GG150"/>
      <c r="GH150"/>
      <c r="GI150"/>
      <c r="GJ150"/>
      <c r="GK150"/>
      <c r="GL150"/>
      <c r="GM150"/>
      <c r="GN150"/>
      <c r="GO150"/>
      <c r="GP150"/>
      <c r="GQ150"/>
      <c r="GR150"/>
      <c r="GS150"/>
      <c r="GT150"/>
      <c r="GU150"/>
      <c r="GV150"/>
      <c r="GW150"/>
      <c r="GX150"/>
      <c r="GY150"/>
      <c r="GZ150"/>
      <c r="HA150"/>
      <c r="HB150"/>
      <c r="HC150"/>
      <c r="HD150"/>
      <c r="HE150"/>
      <c r="HF150"/>
      <c r="HG150"/>
      <c r="HH150"/>
      <c r="HI150"/>
      <c r="HJ150"/>
      <c r="HK150"/>
      <c r="HL150"/>
      <c r="HM150"/>
      <c r="HN150"/>
      <c r="HO150"/>
      <c r="HP150"/>
      <c r="HQ150"/>
      <c r="HR150"/>
      <c r="HS150"/>
      <c r="HT150"/>
      <c r="HU150"/>
      <c r="HV150"/>
      <c r="HW150"/>
      <c r="HX150"/>
      <c r="HY150"/>
      <c r="HZ150"/>
      <c r="IA150"/>
      <c r="IB150"/>
      <c r="IC150"/>
      <c r="ID150"/>
      <c r="IE150"/>
      <c r="IF150"/>
      <c r="IG150"/>
      <c r="IH150"/>
      <c r="II150"/>
      <c r="IJ150"/>
      <c r="IK150"/>
      <c r="IL150"/>
      <c r="IM150"/>
      <c r="IN150"/>
      <c r="IO150"/>
      <c r="IP150"/>
      <c r="IQ150"/>
      <c r="IR150"/>
      <c r="IS150"/>
      <c r="IT150"/>
      <c r="IU150"/>
      <c r="IV150"/>
    </row>
    <row r="151" spans="1:256" ht="48" customHeight="1" x14ac:dyDescent="0.2">
      <c r="A151" s="58" t="s">
        <v>216</v>
      </c>
      <c r="B151" s="27" t="str">
        <f>VLOOKUP(A151,Questions!$B$3:$C$258,2,FALSE)</f>
        <v>In the event of imminent bankruptcy, closing of business, or retirement of service, will you provide 90 days for customers to get their data out of the system and migrate applications?</v>
      </c>
      <c r="C151" s="22"/>
      <c r="D151" s="31" t="s">
        <v>3149</v>
      </c>
      <c r="E151" s="9" t="str">
        <f>IF((C151=""),VLOOKUP(A151,Questions!B:G,4,FALSE),IF(C151="Yes",VLOOKUP(A151,Questions!B:G,6,FALSE),IF(C151="No",VLOOKUP(A151,Questions!B:G,5,FALSE),"N/A")))</f>
        <v xml:space="preserve"> </v>
      </c>
      <c r="F151"/>
      <c r="G151"/>
      <c r="H151"/>
      <c r="I151"/>
      <c r="J151"/>
      <c r="K151"/>
      <c r="L151"/>
      <c r="M151"/>
      <c r="N151"/>
      <c r="O151"/>
      <c r="P151"/>
      <c r="Q151"/>
      <c r="R151"/>
      <c r="S151"/>
      <c r="T151"/>
      <c r="U151"/>
      <c r="V151"/>
      <c r="W151"/>
      <c r="X151"/>
      <c r="Y151"/>
      <c r="Z151"/>
      <c r="AA151"/>
      <c r="AB151"/>
      <c r="AC151"/>
      <c r="AD151"/>
      <c r="AE151"/>
      <c r="AF151"/>
      <c r="AG151"/>
      <c r="AH151"/>
      <c r="AI151"/>
      <c r="AJ151"/>
      <c r="AK151"/>
      <c r="AL151"/>
      <c r="AM151"/>
      <c r="AN151"/>
      <c r="AO151"/>
      <c r="AP151"/>
      <c r="AQ151"/>
      <c r="AR151"/>
      <c r="AS151"/>
      <c r="AT151"/>
      <c r="AU151"/>
      <c r="AV151"/>
      <c r="AW151"/>
      <c r="AX151"/>
      <c r="AY151"/>
      <c r="AZ151"/>
      <c r="BA151"/>
      <c r="BB151"/>
      <c r="BC151"/>
      <c r="BD151"/>
      <c r="BE151"/>
      <c r="BF151"/>
      <c r="BG151"/>
      <c r="BH151"/>
      <c r="BI151"/>
      <c r="BJ151"/>
      <c r="BK151"/>
      <c r="BL151"/>
      <c r="BM151"/>
      <c r="BN151"/>
      <c r="BO151"/>
      <c r="BP151"/>
      <c r="BQ151"/>
      <c r="BR151"/>
      <c r="BS151"/>
      <c r="BT151"/>
      <c r="BU151"/>
      <c r="BV151"/>
      <c r="BW151"/>
      <c r="BX151"/>
      <c r="BY151"/>
      <c r="BZ151"/>
      <c r="CA151"/>
      <c r="CB151"/>
      <c r="CC151"/>
      <c r="CD151"/>
      <c r="CE151"/>
      <c r="CF151"/>
      <c r="CG151"/>
      <c r="CH151"/>
      <c r="CI151"/>
      <c r="CJ151"/>
      <c r="CK151"/>
      <c r="CL151"/>
      <c r="CM151"/>
      <c r="CN151"/>
      <c r="CO151"/>
      <c r="CP151"/>
      <c r="CQ151"/>
      <c r="CR151"/>
      <c r="CS151"/>
      <c r="CT151"/>
      <c r="CU151"/>
      <c r="CV151"/>
      <c r="CW151"/>
      <c r="CX151"/>
      <c r="CY151"/>
      <c r="CZ151"/>
      <c r="DA151"/>
      <c r="DB151"/>
      <c r="DC151"/>
      <c r="DD151"/>
      <c r="DE151"/>
      <c r="DF151"/>
      <c r="DG151"/>
      <c r="DH151"/>
      <c r="DI151"/>
      <c r="DJ151"/>
      <c r="DK151"/>
      <c r="DL151"/>
      <c r="DM151"/>
      <c r="DN151"/>
      <c r="DO151"/>
      <c r="DP151"/>
      <c r="DQ151"/>
      <c r="DR151"/>
      <c r="DS151"/>
      <c r="DT151"/>
      <c r="DU151"/>
      <c r="DV151"/>
      <c r="DW151"/>
      <c r="DX151"/>
      <c r="DY151"/>
      <c r="DZ151"/>
      <c r="EA151"/>
      <c r="EB151"/>
      <c r="EC151"/>
      <c r="ED151"/>
      <c r="EE151"/>
      <c r="EF151"/>
      <c r="EG151"/>
      <c r="EH151"/>
      <c r="EI151"/>
      <c r="EJ151"/>
      <c r="EK151"/>
      <c r="EL151"/>
      <c r="EM151"/>
      <c r="EN151"/>
      <c r="EO151"/>
      <c r="EP151"/>
      <c r="EQ151"/>
      <c r="ER151"/>
      <c r="ES151"/>
      <c r="ET151"/>
      <c r="EU151"/>
      <c r="EV151"/>
      <c r="EW151"/>
      <c r="EX151"/>
      <c r="EY151"/>
      <c r="EZ151"/>
      <c r="FA151"/>
      <c r="FB151"/>
      <c r="FC151"/>
      <c r="FD151"/>
      <c r="FE151"/>
      <c r="FF151"/>
      <c r="FG151"/>
      <c r="FH151"/>
      <c r="FI151"/>
      <c r="FJ151"/>
      <c r="FK151"/>
      <c r="FL151"/>
      <c r="FM151"/>
      <c r="FN151"/>
      <c r="FO151"/>
      <c r="FP151"/>
      <c r="FQ151"/>
      <c r="FR151"/>
      <c r="FS151"/>
      <c r="FT151"/>
      <c r="FU151"/>
      <c r="FV151"/>
      <c r="FW151"/>
      <c r="FX151"/>
      <c r="FY151"/>
      <c r="FZ151"/>
      <c r="GA151"/>
      <c r="GB151"/>
      <c r="GC151"/>
      <c r="GD151"/>
      <c r="GE151"/>
      <c r="GF151"/>
      <c r="GG151"/>
      <c r="GH151"/>
      <c r="GI151"/>
      <c r="GJ151"/>
      <c r="GK151"/>
      <c r="GL151"/>
      <c r="GM151"/>
      <c r="GN151"/>
      <c r="GO151"/>
      <c r="GP151"/>
      <c r="GQ151"/>
      <c r="GR151"/>
      <c r="GS151"/>
      <c r="GT151"/>
      <c r="GU151"/>
      <c r="GV151"/>
      <c r="GW151"/>
      <c r="GX151"/>
      <c r="GY151"/>
      <c r="GZ151"/>
      <c r="HA151"/>
      <c r="HB151"/>
      <c r="HC151"/>
      <c r="HD151"/>
      <c r="HE151"/>
      <c r="HF151"/>
      <c r="HG151"/>
      <c r="HH151"/>
      <c r="HI151"/>
      <c r="HJ151"/>
      <c r="HK151"/>
      <c r="HL151"/>
      <c r="HM151"/>
      <c r="HN151"/>
      <c r="HO151"/>
      <c r="HP151"/>
      <c r="HQ151"/>
      <c r="HR151"/>
      <c r="HS151"/>
      <c r="HT151"/>
      <c r="HU151"/>
      <c r="HV151"/>
      <c r="HW151"/>
      <c r="HX151"/>
      <c r="HY151"/>
      <c r="HZ151"/>
      <c r="IA151"/>
      <c r="IB151"/>
      <c r="IC151"/>
      <c r="ID151"/>
      <c r="IE151"/>
      <c r="IF151"/>
      <c r="IG151"/>
      <c r="IH151"/>
      <c r="II151"/>
      <c r="IJ151"/>
      <c r="IK151"/>
      <c r="IL151"/>
      <c r="IM151"/>
      <c r="IN151"/>
      <c r="IO151"/>
      <c r="IP151"/>
      <c r="IQ151"/>
      <c r="IR151"/>
      <c r="IS151"/>
      <c r="IT151"/>
      <c r="IU151"/>
      <c r="IV151"/>
    </row>
    <row r="152" spans="1:256" ht="48" customHeight="1" x14ac:dyDescent="0.2">
      <c r="A152" s="58" t="s">
        <v>217</v>
      </c>
      <c r="B152" s="27" t="str">
        <f>VLOOKUP(A152,Questions!$B$3:$C$258,2,FALSE)</f>
        <v>Are involatile backup copies made according to pre-defined schedules and securely stored and protected?</v>
      </c>
      <c r="C152" s="22" t="s">
        <v>15</v>
      </c>
      <c r="D152" s="31"/>
      <c r="E152" s="9" t="str">
        <f>IF((C152=""),VLOOKUP(A152,Questions!B:G,4,FALSE),IF(C152="Yes",VLOOKUP(A152,Questions!B:G,6,FALSE),IF(C152="No",VLOOKUP(A152,Questions!B:G,5,FALSE),"N/A")))</f>
        <v>If your strategy uses different processes for services and data, ensure that all strategies are clearly stated and supported.</v>
      </c>
      <c r="F152"/>
      <c r="G152"/>
      <c r="H152"/>
      <c r="I152"/>
      <c r="J152"/>
      <c r="K152"/>
      <c r="L152"/>
      <c r="M152"/>
      <c r="N152"/>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c r="BL152"/>
      <c r="BM152"/>
      <c r="BN152"/>
      <c r="BO152"/>
      <c r="BP152"/>
      <c r="BQ152"/>
      <c r="BR152"/>
      <c r="BS152"/>
      <c r="BT152"/>
      <c r="BU152"/>
      <c r="BV152"/>
      <c r="BW152"/>
      <c r="BX152"/>
      <c r="BY152"/>
      <c r="BZ152"/>
      <c r="CA152"/>
      <c r="CB152"/>
      <c r="CC152"/>
      <c r="CD152"/>
      <c r="CE152"/>
      <c r="CF152"/>
      <c r="CG152"/>
      <c r="CH152"/>
      <c r="CI152"/>
      <c r="CJ152"/>
      <c r="CK152"/>
      <c r="CL152"/>
      <c r="CM152"/>
      <c r="CN152"/>
      <c r="CO152"/>
      <c r="CP152"/>
      <c r="CQ152"/>
      <c r="CR152"/>
      <c r="CS152"/>
      <c r="CT152"/>
      <c r="CU152"/>
      <c r="CV152"/>
      <c r="CW152"/>
      <c r="CX152"/>
      <c r="CY152"/>
      <c r="CZ152"/>
      <c r="DA152"/>
      <c r="DB152"/>
      <c r="DC152"/>
      <c r="DD152"/>
      <c r="DE152"/>
      <c r="DF152"/>
      <c r="DG152"/>
      <c r="DH152"/>
      <c r="DI152"/>
      <c r="DJ152"/>
      <c r="DK152"/>
      <c r="DL152"/>
      <c r="DM152"/>
      <c r="DN152"/>
      <c r="DO152"/>
      <c r="DP152"/>
      <c r="DQ152"/>
      <c r="DR152"/>
      <c r="DS152"/>
      <c r="DT152"/>
      <c r="DU152"/>
      <c r="DV152"/>
      <c r="DW152"/>
      <c r="DX152"/>
      <c r="DY152"/>
      <c r="DZ152"/>
      <c r="EA152"/>
      <c r="EB152"/>
      <c r="EC152"/>
      <c r="ED152"/>
      <c r="EE152"/>
      <c r="EF152"/>
      <c r="EG152"/>
      <c r="EH152"/>
      <c r="EI152"/>
      <c r="EJ152"/>
      <c r="EK152"/>
      <c r="EL152"/>
      <c r="EM152"/>
      <c r="EN152"/>
      <c r="EO152"/>
      <c r="EP152"/>
      <c r="EQ152"/>
      <c r="ER152"/>
      <c r="ES152"/>
      <c r="ET152"/>
      <c r="EU152"/>
      <c r="EV152"/>
      <c r="EW152"/>
      <c r="EX152"/>
      <c r="EY152"/>
      <c r="EZ152"/>
      <c r="FA152"/>
      <c r="FB152"/>
      <c r="FC152"/>
      <c r="FD152"/>
      <c r="FE152"/>
      <c r="FF152"/>
      <c r="FG152"/>
      <c r="FH152"/>
      <c r="FI152"/>
      <c r="FJ152"/>
      <c r="FK152"/>
      <c r="FL152"/>
      <c r="FM152"/>
      <c r="FN152"/>
      <c r="FO152"/>
      <c r="FP152"/>
      <c r="FQ152"/>
      <c r="FR152"/>
      <c r="FS152"/>
      <c r="FT152"/>
      <c r="FU152"/>
      <c r="FV152"/>
      <c r="FW152"/>
      <c r="FX152"/>
      <c r="FY152"/>
      <c r="FZ152"/>
      <c r="GA152"/>
      <c r="GB152"/>
      <c r="GC152"/>
      <c r="GD152"/>
      <c r="GE152"/>
      <c r="GF152"/>
      <c r="GG152"/>
      <c r="GH152"/>
      <c r="GI152"/>
      <c r="GJ152"/>
      <c r="GK152"/>
      <c r="GL152"/>
      <c r="GM152"/>
      <c r="GN152"/>
      <c r="GO152"/>
      <c r="GP152"/>
      <c r="GQ152"/>
      <c r="GR152"/>
      <c r="GS152"/>
      <c r="GT152"/>
      <c r="GU152"/>
      <c r="GV152"/>
      <c r="GW152"/>
      <c r="GX152"/>
      <c r="GY152"/>
      <c r="GZ152"/>
      <c r="HA152"/>
      <c r="HB152"/>
      <c r="HC152"/>
      <c r="HD152"/>
      <c r="HE152"/>
      <c r="HF152"/>
      <c r="HG152"/>
      <c r="HH152"/>
      <c r="HI152"/>
      <c r="HJ152"/>
      <c r="HK152"/>
      <c r="HL152"/>
      <c r="HM152"/>
      <c r="HN152"/>
      <c r="HO152"/>
      <c r="HP152"/>
      <c r="HQ152"/>
      <c r="HR152"/>
      <c r="HS152"/>
      <c r="HT152"/>
      <c r="HU152"/>
      <c r="HV152"/>
      <c r="HW152"/>
      <c r="HX152"/>
      <c r="HY152"/>
      <c r="HZ152"/>
      <c r="IA152"/>
      <c r="IB152"/>
      <c r="IC152"/>
      <c r="ID152"/>
      <c r="IE152"/>
      <c r="IF152"/>
      <c r="IG152"/>
      <c r="IH152"/>
      <c r="II152"/>
      <c r="IJ152"/>
      <c r="IK152"/>
      <c r="IL152"/>
      <c r="IM152"/>
      <c r="IN152"/>
      <c r="IO152"/>
      <c r="IP152"/>
      <c r="IQ152"/>
      <c r="IR152"/>
      <c r="IS152"/>
      <c r="IT152"/>
      <c r="IU152"/>
      <c r="IV152"/>
    </row>
    <row r="153" spans="1:256" ht="54" customHeight="1" x14ac:dyDescent="0.2">
      <c r="A153" s="58" t="s">
        <v>218</v>
      </c>
      <c r="B153" s="27" t="str">
        <f>VLOOKUP(A153,Questions!$B$3:$C$258,2,FALSE)</f>
        <v>Do current backups include all operating system software, utilities, security software, application software, and data files necessary for recovery?</v>
      </c>
      <c r="C153" s="22" t="s">
        <v>15</v>
      </c>
      <c r="D153" s="31"/>
      <c r="E153" s="9" t="str">
        <f>IF((C153=""),VLOOKUP(A153,Questions!B:G,4,FALSE),IF(C153="Yes",VLOOKUP(A153,Questions!B:G,6,FALSE),IF(C153="No",VLOOKUP(A153,Questions!B:G,5,FALSE),"N/A")))</f>
        <v>Decribe your overall strategy to accomplish these elements.</v>
      </c>
      <c r="F153"/>
      <c r="G153"/>
      <c r="H153"/>
      <c r="I153"/>
      <c r="J153"/>
      <c r="K153"/>
      <c r="L153"/>
      <c r="M153"/>
      <c r="N153"/>
      <c r="O153"/>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c r="BF153"/>
      <c r="BG153"/>
      <c r="BH153"/>
      <c r="BI153"/>
      <c r="BJ153"/>
      <c r="BK153"/>
      <c r="BL153"/>
      <c r="BM153"/>
      <c r="BN153"/>
      <c r="BO153"/>
      <c r="BP153"/>
      <c r="BQ153"/>
      <c r="BR153"/>
      <c r="BS153"/>
      <c r="BT153"/>
      <c r="BU153"/>
      <c r="BV153"/>
      <c r="BW153"/>
      <c r="BX153"/>
      <c r="BY153"/>
      <c r="BZ153"/>
      <c r="CA153"/>
      <c r="CB153"/>
      <c r="CC153"/>
      <c r="CD153"/>
      <c r="CE153"/>
      <c r="CF153"/>
      <c r="CG153"/>
      <c r="CH153"/>
      <c r="CI153"/>
      <c r="CJ153"/>
      <c r="CK153"/>
      <c r="CL153"/>
      <c r="CM153"/>
      <c r="CN153"/>
      <c r="CO153"/>
      <c r="CP153"/>
      <c r="CQ153"/>
      <c r="CR153"/>
      <c r="CS153"/>
      <c r="CT153"/>
      <c r="CU153"/>
      <c r="CV153"/>
      <c r="CW153"/>
      <c r="CX153"/>
      <c r="CY153"/>
      <c r="CZ153"/>
      <c r="DA153"/>
      <c r="DB153"/>
      <c r="DC153"/>
      <c r="DD153"/>
      <c r="DE153"/>
      <c r="DF153"/>
      <c r="DG153"/>
      <c r="DH153"/>
      <c r="DI153"/>
      <c r="DJ153"/>
      <c r="DK153"/>
      <c r="DL153"/>
      <c r="DM153"/>
      <c r="DN153"/>
      <c r="DO153"/>
      <c r="DP153"/>
      <c r="DQ153"/>
      <c r="DR153"/>
      <c r="DS153"/>
      <c r="DT153"/>
      <c r="DU153"/>
      <c r="DV153"/>
      <c r="DW153"/>
      <c r="DX153"/>
      <c r="DY153"/>
      <c r="DZ153"/>
      <c r="EA153"/>
      <c r="EB153"/>
      <c r="EC153"/>
      <c r="ED153"/>
      <c r="EE153"/>
      <c r="EF153"/>
      <c r="EG153"/>
      <c r="EH153"/>
      <c r="EI153"/>
      <c r="EJ153"/>
      <c r="EK153"/>
      <c r="EL153"/>
      <c r="EM153"/>
      <c r="EN153"/>
      <c r="EO153"/>
      <c r="EP153"/>
      <c r="EQ153"/>
      <c r="ER153"/>
      <c r="ES153"/>
      <c r="ET153"/>
      <c r="EU153"/>
      <c r="EV153"/>
      <c r="EW153"/>
      <c r="EX153"/>
      <c r="EY153"/>
      <c r="EZ153"/>
      <c r="FA153"/>
      <c r="FB153"/>
      <c r="FC153"/>
      <c r="FD153"/>
      <c r="FE153"/>
      <c r="FF153"/>
      <c r="FG153"/>
      <c r="FH153"/>
      <c r="FI153"/>
      <c r="FJ153"/>
      <c r="FK153"/>
      <c r="FL153"/>
      <c r="FM153"/>
      <c r="FN153"/>
      <c r="FO153"/>
      <c r="FP153"/>
      <c r="FQ153"/>
      <c r="FR153"/>
      <c r="FS153"/>
      <c r="FT153"/>
      <c r="FU153"/>
      <c r="FV153"/>
      <c r="FW153"/>
      <c r="FX153"/>
      <c r="FY153"/>
      <c r="FZ153"/>
      <c r="GA153"/>
      <c r="GB153"/>
      <c r="GC153"/>
      <c r="GD153"/>
      <c r="GE153"/>
      <c r="GF153"/>
      <c r="GG153"/>
      <c r="GH153"/>
      <c r="GI153"/>
      <c r="GJ153"/>
      <c r="GK153"/>
      <c r="GL153"/>
      <c r="GM153"/>
      <c r="GN153"/>
      <c r="GO153"/>
      <c r="GP153"/>
      <c r="GQ153"/>
      <c r="GR153"/>
      <c r="GS153"/>
      <c r="GT153"/>
      <c r="GU153"/>
      <c r="GV153"/>
      <c r="GW153"/>
      <c r="GX153"/>
      <c r="GY153"/>
      <c r="GZ153"/>
      <c r="HA153"/>
      <c r="HB153"/>
      <c r="HC153"/>
      <c r="HD153"/>
      <c r="HE153"/>
      <c r="HF153"/>
      <c r="HG153"/>
      <c r="HH153"/>
      <c r="HI153"/>
      <c r="HJ153"/>
      <c r="HK153"/>
      <c r="HL153"/>
      <c r="HM153"/>
      <c r="HN153"/>
      <c r="HO153"/>
      <c r="HP153"/>
      <c r="HQ153"/>
      <c r="HR153"/>
      <c r="HS153"/>
      <c r="HT153"/>
      <c r="HU153"/>
      <c r="HV153"/>
      <c r="HW153"/>
      <c r="HX153"/>
      <c r="HY153"/>
      <c r="HZ153"/>
      <c r="IA153"/>
      <c r="IB153"/>
      <c r="IC153"/>
      <c r="ID153"/>
      <c r="IE153"/>
      <c r="IF153"/>
      <c r="IG153"/>
      <c r="IH153"/>
      <c r="II153"/>
      <c r="IJ153"/>
      <c r="IK153"/>
      <c r="IL153"/>
      <c r="IM153"/>
      <c r="IN153"/>
      <c r="IO153"/>
      <c r="IP153"/>
      <c r="IQ153"/>
      <c r="IR153"/>
      <c r="IS153"/>
      <c r="IT153"/>
      <c r="IU153"/>
      <c r="IV153"/>
    </row>
    <row r="154" spans="1:256" ht="48" customHeight="1" x14ac:dyDescent="0.2">
      <c r="A154" s="58" t="s">
        <v>219</v>
      </c>
      <c r="B154" s="27" t="str">
        <f>VLOOKUP(A154,Questions!$B$3:$C$258,2,FALSE)</f>
        <v>Are you performing off site backups? (i.e. digitally moved off site)</v>
      </c>
      <c r="C154" s="22" t="s">
        <v>15</v>
      </c>
      <c r="D154" s="31" t="s">
        <v>3180</v>
      </c>
      <c r="E154" s="9" t="str">
        <f>IF((C154=""),VLOOKUP(A154,Questions!B:G,4,FALSE),IF(C154="Yes",VLOOKUP(A154,Questions!B:G,6,FALSE),IF(C154="No",VLOOKUP(A154,Questions!B:G,5,FALSE),"N/A")))</f>
        <v>Summarize your off site backup strategy.</v>
      </c>
      <c r="F154"/>
      <c r="G154"/>
      <c r="H154"/>
      <c r="I154"/>
      <c r="J154"/>
      <c r="K154"/>
      <c r="L154"/>
      <c r="M154"/>
      <c r="N154"/>
      <c r="O154"/>
      <c r="P154"/>
      <c r="Q154"/>
      <c r="R154"/>
      <c r="S154"/>
      <c r="T154"/>
      <c r="U154"/>
      <c r="V154"/>
      <c r="W154"/>
      <c r="X154"/>
      <c r="Y154"/>
      <c r="Z154"/>
      <c r="AA154"/>
      <c r="AB154"/>
      <c r="AC154"/>
      <c r="AD154"/>
      <c r="AE154"/>
      <c r="AF154"/>
      <c r="AG154"/>
      <c r="AH154"/>
      <c r="AI154"/>
      <c r="AJ154"/>
      <c r="AK154"/>
      <c r="AL154"/>
      <c r="AM154"/>
      <c r="AN154"/>
      <c r="AO154"/>
      <c r="AP154"/>
      <c r="AQ154"/>
      <c r="AR154"/>
      <c r="AS154"/>
      <c r="AT154"/>
      <c r="AU154"/>
      <c r="AV154"/>
      <c r="AW154"/>
      <c r="AX154"/>
      <c r="AY154"/>
      <c r="AZ154"/>
      <c r="BA154"/>
      <c r="BB154"/>
      <c r="BC154"/>
      <c r="BD154"/>
      <c r="BE154"/>
      <c r="BF154"/>
      <c r="BG154"/>
      <c r="BH154"/>
      <c r="BI154"/>
      <c r="BJ154"/>
      <c r="BK154"/>
      <c r="BL154"/>
      <c r="BM154"/>
      <c r="BN154"/>
      <c r="BO154"/>
      <c r="BP154"/>
      <c r="BQ154"/>
      <c r="BR154"/>
      <c r="BS154"/>
      <c r="BT154"/>
      <c r="BU154"/>
      <c r="BV154"/>
      <c r="BW154"/>
      <c r="BX154"/>
      <c r="BY154"/>
      <c r="BZ154"/>
      <c r="CA154"/>
      <c r="CB154"/>
      <c r="CC154"/>
      <c r="CD154"/>
      <c r="CE154"/>
      <c r="CF154"/>
      <c r="CG154"/>
      <c r="CH154"/>
      <c r="CI154"/>
      <c r="CJ154"/>
      <c r="CK154"/>
      <c r="CL154"/>
      <c r="CM154"/>
      <c r="CN154"/>
      <c r="CO154"/>
      <c r="CP154"/>
      <c r="CQ154"/>
      <c r="CR154"/>
      <c r="CS154"/>
      <c r="CT154"/>
      <c r="CU154"/>
      <c r="CV154"/>
      <c r="CW154"/>
      <c r="CX154"/>
      <c r="CY154"/>
      <c r="CZ154"/>
      <c r="DA154"/>
      <c r="DB154"/>
      <c r="DC154"/>
      <c r="DD154"/>
      <c r="DE154"/>
      <c r="DF154"/>
      <c r="DG154"/>
      <c r="DH154"/>
      <c r="DI154"/>
      <c r="DJ154"/>
      <c r="DK154"/>
      <c r="DL154"/>
      <c r="DM154"/>
      <c r="DN154"/>
      <c r="DO154"/>
      <c r="DP154"/>
      <c r="DQ154"/>
      <c r="DR154"/>
      <c r="DS154"/>
      <c r="DT154"/>
      <c r="DU154"/>
      <c r="DV154"/>
      <c r="DW154"/>
      <c r="DX154"/>
      <c r="DY154"/>
      <c r="DZ154"/>
      <c r="EA154"/>
      <c r="EB154"/>
      <c r="EC154"/>
      <c r="ED154"/>
      <c r="EE154"/>
      <c r="EF154"/>
      <c r="EG154"/>
      <c r="EH154"/>
      <c r="EI154"/>
      <c r="EJ154"/>
      <c r="EK154"/>
      <c r="EL154"/>
      <c r="EM154"/>
      <c r="EN154"/>
      <c r="EO154"/>
      <c r="EP154"/>
      <c r="EQ154"/>
      <c r="ER154"/>
      <c r="ES154"/>
      <c r="ET154"/>
      <c r="EU154"/>
      <c r="EV154"/>
      <c r="EW154"/>
      <c r="EX154"/>
      <c r="EY154"/>
      <c r="EZ154"/>
      <c r="FA154"/>
      <c r="FB154"/>
      <c r="FC154"/>
      <c r="FD154"/>
      <c r="FE154"/>
      <c r="FF154"/>
      <c r="FG154"/>
      <c r="FH154"/>
      <c r="FI154"/>
      <c r="FJ154"/>
      <c r="FK154"/>
      <c r="FL154"/>
      <c r="FM154"/>
      <c r="FN154"/>
      <c r="FO154"/>
      <c r="FP154"/>
      <c r="FQ154"/>
      <c r="FR154"/>
      <c r="FS154"/>
      <c r="FT154"/>
      <c r="FU154"/>
      <c r="FV154"/>
      <c r="FW154"/>
      <c r="FX154"/>
      <c r="FY154"/>
      <c r="FZ154"/>
      <c r="GA154"/>
      <c r="GB154"/>
      <c r="GC154"/>
      <c r="GD154"/>
      <c r="GE154"/>
      <c r="GF154"/>
      <c r="GG154"/>
      <c r="GH154"/>
      <c r="GI154"/>
      <c r="GJ154"/>
      <c r="GK154"/>
      <c r="GL154"/>
      <c r="GM154"/>
      <c r="GN154"/>
      <c r="GO154"/>
      <c r="GP154"/>
      <c r="GQ154"/>
      <c r="GR154"/>
      <c r="GS154"/>
      <c r="GT154"/>
      <c r="GU154"/>
      <c r="GV154"/>
      <c r="GW154"/>
      <c r="GX154"/>
      <c r="GY154"/>
      <c r="GZ154"/>
      <c r="HA154"/>
      <c r="HB154"/>
      <c r="HC154"/>
      <c r="HD154"/>
      <c r="HE154"/>
      <c r="HF154"/>
      <c r="HG154"/>
      <c r="HH154"/>
      <c r="HI154"/>
      <c r="HJ154"/>
      <c r="HK154"/>
      <c r="HL154"/>
      <c r="HM154"/>
      <c r="HN154"/>
      <c r="HO154"/>
      <c r="HP154"/>
      <c r="HQ154"/>
      <c r="HR154"/>
      <c r="HS154"/>
      <c r="HT154"/>
      <c r="HU154"/>
      <c r="HV154"/>
      <c r="HW154"/>
      <c r="HX154"/>
      <c r="HY154"/>
      <c r="HZ154"/>
      <c r="IA154"/>
      <c r="IB154"/>
      <c r="IC154"/>
      <c r="ID154"/>
      <c r="IE154"/>
      <c r="IF154"/>
      <c r="IG154"/>
      <c r="IH154"/>
      <c r="II154"/>
      <c r="IJ154"/>
      <c r="IK154"/>
      <c r="IL154"/>
      <c r="IM154"/>
      <c r="IN154"/>
      <c r="IO154"/>
      <c r="IP154"/>
      <c r="IQ154"/>
      <c r="IR154"/>
      <c r="IS154"/>
      <c r="IT154"/>
      <c r="IU154"/>
      <c r="IV154"/>
    </row>
    <row r="155" spans="1:256" ht="48" customHeight="1" x14ac:dyDescent="0.2">
      <c r="A155" s="14" t="s">
        <v>220</v>
      </c>
      <c r="B155" s="27" t="str">
        <f>VLOOKUP(A155,Questions!$B$3:$C$258,2,FALSE)</f>
        <v>Are physical backups taken off site? (i.e. physically moved off site)</v>
      </c>
      <c r="C155" s="22" t="s">
        <v>15</v>
      </c>
      <c r="D155" s="31">
        <v>10</v>
      </c>
      <c r="E155" s="9" t="str">
        <f>IF((C155=""),VLOOKUP(A155,Questions!B:G,4,FALSE),IF(C155="Yes",VLOOKUP(A155,Questions!B:G,6,FALSE),IF(C155="No",VLOOKUP(A155,Questions!B:G,5,FALSE),"N/A")))</f>
        <v>Provide the distance (in miles) between the primary and off-site locations</v>
      </c>
      <c r="F155"/>
      <c r="G155"/>
      <c r="H155"/>
      <c r="I155"/>
      <c r="J155"/>
      <c r="K155"/>
      <c r="L155"/>
      <c r="M155"/>
      <c r="N155"/>
      <c r="O155"/>
      <c r="P155"/>
      <c r="Q155"/>
      <c r="R155"/>
      <c r="S155"/>
      <c r="T155"/>
      <c r="U155"/>
      <c r="V155"/>
      <c r="W155"/>
      <c r="X155"/>
      <c r="Y155"/>
      <c r="Z155"/>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c r="BF155"/>
      <c r="BG155"/>
      <c r="BH155"/>
      <c r="BI155"/>
      <c r="BJ155"/>
      <c r="BK155"/>
      <c r="BL155"/>
      <c r="BM155"/>
      <c r="BN155"/>
      <c r="BO155"/>
      <c r="BP155"/>
      <c r="BQ155"/>
      <c r="BR155"/>
      <c r="BS155"/>
      <c r="BT155"/>
      <c r="BU155"/>
      <c r="BV155"/>
      <c r="BW155"/>
      <c r="BX155"/>
      <c r="BY155"/>
      <c r="BZ155"/>
      <c r="CA155"/>
      <c r="CB155"/>
      <c r="CC155"/>
      <c r="CD155"/>
      <c r="CE155"/>
      <c r="CF155"/>
      <c r="CG155"/>
      <c r="CH155"/>
      <c r="CI155"/>
      <c r="CJ155"/>
      <c r="CK155"/>
      <c r="CL155"/>
      <c r="CM155"/>
      <c r="CN155"/>
      <c r="CO155"/>
      <c r="CP155"/>
      <c r="CQ155"/>
      <c r="CR155"/>
      <c r="CS155"/>
      <c r="CT155"/>
      <c r="CU155"/>
      <c r="CV155"/>
      <c r="CW155"/>
      <c r="CX155"/>
      <c r="CY155"/>
      <c r="CZ155"/>
      <c r="DA155"/>
      <c r="DB155"/>
      <c r="DC155"/>
      <c r="DD155"/>
      <c r="DE155"/>
      <c r="DF155"/>
      <c r="DG155"/>
      <c r="DH155"/>
      <c r="DI155"/>
      <c r="DJ155"/>
      <c r="DK155"/>
      <c r="DL155"/>
      <c r="DM155"/>
      <c r="DN155"/>
      <c r="DO155"/>
      <c r="DP155"/>
      <c r="DQ155"/>
      <c r="DR155"/>
      <c r="DS155"/>
      <c r="DT155"/>
      <c r="DU155"/>
      <c r="DV155"/>
      <c r="DW155"/>
      <c r="DX155"/>
      <c r="DY155"/>
      <c r="DZ155"/>
      <c r="EA155"/>
      <c r="EB155"/>
      <c r="EC155"/>
      <c r="ED155"/>
      <c r="EE155"/>
      <c r="EF155"/>
      <c r="EG155"/>
      <c r="EH155"/>
      <c r="EI155"/>
      <c r="EJ155"/>
      <c r="EK155"/>
      <c r="EL155"/>
      <c r="EM155"/>
      <c r="EN155"/>
      <c r="EO155"/>
      <c r="EP155"/>
      <c r="EQ155"/>
      <c r="ER155"/>
      <c r="ES155"/>
      <c r="ET155"/>
      <c r="EU155"/>
      <c r="EV155"/>
      <c r="EW155"/>
      <c r="EX155"/>
      <c r="EY155"/>
      <c r="EZ155"/>
      <c r="FA155"/>
      <c r="FB155"/>
      <c r="FC155"/>
      <c r="FD155"/>
      <c r="FE155"/>
      <c r="FF155"/>
      <c r="FG155"/>
      <c r="FH155"/>
      <c r="FI155"/>
      <c r="FJ155"/>
      <c r="FK155"/>
      <c r="FL155"/>
      <c r="FM155"/>
      <c r="FN155"/>
      <c r="FO155"/>
      <c r="FP155"/>
      <c r="FQ155"/>
      <c r="FR155"/>
      <c r="FS155"/>
      <c r="FT155"/>
      <c r="FU155"/>
      <c r="FV155"/>
      <c r="FW155"/>
      <c r="FX155"/>
      <c r="FY155"/>
      <c r="FZ155"/>
      <c r="GA155"/>
      <c r="GB155"/>
      <c r="GC155"/>
      <c r="GD155"/>
      <c r="GE155"/>
      <c r="GF155"/>
      <c r="GG155"/>
      <c r="GH155"/>
      <c r="GI155"/>
      <c r="GJ155"/>
      <c r="GK155"/>
      <c r="GL155"/>
      <c r="GM155"/>
      <c r="GN155"/>
      <c r="GO155"/>
      <c r="GP155"/>
      <c r="GQ155"/>
      <c r="GR155"/>
      <c r="GS155"/>
      <c r="GT155"/>
      <c r="GU155"/>
      <c r="GV155"/>
      <c r="GW155"/>
      <c r="GX155"/>
      <c r="GY155"/>
      <c r="GZ155"/>
      <c r="HA155"/>
      <c r="HB155"/>
      <c r="HC155"/>
      <c r="HD155"/>
      <c r="HE155"/>
      <c r="HF155"/>
      <c r="HG155"/>
      <c r="HH155"/>
      <c r="HI155"/>
      <c r="HJ155"/>
      <c r="HK155"/>
      <c r="HL155"/>
      <c r="HM155"/>
      <c r="HN155"/>
      <c r="HO155"/>
      <c r="HP155"/>
      <c r="HQ155"/>
      <c r="HR155"/>
      <c r="HS155"/>
      <c r="HT155"/>
      <c r="HU155"/>
      <c r="HV155"/>
      <c r="HW155"/>
      <c r="HX155"/>
      <c r="HY155"/>
      <c r="HZ155"/>
      <c r="IA155"/>
      <c r="IB155"/>
      <c r="IC155"/>
      <c r="ID155"/>
      <c r="IE155"/>
      <c r="IF155"/>
      <c r="IG155"/>
      <c r="IH155"/>
      <c r="II155"/>
      <c r="IJ155"/>
      <c r="IK155"/>
      <c r="IL155"/>
      <c r="IM155"/>
      <c r="IN155"/>
      <c r="IO155"/>
      <c r="IP155"/>
      <c r="IQ155"/>
      <c r="IR155"/>
      <c r="IS155"/>
      <c r="IT155"/>
      <c r="IU155"/>
      <c r="IV155"/>
    </row>
    <row r="156" spans="1:256" ht="48" customHeight="1" x14ac:dyDescent="0.2">
      <c r="A156" s="14" t="s">
        <v>221</v>
      </c>
      <c r="B156" s="27" t="str">
        <f>VLOOKUP(A156,Questions!$B$3:$C$258,2,FALSE)</f>
        <v>Do backups containing the institution's data ever leave the Institution's Data Zone either physically or via network routing?</v>
      </c>
      <c r="C156" s="22" t="s">
        <v>18</v>
      </c>
      <c r="D156" s="31"/>
      <c r="E156" s="9" t="str">
        <f>IF((C156=""),VLOOKUP(A156,Questions!B:G,4,FALSE),IF(C156="Yes",VLOOKUP(A156,Questions!B:G,6,FALSE),IF(C156="No",VLOOKUP(A156,Questions!B:G,5,FALSE),"N/A")))</f>
        <v xml:space="preserve"> </v>
      </c>
      <c r="F156"/>
      <c r="G156"/>
      <c r="H156"/>
      <c r="I156"/>
      <c r="J156"/>
      <c r="K156"/>
      <c r="L156"/>
      <c r="M156"/>
      <c r="N156"/>
      <c r="O156"/>
      <c r="P156"/>
      <c r="Q156"/>
      <c r="R156"/>
      <c r="S156"/>
      <c r="T156"/>
      <c r="U156"/>
      <c r="V156"/>
      <c r="W156"/>
      <c r="X156"/>
      <c r="Y156"/>
      <c r="Z156"/>
      <c r="AA156"/>
      <c r="AB156"/>
      <c r="AC156"/>
      <c r="AD156"/>
      <c r="AE156"/>
      <c r="AF156"/>
      <c r="AG156"/>
      <c r="AH156"/>
      <c r="AI156"/>
      <c r="AJ156"/>
      <c r="AK156"/>
      <c r="AL156"/>
      <c r="AM156"/>
      <c r="AN156"/>
      <c r="AO156"/>
      <c r="AP156"/>
      <c r="AQ156"/>
      <c r="AR156"/>
      <c r="AS156"/>
      <c r="AT156"/>
      <c r="AU156"/>
      <c r="AV156"/>
      <c r="AW156"/>
      <c r="AX156"/>
      <c r="AY156"/>
      <c r="AZ156"/>
      <c r="BA156"/>
      <c r="BB156"/>
      <c r="BC156"/>
      <c r="BD156"/>
      <c r="BE156"/>
      <c r="BF156"/>
      <c r="BG156"/>
      <c r="BH156"/>
      <c r="BI156"/>
      <c r="BJ156"/>
      <c r="BK156"/>
      <c r="BL156"/>
      <c r="BM156"/>
      <c r="BN156"/>
      <c r="BO156"/>
      <c r="BP156"/>
      <c r="BQ156"/>
      <c r="BR156"/>
      <c r="BS156"/>
      <c r="BT156"/>
      <c r="BU156"/>
      <c r="BV156"/>
      <c r="BW156"/>
      <c r="BX156"/>
      <c r="BY156"/>
      <c r="BZ156"/>
      <c r="CA156"/>
      <c r="CB156"/>
      <c r="CC156"/>
      <c r="CD156"/>
      <c r="CE156"/>
      <c r="CF156"/>
      <c r="CG156"/>
      <c r="CH156"/>
      <c r="CI156"/>
      <c r="CJ156"/>
      <c r="CK156"/>
      <c r="CL156"/>
      <c r="CM156"/>
      <c r="CN156"/>
      <c r="CO156"/>
      <c r="CP156"/>
      <c r="CQ156"/>
      <c r="CR156"/>
      <c r="CS156"/>
      <c r="CT156"/>
      <c r="CU156"/>
      <c r="CV156"/>
      <c r="CW156"/>
      <c r="CX156"/>
      <c r="CY156"/>
      <c r="CZ156"/>
      <c r="DA156"/>
      <c r="DB156"/>
      <c r="DC156"/>
      <c r="DD156"/>
      <c r="DE156"/>
      <c r="DF156"/>
      <c r="DG156"/>
      <c r="DH156"/>
      <c r="DI156"/>
      <c r="DJ156"/>
      <c r="DK156"/>
      <c r="DL156"/>
      <c r="DM156"/>
      <c r="DN156"/>
      <c r="DO156"/>
      <c r="DP156"/>
      <c r="DQ156"/>
      <c r="DR156"/>
      <c r="DS156"/>
      <c r="DT156"/>
      <c r="DU156"/>
      <c r="DV156"/>
      <c r="DW156"/>
      <c r="DX156"/>
      <c r="DY156"/>
      <c r="DZ156"/>
      <c r="EA156"/>
      <c r="EB156"/>
      <c r="EC156"/>
      <c r="ED156"/>
      <c r="EE156"/>
      <c r="EF156"/>
      <c r="EG156"/>
      <c r="EH156"/>
      <c r="EI156"/>
      <c r="EJ156"/>
      <c r="EK156"/>
      <c r="EL156"/>
      <c r="EM156"/>
      <c r="EN156"/>
      <c r="EO156"/>
      <c r="EP156"/>
      <c r="EQ156"/>
      <c r="ER156"/>
      <c r="ES156"/>
      <c r="ET156"/>
      <c r="EU156"/>
      <c r="EV156"/>
      <c r="EW156"/>
      <c r="EX156"/>
      <c r="EY156"/>
      <c r="EZ156"/>
      <c r="FA156"/>
      <c r="FB156"/>
      <c r="FC156"/>
      <c r="FD156"/>
      <c r="FE156"/>
      <c r="FF156"/>
      <c r="FG156"/>
      <c r="FH156"/>
      <c r="FI156"/>
      <c r="FJ156"/>
      <c r="FK156"/>
      <c r="FL156"/>
      <c r="FM156"/>
      <c r="FN156"/>
      <c r="FO156"/>
      <c r="FP156"/>
      <c r="FQ156"/>
      <c r="FR156"/>
      <c r="FS156"/>
      <c r="FT156"/>
      <c r="FU156"/>
      <c r="FV156"/>
      <c r="FW156"/>
      <c r="FX156"/>
      <c r="FY156"/>
      <c r="FZ156"/>
      <c r="GA156"/>
      <c r="GB156"/>
      <c r="GC156"/>
      <c r="GD156"/>
      <c r="GE156"/>
      <c r="GF156"/>
      <c r="GG156"/>
      <c r="GH156"/>
      <c r="GI156"/>
      <c r="GJ156"/>
      <c r="GK156"/>
      <c r="GL156"/>
      <c r="GM156"/>
      <c r="GN156"/>
      <c r="GO156"/>
      <c r="GP156"/>
      <c r="GQ156"/>
      <c r="GR156"/>
      <c r="GS156"/>
      <c r="GT156"/>
      <c r="GU156"/>
      <c r="GV156"/>
      <c r="GW156"/>
      <c r="GX156"/>
      <c r="GY156"/>
      <c r="GZ156"/>
      <c r="HA156"/>
      <c r="HB156"/>
      <c r="HC156"/>
      <c r="HD156"/>
      <c r="HE156"/>
      <c r="HF156"/>
      <c r="HG156"/>
      <c r="HH156"/>
      <c r="HI156"/>
      <c r="HJ156"/>
      <c r="HK156"/>
      <c r="HL156"/>
      <c r="HM156"/>
      <c r="HN156"/>
      <c r="HO156"/>
      <c r="HP156"/>
      <c r="HQ156"/>
      <c r="HR156"/>
      <c r="HS156"/>
      <c r="HT156"/>
      <c r="HU156"/>
      <c r="HV156"/>
      <c r="HW156"/>
      <c r="HX156"/>
      <c r="HY156"/>
      <c r="HZ156"/>
      <c r="IA156"/>
      <c r="IB156"/>
      <c r="IC156"/>
      <c r="ID156"/>
      <c r="IE156"/>
      <c r="IF156"/>
      <c r="IG156"/>
      <c r="IH156"/>
      <c r="II156"/>
      <c r="IJ156"/>
      <c r="IK156"/>
      <c r="IL156"/>
      <c r="IM156"/>
      <c r="IN156"/>
      <c r="IO156"/>
      <c r="IP156"/>
      <c r="IQ156"/>
      <c r="IR156"/>
      <c r="IS156"/>
      <c r="IT156"/>
      <c r="IU156"/>
      <c r="IV156"/>
    </row>
    <row r="157" spans="1:256" ht="48" customHeight="1" x14ac:dyDescent="0.2">
      <c r="A157" s="14" t="s">
        <v>222</v>
      </c>
      <c r="B157" s="27" t="str">
        <f>VLOOKUP(A157,Questions!$B$3:$C$258,2,FALSE)</f>
        <v>Are data backups encrypted?</v>
      </c>
      <c r="C157" s="22" t="s">
        <v>15</v>
      </c>
      <c r="D157" s="73"/>
      <c r="E157" s="9" t="str">
        <f>IF((C157=""),VLOOKUP(A157,Questions!B:G,4,FALSE),IF(C157="Yes",VLOOKUP(A157,Questions!B:G,6,FALSE),IF(C157="No",VLOOKUP(A157,Questions!B:G,5,FALSE),"N/A")))</f>
        <v>Summarize the encryption algorithm/strategy you are using to secure backups.</v>
      </c>
      <c r="F157"/>
      <c r="G157"/>
      <c r="H157"/>
      <c r="I157"/>
      <c r="J157"/>
      <c r="K157"/>
      <c r="L157"/>
      <c r="M157"/>
      <c r="N157"/>
      <c r="O157"/>
      <c r="P157"/>
      <c r="Q157"/>
      <c r="R157"/>
      <c r="S157"/>
      <c r="T157"/>
      <c r="U157"/>
      <c r="V157"/>
      <c r="W157"/>
      <c r="X157"/>
      <c r="Y157"/>
      <c r="Z157"/>
      <c r="AA157"/>
      <c r="AB157"/>
      <c r="AC157"/>
      <c r="AD157"/>
      <c r="AE157"/>
      <c r="AF157"/>
      <c r="AG157"/>
      <c r="AH157"/>
      <c r="AI157"/>
      <c r="AJ157"/>
      <c r="AK157"/>
      <c r="AL157"/>
      <c r="AM157"/>
      <c r="AN157"/>
      <c r="AO157"/>
      <c r="AP157"/>
      <c r="AQ157"/>
      <c r="AR157"/>
      <c r="AS157"/>
      <c r="AT157"/>
      <c r="AU157"/>
      <c r="AV157"/>
      <c r="AW157"/>
      <c r="AX157"/>
      <c r="AY157"/>
      <c r="AZ157"/>
      <c r="BA157"/>
      <c r="BB157"/>
      <c r="BC157"/>
      <c r="BD157"/>
      <c r="BE157"/>
      <c r="BF157"/>
      <c r="BG157"/>
      <c r="BH157"/>
      <c r="BI157"/>
      <c r="BJ157"/>
      <c r="BK157"/>
      <c r="BL157"/>
      <c r="BM157"/>
      <c r="BN157"/>
      <c r="BO157"/>
      <c r="BP157"/>
      <c r="BQ157"/>
      <c r="BR157"/>
      <c r="BS157"/>
      <c r="BT157"/>
      <c r="BU157"/>
      <c r="BV157"/>
      <c r="BW157"/>
      <c r="BX157"/>
      <c r="BY157"/>
      <c r="BZ157"/>
      <c r="CA157"/>
      <c r="CB157"/>
      <c r="CC157"/>
      <c r="CD157"/>
      <c r="CE157"/>
      <c r="CF157"/>
      <c r="CG157"/>
      <c r="CH157"/>
      <c r="CI157"/>
      <c r="CJ157"/>
      <c r="CK157"/>
      <c r="CL157"/>
      <c r="CM157"/>
      <c r="CN157"/>
      <c r="CO157"/>
      <c r="CP157"/>
      <c r="CQ157"/>
      <c r="CR157"/>
      <c r="CS157"/>
      <c r="CT157"/>
      <c r="CU157"/>
      <c r="CV157"/>
      <c r="CW157"/>
      <c r="CX157"/>
      <c r="CY157"/>
      <c r="CZ157"/>
      <c r="DA157"/>
      <c r="DB157"/>
      <c r="DC157"/>
      <c r="DD157"/>
      <c r="DE157"/>
      <c r="DF157"/>
      <c r="DG157"/>
      <c r="DH157"/>
      <c r="DI157"/>
      <c r="DJ157"/>
      <c r="DK157"/>
      <c r="DL157"/>
      <c r="DM157"/>
      <c r="DN157"/>
      <c r="DO157"/>
      <c r="DP157"/>
      <c r="DQ157"/>
      <c r="DR157"/>
      <c r="DS157"/>
      <c r="DT157"/>
      <c r="DU157"/>
      <c r="DV157"/>
      <c r="DW157"/>
      <c r="DX157"/>
      <c r="DY157"/>
      <c r="DZ157"/>
      <c r="EA157"/>
      <c r="EB157"/>
      <c r="EC157"/>
      <c r="ED157"/>
      <c r="EE157"/>
      <c r="EF157"/>
      <c r="EG157"/>
      <c r="EH157"/>
      <c r="EI157"/>
      <c r="EJ157"/>
      <c r="EK157"/>
      <c r="EL157"/>
      <c r="EM157"/>
      <c r="EN157"/>
      <c r="EO157"/>
      <c r="EP157"/>
      <c r="EQ157"/>
      <c r="ER157"/>
      <c r="ES157"/>
      <c r="ET157"/>
      <c r="EU157"/>
      <c r="EV157"/>
      <c r="EW157"/>
      <c r="EX157"/>
      <c r="EY157"/>
      <c r="EZ157"/>
      <c r="FA157"/>
      <c r="FB157"/>
      <c r="FC157"/>
      <c r="FD157"/>
      <c r="FE157"/>
      <c r="FF157"/>
      <c r="FG157"/>
      <c r="FH157"/>
      <c r="FI157"/>
      <c r="FJ157"/>
      <c r="FK157"/>
      <c r="FL157"/>
      <c r="FM157"/>
      <c r="FN157"/>
      <c r="FO157"/>
      <c r="FP157"/>
      <c r="FQ157"/>
      <c r="FR157"/>
      <c r="FS157"/>
      <c r="FT157"/>
      <c r="FU157"/>
      <c r="FV157"/>
      <c r="FW157"/>
      <c r="FX157"/>
      <c r="FY157"/>
      <c r="FZ157"/>
      <c r="GA157"/>
      <c r="GB157"/>
      <c r="GC157"/>
      <c r="GD157"/>
      <c r="GE157"/>
      <c r="GF157"/>
      <c r="GG157"/>
      <c r="GH157"/>
      <c r="GI157"/>
      <c r="GJ157"/>
      <c r="GK157"/>
      <c r="GL157"/>
      <c r="GM157"/>
      <c r="GN157"/>
      <c r="GO157"/>
      <c r="GP157"/>
      <c r="GQ157"/>
      <c r="GR157"/>
      <c r="GS157"/>
      <c r="GT157"/>
      <c r="GU157"/>
      <c r="GV157"/>
      <c r="GW157"/>
      <c r="GX157"/>
      <c r="GY157"/>
      <c r="GZ157"/>
      <c r="HA157"/>
      <c r="HB157"/>
      <c r="HC157"/>
      <c r="HD157"/>
      <c r="HE157"/>
      <c r="HF157"/>
      <c r="HG157"/>
      <c r="HH157"/>
      <c r="HI157"/>
      <c r="HJ157"/>
      <c r="HK157"/>
      <c r="HL157"/>
      <c r="HM157"/>
      <c r="HN157"/>
      <c r="HO157"/>
      <c r="HP157"/>
      <c r="HQ157"/>
      <c r="HR157"/>
      <c r="HS157"/>
      <c r="HT157"/>
      <c r="HU157"/>
      <c r="HV157"/>
      <c r="HW157"/>
      <c r="HX157"/>
      <c r="HY157"/>
      <c r="HZ157"/>
      <c r="IA157"/>
      <c r="IB157"/>
      <c r="IC157"/>
      <c r="ID157"/>
      <c r="IE157"/>
      <c r="IF157"/>
      <c r="IG157"/>
      <c r="IH157"/>
      <c r="II157"/>
      <c r="IJ157"/>
      <c r="IK157"/>
      <c r="IL157"/>
      <c r="IM157"/>
      <c r="IN157"/>
      <c r="IO157"/>
      <c r="IP157"/>
      <c r="IQ157"/>
      <c r="IR157"/>
      <c r="IS157"/>
      <c r="IT157"/>
      <c r="IU157"/>
      <c r="IV157"/>
    </row>
    <row r="158" spans="1:256" ht="72" customHeight="1" x14ac:dyDescent="0.2">
      <c r="A158" s="14" t="s">
        <v>223</v>
      </c>
      <c r="B158" s="27" t="str">
        <f>VLOOKUP(A158,Questions!$B$3:$C$258,2,FALSE)</f>
        <v>Do you have a cryptographic key management process (generation, exchange, storage, safeguards, use, vetting, and replacement), that is documented and currently implemented, for all system components? (e.g. database, system, web, etc.)</v>
      </c>
      <c r="C158" s="22" t="s">
        <v>15</v>
      </c>
      <c r="D158" s="32" t="s">
        <v>3170</v>
      </c>
      <c r="E158" s="9" t="str">
        <f>IF((C158=""),VLOOKUP(A158,Questions!B:G,4,FALSE),IF(C158="Yes",VLOOKUP(A158,Questions!B:G,6,FALSE),IF(C158="No",VLOOKUP(A158,Questions!B:G,5,FALSE),"N/A")))</f>
        <v>Summarize your cryptographic key management process.</v>
      </c>
      <c r="F158"/>
      <c r="G158"/>
      <c r="H158"/>
      <c r="I158"/>
      <c r="J158"/>
      <c r="K158"/>
      <c r="L158"/>
      <c r="M158"/>
      <c r="N158"/>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c r="BF158"/>
      <c r="BG158"/>
      <c r="BH158"/>
      <c r="BI158"/>
      <c r="BJ158"/>
      <c r="BK158"/>
      <c r="BL158"/>
      <c r="BM158"/>
      <c r="BN158"/>
      <c r="BO158"/>
      <c r="BP158"/>
      <c r="BQ158"/>
      <c r="BR158"/>
      <c r="BS158"/>
      <c r="BT158"/>
      <c r="BU158"/>
      <c r="BV158"/>
      <c r="BW158"/>
      <c r="BX158"/>
      <c r="BY158"/>
      <c r="BZ158"/>
      <c r="CA158"/>
      <c r="CB158"/>
      <c r="CC158"/>
      <c r="CD158"/>
      <c r="CE158"/>
      <c r="CF158"/>
      <c r="CG158"/>
      <c r="CH158"/>
      <c r="CI158"/>
      <c r="CJ158"/>
      <c r="CK158"/>
      <c r="CL158"/>
      <c r="CM158"/>
      <c r="CN158"/>
      <c r="CO158"/>
      <c r="CP158"/>
      <c r="CQ158"/>
      <c r="CR158"/>
      <c r="CS158"/>
      <c r="CT158"/>
      <c r="CU158"/>
      <c r="CV158"/>
      <c r="CW158"/>
      <c r="CX158"/>
      <c r="CY158"/>
      <c r="CZ158"/>
      <c r="DA158"/>
      <c r="DB158"/>
      <c r="DC158"/>
      <c r="DD158"/>
      <c r="DE158"/>
      <c r="DF158"/>
      <c r="DG158"/>
      <c r="DH158"/>
      <c r="DI158"/>
      <c r="DJ158"/>
      <c r="DK158"/>
      <c r="DL158"/>
      <c r="DM158"/>
      <c r="DN158"/>
      <c r="DO158"/>
      <c r="DP158"/>
      <c r="DQ158"/>
      <c r="DR158"/>
      <c r="DS158"/>
      <c r="DT158"/>
      <c r="DU158"/>
      <c r="DV158"/>
      <c r="DW158"/>
      <c r="DX158"/>
      <c r="DY158"/>
      <c r="DZ158"/>
      <c r="EA158"/>
      <c r="EB158"/>
      <c r="EC158"/>
      <c r="ED158"/>
      <c r="EE158"/>
      <c r="EF158"/>
      <c r="EG158"/>
      <c r="EH158"/>
      <c r="EI158"/>
      <c r="EJ158"/>
      <c r="EK158"/>
      <c r="EL158"/>
      <c r="EM158"/>
      <c r="EN158"/>
      <c r="EO158"/>
      <c r="EP158"/>
      <c r="EQ158"/>
      <c r="ER158"/>
      <c r="ES158"/>
      <c r="ET158"/>
      <c r="EU158"/>
      <c r="EV158"/>
      <c r="EW158"/>
      <c r="EX158"/>
      <c r="EY158"/>
      <c r="EZ158"/>
      <c r="FA158"/>
      <c r="FB158"/>
      <c r="FC158"/>
      <c r="FD158"/>
      <c r="FE158"/>
      <c r="FF158"/>
      <c r="FG158"/>
      <c r="FH158"/>
      <c r="FI158"/>
      <c r="FJ158"/>
      <c r="FK158"/>
      <c r="FL158"/>
      <c r="FM158"/>
      <c r="FN158"/>
      <c r="FO158"/>
      <c r="FP158"/>
      <c r="FQ158"/>
      <c r="FR158"/>
      <c r="FS158"/>
      <c r="FT158"/>
      <c r="FU158"/>
      <c r="FV158"/>
      <c r="FW158"/>
      <c r="FX158"/>
      <c r="FY158"/>
      <c r="FZ158"/>
      <c r="GA158"/>
      <c r="GB158"/>
      <c r="GC158"/>
      <c r="GD158"/>
      <c r="GE158"/>
      <c r="GF158"/>
      <c r="GG158"/>
      <c r="GH158"/>
      <c r="GI158"/>
      <c r="GJ158"/>
      <c r="GK158"/>
      <c r="GL158"/>
      <c r="GM158"/>
      <c r="GN158"/>
      <c r="GO158"/>
      <c r="GP158"/>
      <c r="GQ158"/>
      <c r="GR158"/>
      <c r="GS158"/>
      <c r="GT158"/>
      <c r="GU158"/>
      <c r="GV158"/>
      <c r="GW158"/>
      <c r="GX158"/>
      <c r="GY158"/>
      <c r="GZ158"/>
      <c r="HA158"/>
      <c r="HB158"/>
      <c r="HC158"/>
      <c r="HD158"/>
      <c r="HE158"/>
      <c r="HF158"/>
      <c r="HG158"/>
      <c r="HH158"/>
      <c r="HI158"/>
      <c r="HJ158"/>
      <c r="HK158"/>
      <c r="HL158"/>
      <c r="HM158"/>
      <c r="HN158"/>
      <c r="HO158"/>
      <c r="HP158"/>
      <c r="HQ158"/>
      <c r="HR158"/>
      <c r="HS158"/>
      <c r="HT158"/>
      <c r="HU158"/>
      <c r="HV158"/>
      <c r="HW158"/>
      <c r="HX158"/>
      <c r="HY158"/>
      <c r="HZ158"/>
      <c r="IA158"/>
      <c r="IB158"/>
      <c r="IC158"/>
      <c r="ID158"/>
      <c r="IE158"/>
      <c r="IF158"/>
      <c r="IG158"/>
      <c r="IH158"/>
      <c r="II158"/>
      <c r="IJ158"/>
      <c r="IK158"/>
      <c r="IL158"/>
      <c r="IM158"/>
      <c r="IN158"/>
      <c r="IO158"/>
      <c r="IP158"/>
      <c r="IQ158"/>
      <c r="IR158"/>
      <c r="IS158"/>
      <c r="IT158"/>
      <c r="IU158"/>
      <c r="IV158"/>
    </row>
    <row r="159" spans="1:256" ht="48" customHeight="1" x14ac:dyDescent="0.2">
      <c r="A159" s="14" t="s">
        <v>224</v>
      </c>
      <c r="B159" s="27" t="str">
        <f>VLOOKUP(A159,Questions!$B$3:$C$258,2,FALSE)</f>
        <v>Do you have a media handling process, that is documented and currently implemented that meets established business needs and regulatory requirements, including end-of-life, repurposing, and data sanitization procedures?</v>
      </c>
      <c r="C159" s="22"/>
      <c r="D159" s="31"/>
      <c r="E159" s="9" t="str">
        <f>IF((C159=""),VLOOKUP(A159,Questions!B:G,4,FALSE),IF(C159="Yes",VLOOKUP(A159,Questions!B:G,6,FALSE),IF(C159="No",VLOOKUP(A159,Questions!B:G,5,FALSE),"N/A")))</f>
        <v xml:space="preserve"> </v>
      </c>
      <c r="F159"/>
      <c r="G159"/>
      <c r="H159"/>
      <c r="I159"/>
      <c r="J159"/>
      <c r="K159"/>
      <c r="L159"/>
      <c r="M159"/>
      <c r="N159"/>
      <c r="O159"/>
      <c r="P159"/>
      <c r="Q159"/>
      <c r="R159"/>
      <c r="S159"/>
      <c r="T159"/>
      <c r="U159"/>
      <c r="V159"/>
      <c r="W159"/>
      <c r="X159"/>
      <c r="Y159"/>
      <c r="Z159"/>
      <c r="AA159"/>
      <c r="AB159"/>
      <c r="AC159"/>
      <c r="AD159"/>
      <c r="AE159"/>
      <c r="AF159"/>
      <c r="AG159"/>
      <c r="AH159"/>
      <c r="AI159"/>
      <c r="AJ159"/>
      <c r="AK159"/>
      <c r="AL159"/>
      <c r="AM159"/>
      <c r="AN159"/>
      <c r="AO159"/>
      <c r="AP159"/>
      <c r="AQ159"/>
      <c r="AR159"/>
      <c r="AS159"/>
      <c r="AT159"/>
      <c r="AU159"/>
      <c r="AV159"/>
      <c r="AW159"/>
      <c r="AX159"/>
      <c r="AY159"/>
      <c r="AZ159"/>
      <c r="BA159"/>
      <c r="BB159"/>
      <c r="BC159"/>
      <c r="BD159"/>
      <c r="BE159"/>
      <c r="BF159"/>
      <c r="BG159"/>
      <c r="BH159"/>
      <c r="BI159"/>
      <c r="BJ159"/>
      <c r="BK159"/>
      <c r="BL159"/>
      <c r="BM159"/>
      <c r="BN159"/>
      <c r="BO159"/>
      <c r="BP159"/>
      <c r="BQ159"/>
      <c r="BR159"/>
      <c r="BS159"/>
      <c r="BT159"/>
      <c r="BU159"/>
      <c r="BV159"/>
      <c r="BW159"/>
      <c r="BX159"/>
      <c r="BY159"/>
      <c r="BZ159"/>
      <c r="CA159"/>
      <c r="CB159"/>
      <c r="CC159"/>
      <c r="CD159"/>
      <c r="CE159"/>
      <c r="CF159"/>
      <c r="CG159"/>
      <c r="CH159"/>
      <c r="CI159"/>
      <c r="CJ159"/>
      <c r="CK159"/>
      <c r="CL159"/>
      <c r="CM159"/>
      <c r="CN159"/>
      <c r="CO159"/>
      <c r="CP159"/>
      <c r="CQ159"/>
      <c r="CR159"/>
      <c r="CS159"/>
      <c r="CT159"/>
      <c r="CU159"/>
      <c r="CV159"/>
      <c r="CW159"/>
      <c r="CX159"/>
      <c r="CY159"/>
      <c r="CZ159"/>
      <c r="DA159"/>
      <c r="DB159"/>
      <c r="DC159"/>
      <c r="DD159"/>
      <c r="DE159"/>
      <c r="DF159"/>
      <c r="DG159"/>
      <c r="DH159"/>
      <c r="DI159"/>
      <c r="DJ159"/>
      <c r="DK159"/>
      <c r="DL159"/>
      <c r="DM159"/>
      <c r="DN159"/>
      <c r="DO159"/>
      <c r="DP159"/>
      <c r="DQ159"/>
      <c r="DR159"/>
      <c r="DS159"/>
      <c r="DT159"/>
      <c r="DU159"/>
      <c r="DV159"/>
      <c r="DW159"/>
      <c r="DX159"/>
      <c r="DY159"/>
      <c r="DZ159"/>
      <c r="EA159"/>
      <c r="EB159"/>
      <c r="EC159"/>
      <c r="ED159"/>
      <c r="EE159"/>
      <c r="EF159"/>
      <c r="EG159"/>
      <c r="EH159"/>
      <c r="EI159"/>
      <c r="EJ159"/>
      <c r="EK159"/>
      <c r="EL159"/>
      <c r="EM159"/>
      <c r="EN159"/>
      <c r="EO159"/>
      <c r="EP159"/>
      <c r="EQ159"/>
      <c r="ER159"/>
      <c r="ES159"/>
      <c r="ET159"/>
      <c r="EU159"/>
      <c r="EV159"/>
      <c r="EW159"/>
      <c r="EX159"/>
      <c r="EY159"/>
      <c r="EZ159"/>
      <c r="FA159"/>
      <c r="FB159"/>
      <c r="FC159"/>
      <c r="FD159"/>
      <c r="FE159"/>
      <c r="FF159"/>
      <c r="FG159"/>
      <c r="FH159"/>
      <c r="FI159"/>
      <c r="FJ159"/>
      <c r="FK159"/>
      <c r="FL159"/>
      <c r="FM159"/>
      <c r="FN159"/>
      <c r="FO159"/>
      <c r="FP159"/>
      <c r="FQ159"/>
      <c r="FR159"/>
      <c r="FS159"/>
      <c r="FT159"/>
      <c r="FU159"/>
      <c r="FV159"/>
      <c r="FW159"/>
      <c r="FX159"/>
      <c r="FY159"/>
      <c r="FZ159"/>
      <c r="GA159"/>
      <c r="GB159"/>
      <c r="GC159"/>
      <c r="GD159"/>
      <c r="GE159"/>
      <c r="GF159"/>
      <c r="GG159"/>
      <c r="GH159"/>
      <c r="GI159"/>
      <c r="GJ159"/>
      <c r="GK159"/>
      <c r="GL159"/>
      <c r="GM159"/>
      <c r="GN159"/>
      <c r="GO159"/>
      <c r="GP159"/>
      <c r="GQ159"/>
      <c r="GR159"/>
      <c r="GS159"/>
      <c r="GT159"/>
      <c r="GU159"/>
      <c r="GV159"/>
      <c r="GW159"/>
      <c r="GX159"/>
      <c r="GY159"/>
      <c r="GZ159"/>
      <c r="HA159"/>
      <c r="HB159"/>
      <c r="HC159"/>
      <c r="HD159"/>
      <c r="HE159"/>
      <c r="HF159"/>
      <c r="HG159"/>
      <c r="HH159"/>
      <c r="HI159"/>
      <c r="HJ159"/>
      <c r="HK159"/>
      <c r="HL159"/>
      <c r="HM159"/>
      <c r="HN159"/>
      <c r="HO159"/>
      <c r="HP159"/>
      <c r="HQ159"/>
      <c r="HR159"/>
      <c r="HS159"/>
      <c r="HT159"/>
      <c r="HU159"/>
      <c r="HV159"/>
      <c r="HW159"/>
      <c r="HX159"/>
      <c r="HY159"/>
      <c r="HZ159"/>
      <c r="IA159"/>
      <c r="IB159"/>
      <c r="IC159"/>
      <c r="ID159"/>
      <c r="IE159"/>
      <c r="IF159"/>
      <c r="IG159"/>
      <c r="IH159"/>
      <c r="II159"/>
      <c r="IJ159"/>
      <c r="IK159"/>
      <c r="IL159"/>
      <c r="IM159"/>
      <c r="IN159"/>
      <c r="IO159"/>
      <c r="IP159"/>
      <c r="IQ159"/>
      <c r="IR159"/>
      <c r="IS159"/>
      <c r="IT159"/>
      <c r="IU159"/>
      <c r="IV159"/>
    </row>
    <row r="160" spans="1:256" ht="48" customHeight="1" x14ac:dyDescent="0.2">
      <c r="A160" s="14" t="s">
        <v>225</v>
      </c>
      <c r="B160" s="27" t="str">
        <f>VLOOKUP(A160,Questions!$B$3:$C$258,2,FALSE)</f>
        <v>Does the process described in DATA-19 adhere to DoD 5220.22-M and/or NIST SP 800-88 standards?</v>
      </c>
      <c r="C160" s="22"/>
      <c r="D160" s="31"/>
      <c r="E160" s="9" t="str">
        <f>IF((C160=""),VLOOKUP(A160,Questions!B:G,4,FALSE),IF(C160="Yes",VLOOKUP(A160,Questions!B:G,6,FALSE),IF(C160="No",VLOOKUP(A160,Questions!B:G,5,FALSE),"N/A")))</f>
        <v xml:space="preserve"> </v>
      </c>
      <c r="F160"/>
      <c r="G160"/>
      <c r="H160"/>
      <c r="I160"/>
      <c r="J160"/>
      <c r="K160"/>
      <c r="L160"/>
      <c r="M160"/>
      <c r="N160"/>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c r="BL160"/>
      <c r="BM160"/>
      <c r="BN160"/>
      <c r="BO160"/>
      <c r="BP160"/>
      <c r="BQ160"/>
      <c r="BR160"/>
      <c r="BS160"/>
      <c r="BT160"/>
      <c r="BU160"/>
      <c r="BV160"/>
      <c r="BW160"/>
      <c r="BX160"/>
      <c r="BY160"/>
      <c r="BZ160"/>
      <c r="CA160"/>
      <c r="CB160"/>
      <c r="CC160"/>
      <c r="CD160"/>
      <c r="CE160"/>
      <c r="CF160"/>
      <c r="CG160"/>
      <c r="CH160"/>
      <c r="CI160"/>
      <c r="CJ160"/>
      <c r="CK160"/>
      <c r="CL160"/>
      <c r="CM160"/>
      <c r="CN160"/>
      <c r="CO160"/>
      <c r="CP160"/>
      <c r="CQ160"/>
      <c r="CR160"/>
      <c r="CS160"/>
      <c r="CT160"/>
      <c r="CU160"/>
      <c r="CV160"/>
      <c r="CW160"/>
      <c r="CX160"/>
      <c r="CY160"/>
      <c r="CZ160"/>
      <c r="DA160"/>
      <c r="DB160"/>
      <c r="DC160"/>
      <c r="DD160"/>
      <c r="DE160"/>
      <c r="DF160"/>
      <c r="DG160"/>
      <c r="DH160"/>
      <c r="DI160"/>
      <c r="DJ160"/>
      <c r="DK160"/>
      <c r="DL160"/>
      <c r="DM160"/>
      <c r="DN160"/>
      <c r="DO160"/>
      <c r="DP160"/>
      <c r="DQ160"/>
      <c r="DR160"/>
      <c r="DS160"/>
      <c r="DT160"/>
      <c r="DU160"/>
      <c r="DV160"/>
      <c r="DW160"/>
      <c r="DX160"/>
      <c r="DY160"/>
      <c r="DZ160"/>
      <c r="EA160"/>
      <c r="EB160"/>
      <c r="EC160"/>
      <c r="ED160"/>
      <c r="EE160"/>
      <c r="EF160"/>
      <c r="EG160"/>
      <c r="EH160"/>
      <c r="EI160"/>
      <c r="EJ160"/>
      <c r="EK160"/>
      <c r="EL160"/>
      <c r="EM160"/>
      <c r="EN160"/>
      <c r="EO160"/>
      <c r="EP160"/>
      <c r="EQ160"/>
      <c r="ER160"/>
      <c r="ES160"/>
      <c r="ET160"/>
      <c r="EU160"/>
      <c r="EV160"/>
      <c r="EW160"/>
      <c r="EX160"/>
      <c r="EY160"/>
      <c r="EZ160"/>
      <c r="FA160"/>
      <c r="FB160"/>
      <c r="FC160"/>
      <c r="FD160"/>
      <c r="FE160"/>
      <c r="FF160"/>
      <c r="FG160"/>
      <c r="FH160"/>
      <c r="FI160"/>
      <c r="FJ160"/>
      <c r="FK160"/>
      <c r="FL160"/>
      <c r="FM160"/>
      <c r="FN160"/>
      <c r="FO160"/>
      <c r="FP160"/>
      <c r="FQ160"/>
      <c r="FR160"/>
      <c r="FS160"/>
      <c r="FT160"/>
      <c r="FU160"/>
      <c r="FV160"/>
      <c r="FW160"/>
      <c r="FX160"/>
      <c r="FY160"/>
      <c r="FZ160"/>
      <c r="GA160"/>
      <c r="GB160"/>
      <c r="GC160"/>
      <c r="GD160"/>
      <c r="GE160"/>
      <c r="GF160"/>
      <c r="GG160"/>
      <c r="GH160"/>
      <c r="GI160"/>
      <c r="GJ160"/>
      <c r="GK160"/>
      <c r="GL160"/>
      <c r="GM160"/>
      <c r="GN160"/>
      <c r="GO160"/>
      <c r="GP160"/>
      <c r="GQ160"/>
      <c r="GR160"/>
      <c r="GS160"/>
      <c r="GT160"/>
      <c r="GU160"/>
      <c r="GV160"/>
      <c r="GW160"/>
      <c r="GX160"/>
      <c r="GY160"/>
      <c r="GZ160"/>
      <c r="HA160"/>
      <c r="HB160"/>
      <c r="HC160"/>
      <c r="HD160"/>
      <c r="HE160"/>
      <c r="HF160"/>
      <c r="HG160"/>
      <c r="HH160"/>
      <c r="HI160"/>
      <c r="HJ160"/>
      <c r="HK160"/>
      <c r="HL160"/>
      <c r="HM160"/>
      <c r="HN160"/>
      <c r="HO160"/>
      <c r="HP160"/>
      <c r="HQ160"/>
      <c r="HR160"/>
      <c r="HS160"/>
      <c r="HT160"/>
      <c r="HU160"/>
      <c r="HV160"/>
      <c r="HW160"/>
      <c r="HX160"/>
      <c r="HY160"/>
      <c r="HZ160"/>
      <c r="IA160"/>
      <c r="IB160"/>
      <c r="IC160"/>
      <c r="ID160"/>
      <c r="IE160"/>
      <c r="IF160"/>
      <c r="IG160"/>
      <c r="IH160"/>
      <c r="II160"/>
      <c r="IJ160"/>
      <c r="IK160"/>
      <c r="IL160"/>
      <c r="IM160"/>
      <c r="IN160"/>
      <c r="IO160"/>
      <c r="IP160"/>
      <c r="IQ160"/>
      <c r="IR160"/>
      <c r="IS160"/>
      <c r="IT160"/>
      <c r="IU160"/>
      <c r="IV160"/>
    </row>
    <row r="161" spans="1:256" ht="48" customHeight="1" x14ac:dyDescent="0.2">
      <c r="A161" s="14" t="s">
        <v>226</v>
      </c>
      <c r="B161" s="27" t="str">
        <f>VLOOKUP(A161,Questions!$B$3:$C$258,2,FALSE)</f>
        <v>Is media used for long-term retention of business data and archival purposes stored in a secure, environmentally protected area?</v>
      </c>
      <c r="C161" s="22"/>
      <c r="D161" s="31"/>
      <c r="E161" s="9" t="str">
        <f>IF((C161=""),VLOOKUP(A161,Questions!B:G,4,FALSE),IF(C161="Yes",VLOOKUP(A161,Questions!B:G,6,FALSE),IF(C161="No",VLOOKUP(A161,Questions!B:G,5,FALSE),"N/A")))</f>
        <v xml:space="preserve"> </v>
      </c>
      <c r="F161"/>
      <c r="G161"/>
      <c r="H161"/>
      <c r="I161"/>
      <c r="J161"/>
      <c r="K161"/>
      <c r="L161"/>
      <c r="M161"/>
      <c r="N161"/>
      <c r="O161"/>
      <c r="P161"/>
      <c r="Q161"/>
      <c r="R161"/>
      <c r="S161"/>
      <c r="T161"/>
      <c r="U161"/>
      <c r="V161"/>
      <c r="W161"/>
      <c r="X161"/>
      <c r="Y161"/>
      <c r="Z161"/>
      <c r="AA161"/>
      <c r="AB161"/>
      <c r="AC161"/>
      <c r="AD161"/>
      <c r="AE161"/>
      <c r="AF161"/>
      <c r="AG161"/>
      <c r="AH161"/>
      <c r="AI161"/>
      <c r="AJ161"/>
      <c r="AK161"/>
      <c r="AL161"/>
      <c r="AM161"/>
      <c r="AN161"/>
      <c r="AO161"/>
      <c r="AP161"/>
      <c r="AQ161"/>
      <c r="AR161"/>
      <c r="AS161"/>
      <c r="AT161"/>
      <c r="AU161"/>
      <c r="AV161"/>
      <c r="AW161"/>
      <c r="AX161"/>
      <c r="AY161"/>
      <c r="AZ161"/>
      <c r="BA161"/>
      <c r="BB161"/>
      <c r="BC161"/>
      <c r="BD161"/>
      <c r="BE161"/>
      <c r="BF161"/>
      <c r="BG161"/>
      <c r="BH161"/>
      <c r="BI161"/>
      <c r="BJ161"/>
      <c r="BK161"/>
      <c r="BL161"/>
      <c r="BM161"/>
      <c r="BN161"/>
      <c r="BO161"/>
      <c r="BP161"/>
      <c r="BQ161"/>
      <c r="BR161"/>
      <c r="BS161"/>
      <c r="BT161"/>
      <c r="BU161"/>
      <c r="BV161"/>
      <c r="BW161"/>
      <c r="BX161"/>
      <c r="BY161"/>
      <c r="BZ161"/>
      <c r="CA161"/>
      <c r="CB161"/>
      <c r="CC161"/>
      <c r="CD161"/>
      <c r="CE161"/>
      <c r="CF161"/>
      <c r="CG161"/>
      <c r="CH161"/>
      <c r="CI161"/>
      <c r="CJ161"/>
      <c r="CK161"/>
      <c r="CL161"/>
      <c r="CM161"/>
      <c r="CN161"/>
      <c r="CO161"/>
      <c r="CP161"/>
      <c r="CQ161"/>
      <c r="CR161"/>
      <c r="CS161"/>
      <c r="CT161"/>
      <c r="CU161"/>
      <c r="CV161"/>
      <c r="CW161"/>
      <c r="CX161"/>
      <c r="CY161"/>
      <c r="CZ161"/>
      <c r="DA161"/>
      <c r="DB161"/>
      <c r="DC161"/>
      <c r="DD161"/>
      <c r="DE161"/>
      <c r="DF161"/>
      <c r="DG161"/>
      <c r="DH161"/>
      <c r="DI161"/>
      <c r="DJ161"/>
      <c r="DK161"/>
      <c r="DL161"/>
      <c r="DM161"/>
      <c r="DN161"/>
      <c r="DO161"/>
      <c r="DP161"/>
      <c r="DQ161"/>
      <c r="DR161"/>
      <c r="DS161"/>
      <c r="DT161"/>
      <c r="DU161"/>
      <c r="DV161"/>
      <c r="DW161"/>
      <c r="DX161"/>
      <c r="DY161"/>
      <c r="DZ161"/>
      <c r="EA161"/>
      <c r="EB161"/>
      <c r="EC161"/>
      <c r="ED161"/>
      <c r="EE161"/>
      <c r="EF161"/>
      <c r="EG161"/>
      <c r="EH161"/>
      <c r="EI161"/>
      <c r="EJ161"/>
      <c r="EK161"/>
      <c r="EL161"/>
      <c r="EM161"/>
      <c r="EN161"/>
      <c r="EO161"/>
      <c r="EP161"/>
      <c r="EQ161"/>
      <c r="ER161"/>
      <c r="ES161"/>
      <c r="ET161"/>
      <c r="EU161"/>
      <c r="EV161"/>
      <c r="EW161"/>
      <c r="EX161"/>
      <c r="EY161"/>
      <c r="EZ161"/>
      <c r="FA161"/>
      <c r="FB161"/>
      <c r="FC161"/>
      <c r="FD161"/>
      <c r="FE161"/>
      <c r="FF161"/>
      <c r="FG161"/>
      <c r="FH161"/>
      <c r="FI161"/>
      <c r="FJ161"/>
      <c r="FK161"/>
      <c r="FL161"/>
      <c r="FM161"/>
      <c r="FN161"/>
      <c r="FO161"/>
      <c r="FP161"/>
      <c r="FQ161"/>
      <c r="FR161"/>
      <c r="FS161"/>
      <c r="FT161"/>
      <c r="FU161"/>
      <c r="FV161"/>
      <c r="FW161"/>
      <c r="FX161"/>
      <c r="FY161"/>
      <c r="FZ161"/>
      <c r="GA161"/>
      <c r="GB161"/>
      <c r="GC161"/>
      <c r="GD161"/>
      <c r="GE161"/>
      <c r="GF161"/>
      <c r="GG161"/>
      <c r="GH161"/>
      <c r="GI161"/>
      <c r="GJ161"/>
      <c r="GK161"/>
      <c r="GL161"/>
      <c r="GM161"/>
      <c r="GN161"/>
      <c r="GO161"/>
      <c r="GP161"/>
      <c r="GQ161"/>
      <c r="GR161"/>
      <c r="GS161"/>
      <c r="GT161"/>
      <c r="GU161"/>
      <c r="GV161"/>
      <c r="GW161"/>
      <c r="GX161"/>
      <c r="GY161"/>
      <c r="GZ161"/>
      <c r="HA161"/>
      <c r="HB161"/>
      <c r="HC161"/>
      <c r="HD161"/>
      <c r="HE161"/>
      <c r="HF161"/>
      <c r="HG161"/>
      <c r="HH161"/>
      <c r="HI161"/>
      <c r="HJ161"/>
      <c r="HK161"/>
      <c r="HL161"/>
      <c r="HM161"/>
      <c r="HN161"/>
      <c r="HO161"/>
      <c r="HP161"/>
      <c r="HQ161"/>
      <c r="HR161"/>
      <c r="HS161"/>
      <c r="HT161"/>
      <c r="HU161"/>
      <c r="HV161"/>
      <c r="HW161"/>
      <c r="HX161"/>
      <c r="HY161"/>
      <c r="HZ161"/>
      <c r="IA161"/>
      <c r="IB161"/>
      <c r="IC161"/>
      <c r="ID161"/>
      <c r="IE161"/>
      <c r="IF161"/>
      <c r="IG161"/>
      <c r="IH161"/>
      <c r="II161"/>
      <c r="IJ161"/>
      <c r="IK161"/>
      <c r="IL161"/>
      <c r="IM161"/>
      <c r="IN161"/>
      <c r="IO161"/>
      <c r="IP161"/>
      <c r="IQ161"/>
      <c r="IR161"/>
      <c r="IS161"/>
      <c r="IT161"/>
      <c r="IU161"/>
      <c r="IV161"/>
    </row>
    <row r="162" spans="1:256" ht="48" customHeight="1" x14ac:dyDescent="0.2">
      <c r="A162" s="14" t="s">
        <v>227</v>
      </c>
      <c r="B162" s="27" t="str">
        <f>VLOOKUP(A162,Questions!$B$3:$C$258,2,FALSE)</f>
        <v>Will you handle data in a FERPA compliant manner?</v>
      </c>
      <c r="C162" s="22" t="s">
        <v>15</v>
      </c>
      <c r="D162" s="31"/>
      <c r="E162" s="9" t="str">
        <f>IF((C162=""),VLOOKUP(A162,Questions!B:G,4,FALSE),IF(C162="Yes",VLOOKUP(A162,Questions!B:G,6,FALSE),IF(C162="No",VLOOKUP(A162,Questions!B:G,5,FALSE),"N/A")))</f>
        <v>Describe how FERPA compliance is integrated into your process and procedures.</v>
      </c>
      <c r="F162"/>
      <c r="G162"/>
      <c r="H162"/>
      <c r="I162"/>
      <c r="J162"/>
      <c r="K162"/>
      <c r="L162"/>
      <c r="M162"/>
      <c r="N162"/>
      <c r="O162"/>
      <c r="P162"/>
      <c r="Q162"/>
      <c r="R162"/>
      <c r="S162"/>
      <c r="T162"/>
      <c r="U162"/>
      <c r="V162"/>
      <c r="W162"/>
      <c r="X162"/>
      <c r="Y162"/>
      <c r="Z162"/>
      <c r="AA162"/>
      <c r="AB162"/>
      <c r="AC162"/>
      <c r="AD162"/>
      <c r="AE162"/>
      <c r="AF162"/>
      <c r="AG162"/>
      <c r="AH162"/>
      <c r="AI162"/>
      <c r="AJ162"/>
      <c r="AK162"/>
      <c r="AL162"/>
      <c r="AM162"/>
      <c r="AN162"/>
      <c r="AO162"/>
      <c r="AP162"/>
      <c r="AQ162"/>
      <c r="AR162"/>
      <c r="AS162"/>
      <c r="AT162"/>
      <c r="AU162"/>
      <c r="AV162"/>
      <c r="AW162"/>
      <c r="AX162"/>
      <c r="AY162"/>
      <c r="AZ162"/>
      <c r="BA162"/>
      <c r="BB162"/>
      <c r="BC162"/>
      <c r="BD162"/>
      <c r="BE162"/>
      <c r="BF162"/>
      <c r="BG162"/>
      <c r="BH162"/>
      <c r="BI162"/>
      <c r="BJ162"/>
      <c r="BK162"/>
      <c r="BL162"/>
      <c r="BM162"/>
      <c r="BN162"/>
      <c r="BO162"/>
      <c r="BP162"/>
      <c r="BQ162"/>
      <c r="BR162"/>
      <c r="BS162"/>
      <c r="BT162"/>
      <c r="BU162"/>
      <c r="BV162"/>
      <c r="BW162"/>
      <c r="BX162"/>
      <c r="BY162"/>
      <c r="BZ162"/>
      <c r="CA162"/>
      <c r="CB162"/>
      <c r="CC162"/>
      <c r="CD162"/>
      <c r="CE162"/>
      <c r="CF162"/>
      <c r="CG162"/>
      <c r="CH162"/>
      <c r="CI162"/>
      <c r="CJ162"/>
      <c r="CK162"/>
      <c r="CL162"/>
      <c r="CM162"/>
      <c r="CN162"/>
      <c r="CO162"/>
      <c r="CP162"/>
      <c r="CQ162"/>
      <c r="CR162"/>
      <c r="CS162"/>
      <c r="CT162"/>
      <c r="CU162"/>
      <c r="CV162"/>
      <c r="CW162"/>
      <c r="CX162"/>
      <c r="CY162"/>
      <c r="CZ162"/>
      <c r="DA162"/>
      <c r="DB162"/>
      <c r="DC162"/>
      <c r="DD162"/>
      <c r="DE162"/>
      <c r="DF162"/>
      <c r="DG162"/>
      <c r="DH162"/>
      <c r="DI162"/>
      <c r="DJ162"/>
      <c r="DK162"/>
      <c r="DL162"/>
      <c r="DM162"/>
      <c r="DN162"/>
      <c r="DO162"/>
      <c r="DP162"/>
      <c r="DQ162"/>
      <c r="DR162"/>
      <c r="DS162"/>
      <c r="DT162"/>
      <c r="DU162"/>
      <c r="DV162"/>
      <c r="DW162"/>
      <c r="DX162"/>
      <c r="DY162"/>
      <c r="DZ162"/>
      <c r="EA162"/>
      <c r="EB162"/>
      <c r="EC162"/>
      <c r="ED162"/>
      <c r="EE162"/>
      <c r="EF162"/>
      <c r="EG162"/>
      <c r="EH162"/>
      <c r="EI162"/>
      <c r="EJ162"/>
      <c r="EK162"/>
      <c r="EL162"/>
      <c r="EM162"/>
      <c r="EN162"/>
      <c r="EO162"/>
      <c r="EP162"/>
      <c r="EQ162"/>
      <c r="ER162"/>
      <c r="ES162"/>
      <c r="ET162"/>
      <c r="EU162"/>
      <c r="EV162"/>
      <c r="EW162"/>
      <c r="EX162"/>
      <c r="EY162"/>
      <c r="EZ162"/>
      <c r="FA162"/>
      <c r="FB162"/>
      <c r="FC162"/>
      <c r="FD162"/>
      <c r="FE162"/>
      <c r="FF162"/>
      <c r="FG162"/>
      <c r="FH162"/>
      <c r="FI162"/>
      <c r="FJ162"/>
      <c r="FK162"/>
      <c r="FL162"/>
      <c r="FM162"/>
      <c r="FN162"/>
      <c r="FO162"/>
      <c r="FP162"/>
      <c r="FQ162"/>
      <c r="FR162"/>
      <c r="FS162"/>
      <c r="FT162"/>
      <c r="FU162"/>
      <c r="FV162"/>
      <c r="FW162"/>
      <c r="FX162"/>
      <c r="FY162"/>
      <c r="FZ162"/>
      <c r="GA162"/>
      <c r="GB162"/>
      <c r="GC162"/>
      <c r="GD162"/>
      <c r="GE162"/>
      <c r="GF162"/>
      <c r="GG162"/>
      <c r="GH162"/>
      <c r="GI162"/>
      <c r="GJ162"/>
      <c r="GK162"/>
      <c r="GL162"/>
      <c r="GM162"/>
      <c r="GN162"/>
      <c r="GO162"/>
      <c r="GP162"/>
      <c r="GQ162"/>
      <c r="GR162"/>
      <c r="GS162"/>
      <c r="GT162"/>
      <c r="GU162"/>
      <c r="GV162"/>
      <c r="GW162"/>
      <c r="GX162"/>
      <c r="GY162"/>
      <c r="GZ162"/>
      <c r="HA162"/>
      <c r="HB162"/>
      <c r="HC162"/>
      <c r="HD162"/>
      <c r="HE162"/>
      <c r="HF162"/>
      <c r="HG162"/>
      <c r="HH162"/>
      <c r="HI162"/>
      <c r="HJ162"/>
      <c r="HK162"/>
      <c r="HL162"/>
      <c r="HM162"/>
      <c r="HN162"/>
      <c r="HO162"/>
      <c r="HP162"/>
      <c r="HQ162"/>
      <c r="HR162"/>
      <c r="HS162"/>
      <c r="HT162"/>
      <c r="HU162"/>
      <c r="HV162"/>
      <c r="HW162"/>
      <c r="HX162"/>
      <c r="HY162"/>
      <c r="HZ162"/>
      <c r="IA162"/>
      <c r="IB162"/>
      <c r="IC162"/>
      <c r="ID162"/>
      <c r="IE162"/>
      <c r="IF162"/>
      <c r="IG162"/>
      <c r="IH162"/>
      <c r="II162"/>
      <c r="IJ162"/>
      <c r="IK162"/>
      <c r="IL162"/>
      <c r="IM162"/>
      <c r="IN162"/>
      <c r="IO162"/>
      <c r="IP162"/>
      <c r="IQ162"/>
      <c r="IR162"/>
      <c r="IS162"/>
      <c r="IT162"/>
      <c r="IU162"/>
      <c r="IV162"/>
    </row>
    <row r="163" spans="1:256" ht="73.25" customHeight="1" x14ac:dyDescent="0.2">
      <c r="A163" s="14" t="s">
        <v>228</v>
      </c>
      <c r="B163" s="27" t="str">
        <f>VLOOKUP(A163,Questions!$B$3:$C$258,2,FALSE)</f>
        <v>Does your staff (or third party) have access to Institutional data (e.g., financial, PHI or other sensitive information) through any means?</v>
      </c>
      <c r="C163" s="22" t="s">
        <v>15</v>
      </c>
      <c r="D163" s="146" t="s">
        <v>3181</v>
      </c>
      <c r="E163" s="9" t="str">
        <f>IF((C163=""),VLOOKUP(A163,Questions!B:G,4,FALSE),IF(C163="Yes",VLOOKUP(A163,Questions!B:G,6,FALSE),IF(C163="No",VLOOKUP(A163,Questions!B:G,5,FALSE),"N/A")))</f>
        <v>Summarize what access staff (or third parties) have to institutional data.</v>
      </c>
      <c r="F163"/>
      <c r="G163"/>
      <c r="H163"/>
      <c r="I163"/>
      <c r="J163"/>
      <c r="K163"/>
      <c r="L163"/>
      <c r="M163"/>
      <c r="N163"/>
      <c r="O163"/>
      <c r="P163"/>
      <c r="Q163"/>
      <c r="R163"/>
      <c r="S163"/>
      <c r="T163"/>
      <c r="U163"/>
      <c r="V163"/>
      <c r="W163"/>
      <c r="X163"/>
      <c r="Y163"/>
      <c r="Z163"/>
      <c r="AA163"/>
      <c r="AB163"/>
      <c r="AC163"/>
      <c r="AD163"/>
      <c r="AE163"/>
      <c r="AF163"/>
      <c r="AG163"/>
      <c r="AH163"/>
      <c r="AI163"/>
      <c r="AJ163"/>
      <c r="AK163"/>
      <c r="AL163"/>
      <c r="AM163"/>
      <c r="AN163"/>
      <c r="AO163"/>
      <c r="AP163"/>
      <c r="AQ163"/>
      <c r="AR163"/>
      <c r="AS163"/>
      <c r="AT163"/>
      <c r="AU163"/>
      <c r="AV163"/>
      <c r="AW163"/>
      <c r="AX163"/>
      <c r="AY163"/>
      <c r="AZ163"/>
      <c r="BA163"/>
      <c r="BB163"/>
      <c r="BC163"/>
      <c r="BD163"/>
      <c r="BE163"/>
      <c r="BF163"/>
      <c r="BG163"/>
      <c r="BH163"/>
      <c r="BI163"/>
      <c r="BJ163"/>
      <c r="BK163"/>
      <c r="BL163"/>
      <c r="BM163"/>
      <c r="BN163"/>
      <c r="BO163"/>
      <c r="BP163"/>
      <c r="BQ163"/>
      <c r="BR163"/>
      <c r="BS163"/>
      <c r="BT163"/>
      <c r="BU163"/>
      <c r="BV163"/>
      <c r="BW163"/>
      <c r="BX163"/>
      <c r="BY163"/>
      <c r="BZ163"/>
      <c r="CA163"/>
      <c r="CB163"/>
      <c r="CC163"/>
      <c r="CD163"/>
      <c r="CE163"/>
      <c r="CF163"/>
      <c r="CG163"/>
      <c r="CH163"/>
      <c r="CI163"/>
      <c r="CJ163"/>
      <c r="CK163"/>
      <c r="CL163"/>
      <c r="CM163"/>
      <c r="CN163"/>
      <c r="CO163"/>
      <c r="CP163"/>
      <c r="CQ163"/>
      <c r="CR163"/>
      <c r="CS163"/>
      <c r="CT163"/>
      <c r="CU163"/>
      <c r="CV163"/>
      <c r="CW163"/>
      <c r="CX163"/>
      <c r="CY163"/>
      <c r="CZ163"/>
      <c r="DA163"/>
      <c r="DB163"/>
      <c r="DC163"/>
      <c r="DD163"/>
      <c r="DE163"/>
      <c r="DF163"/>
      <c r="DG163"/>
      <c r="DH163"/>
      <c r="DI163"/>
      <c r="DJ163"/>
      <c r="DK163"/>
      <c r="DL163"/>
      <c r="DM163"/>
      <c r="DN163"/>
      <c r="DO163"/>
      <c r="DP163"/>
      <c r="DQ163"/>
      <c r="DR163"/>
      <c r="DS163"/>
      <c r="DT163"/>
      <c r="DU163"/>
      <c r="DV163"/>
      <c r="DW163"/>
      <c r="DX163"/>
      <c r="DY163"/>
      <c r="DZ163"/>
      <c r="EA163"/>
      <c r="EB163"/>
      <c r="EC163"/>
      <c r="ED163"/>
      <c r="EE163"/>
      <c r="EF163"/>
      <c r="EG163"/>
      <c r="EH163"/>
      <c r="EI163"/>
      <c r="EJ163"/>
      <c r="EK163"/>
      <c r="EL163"/>
      <c r="EM163"/>
      <c r="EN163"/>
      <c r="EO163"/>
      <c r="EP163"/>
      <c r="EQ163"/>
      <c r="ER163"/>
      <c r="ES163"/>
      <c r="ET163"/>
      <c r="EU163"/>
      <c r="EV163"/>
      <c r="EW163"/>
      <c r="EX163"/>
      <c r="EY163"/>
      <c r="EZ163"/>
      <c r="FA163"/>
      <c r="FB163"/>
      <c r="FC163"/>
      <c r="FD163"/>
      <c r="FE163"/>
      <c r="FF163"/>
      <c r="FG163"/>
      <c r="FH163"/>
      <c r="FI163"/>
      <c r="FJ163"/>
      <c r="FK163"/>
      <c r="FL163"/>
      <c r="FM163"/>
      <c r="FN163"/>
      <c r="FO163"/>
      <c r="FP163"/>
      <c r="FQ163"/>
      <c r="FR163"/>
      <c r="FS163"/>
      <c r="FT163"/>
      <c r="FU163"/>
      <c r="FV163"/>
      <c r="FW163"/>
      <c r="FX163"/>
      <c r="FY163"/>
      <c r="FZ163"/>
      <c r="GA163"/>
      <c r="GB163"/>
      <c r="GC163"/>
      <c r="GD163"/>
      <c r="GE163"/>
      <c r="GF163"/>
      <c r="GG163"/>
      <c r="GH163"/>
      <c r="GI163"/>
      <c r="GJ163"/>
      <c r="GK163"/>
      <c r="GL163"/>
      <c r="GM163"/>
      <c r="GN163"/>
      <c r="GO163"/>
      <c r="GP163"/>
      <c r="GQ163"/>
      <c r="GR163"/>
      <c r="GS163"/>
      <c r="GT163"/>
      <c r="GU163"/>
      <c r="GV163"/>
      <c r="GW163"/>
      <c r="GX163"/>
      <c r="GY163"/>
      <c r="GZ163"/>
      <c r="HA163"/>
      <c r="HB163"/>
      <c r="HC163"/>
      <c r="HD163"/>
      <c r="HE163"/>
      <c r="HF163"/>
      <c r="HG163"/>
      <c r="HH163"/>
      <c r="HI163"/>
      <c r="HJ163"/>
      <c r="HK163"/>
      <c r="HL163"/>
      <c r="HM163"/>
      <c r="HN163"/>
      <c r="HO163"/>
      <c r="HP163"/>
      <c r="HQ163"/>
      <c r="HR163"/>
      <c r="HS163"/>
      <c r="HT163"/>
      <c r="HU163"/>
      <c r="HV163"/>
      <c r="HW163"/>
      <c r="HX163"/>
      <c r="HY163"/>
      <c r="HZ163"/>
      <c r="IA163"/>
      <c r="IB163"/>
      <c r="IC163"/>
      <c r="ID163"/>
      <c r="IE163"/>
      <c r="IF163"/>
      <c r="IG163"/>
      <c r="IH163"/>
      <c r="II163"/>
      <c r="IJ163"/>
      <c r="IK163"/>
      <c r="IL163"/>
      <c r="IM163"/>
      <c r="IN163"/>
      <c r="IO163"/>
      <c r="IP163"/>
      <c r="IQ163"/>
      <c r="IR163"/>
      <c r="IS163"/>
      <c r="IT163"/>
      <c r="IU163"/>
      <c r="IV163"/>
    </row>
    <row r="164" spans="1:256" ht="48" customHeight="1" x14ac:dyDescent="0.2">
      <c r="A164" s="14" t="s">
        <v>229</v>
      </c>
      <c r="B164" s="27" t="str">
        <f>VLOOKUP(A164,Questions!$B$3:$C$258,2,FALSE)</f>
        <v>Do you have a documented and currently implemented strategy for securing employee workstations when they work remotely? (i.e. not in a trusted computing environment)</v>
      </c>
      <c r="C164" s="22"/>
      <c r="D164" s="31"/>
      <c r="E164" s="9" t="str">
        <f>IF((C164=""),VLOOKUP(A164,Questions!B:G,4,FALSE),IF(C164="Yes",VLOOKUP(A164,Questions!B:G,6,FALSE),IF(C164="No",VLOOKUP(A164,Questions!B:G,5,FALSE),"N/A")))</f>
        <v xml:space="preserve"> </v>
      </c>
      <c r="F164"/>
      <c r="G164"/>
      <c r="H164"/>
      <c r="I164"/>
      <c r="J164"/>
      <c r="K164"/>
      <c r="L164"/>
      <c r="M164"/>
      <c r="N164"/>
      <c r="O164"/>
      <c r="P164"/>
      <c r="Q164"/>
      <c r="R164"/>
      <c r="S164"/>
      <c r="T164"/>
      <c r="U164"/>
      <c r="V164"/>
      <c r="W164"/>
      <c r="X164"/>
      <c r="Y164"/>
      <c r="Z164"/>
      <c r="AA164"/>
      <c r="AB164"/>
      <c r="AC164"/>
      <c r="AD164"/>
      <c r="AE164"/>
      <c r="AF164"/>
      <c r="AG164"/>
      <c r="AH164"/>
      <c r="AI164"/>
      <c r="AJ164"/>
      <c r="AK164"/>
      <c r="AL164"/>
      <c r="AM164"/>
      <c r="AN164"/>
      <c r="AO164"/>
      <c r="AP164"/>
      <c r="AQ164"/>
      <c r="AR164"/>
      <c r="AS164"/>
      <c r="AT164"/>
      <c r="AU164"/>
      <c r="AV164"/>
      <c r="AW164"/>
      <c r="AX164"/>
      <c r="AY164"/>
      <c r="AZ164"/>
      <c r="BA164"/>
      <c r="BB164"/>
      <c r="BC164"/>
      <c r="BD164"/>
      <c r="BE164"/>
      <c r="BF164"/>
      <c r="BG164"/>
      <c r="BH164"/>
      <c r="BI164"/>
      <c r="BJ164"/>
      <c r="BK164"/>
      <c r="BL164"/>
      <c r="BM164"/>
      <c r="BN164"/>
      <c r="BO164"/>
      <c r="BP164"/>
      <c r="BQ164"/>
      <c r="BR164"/>
      <c r="BS164"/>
      <c r="BT164"/>
      <c r="BU164"/>
      <c r="BV164"/>
      <c r="BW164"/>
      <c r="BX164"/>
      <c r="BY164"/>
      <c r="BZ164"/>
      <c r="CA164"/>
      <c r="CB164"/>
      <c r="CC164"/>
      <c r="CD164"/>
      <c r="CE164"/>
      <c r="CF164"/>
      <c r="CG164"/>
      <c r="CH164"/>
      <c r="CI164"/>
      <c r="CJ164"/>
      <c r="CK164"/>
      <c r="CL164"/>
      <c r="CM164"/>
      <c r="CN164"/>
      <c r="CO164"/>
      <c r="CP164"/>
      <c r="CQ164"/>
      <c r="CR164"/>
      <c r="CS164"/>
      <c r="CT164"/>
      <c r="CU164"/>
      <c r="CV164"/>
      <c r="CW164"/>
      <c r="CX164"/>
      <c r="CY164"/>
      <c r="CZ164"/>
      <c r="DA164"/>
      <c r="DB164"/>
      <c r="DC164"/>
      <c r="DD164"/>
      <c r="DE164"/>
      <c r="DF164"/>
      <c r="DG164"/>
      <c r="DH164"/>
      <c r="DI164"/>
      <c r="DJ164"/>
      <c r="DK164"/>
      <c r="DL164"/>
      <c r="DM164"/>
      <c r="DN164"/>
      <c r="DO164"/>
      <c r="DP164"/>
      <c r="DQ164"/>
      <c r="DR164"/>
      <c r="DS164"/>
      <c r="DT164"/>
      <c r="DU164"/>
      <c r="DV164"/>
      <c r="DW164"/>
      <c r="DX164"/>
      <c r="DY164"/>
      <c r="DZ164"/>
      <c r="EA164"/>
      <c r="EB164"/>
      <c r="EC164"/>
      <c r="ED164"/>
      <c r="EE164"/>
      <c r="EF164"/>
      <c r="EG164"/>
      <c r="EH164"/>
      <c r="EI164"/>
      <c r="EJ164"/>
      <c r="EK164"/>
      <c r="EL164"/>
      <c r="EM164"/>
      <c r="EN164"/>
      <c r="EO164"/>
      <c r="EP164"/>
      <c r="EQ164"/>
      <c r="ER164"/>
      <c r="ES164"/>
      <c r="ET164"/>
      <c r="EU164"/>
      <c r="EV164"/>
      <c r="EW164"/>
      <c r="EX164"/>
      <c r="EY164"/>
      <c r="EZ164"/>
      <c r="FA164"/>
      <c r="FB164"/>
      <c r="FC164"/>
      <c r="FD164"/>
      <c r="FE164"/>
      <c r="FF164"/>
      <c r="FG164"/>
      <c r="FH164"/>
      <c r="FI164"/>
      <c r="FJ164"/>
      <c r="FK164"/>
      <c r="FL164"/>
      <c r="FM164"/>
      <c r="FN164"/>
      <c r="FO164"/>
      <c r="FP164"/>
      <c r="FQ164"/>
      <c r="FR164"/>
      <c r="FS164"/>
      <c r="FT164"/>
      <c r="FU164"/>
      <c r="FV164"/>
      <c r="FW164"/>
      <c r="FX164"/>
      <c r="FY164"/>
      <c r="FZ164"/>
      <c r="GA164"/>
      <c r="GB164"/>
      <c r="GC164"/>
      <c r="GD164"/>
      <c r="GE164"/>
      <c r="GF164"/>
      <c r="GG164"/>
      <c r="GH164"/>
      <c r="GI164"/>
      <c r="GJ164"/>
      <c r="GK164"/>
      <c r="GL164"/>
      <c r="GM164"/>
      <c r="GN164"/>
      <c r="GO164"/>
      <c r="GP164"/>
      <c r="GQ164"/>
      <c r="GR164"/>
      <c r="GS164"/>
      <c r="GT164"/>
      <c r="GU164"/>
      <c r="GV164"/>
      <c r="GW164"/>
      <c r="GX164"/>
      <c r="GY164"/>
      <c r="GZ164"/>
      <c r="HA164"/>
      <c r="HB164"/>
      <c r="HC164"/>
      <c r="HD164"/>
      <c r="HE164"/>
      <c r="HF164"/>
      <c r="HG164"/>
      <c r="HH164"/>
      <c r="HI164"/>
      <c r="HJ164"/>
      <c r="HK164"/>
      <c r="HL164"/>
      <c r="HM164"/>
      <c r="HN164"/>
      <c r="HO164"/>
      <c r="HP164"/>
      <c r="HQ164"/>
      <c r="HR164"/>
      <c r="HS164"/>
      <c r="HT164"/>
      <c r="HU164"/>
      <c r="HV164"/>
      <c r="HW164"/>
      <c r="HX164"/>
      <c r="HY164"/>
      <c r="HZ164"/>
      <c r="IA164"/>
      <c r="IB164"/>
      <c r="IC164"/>
      <c r="ID164"/>
      <c r="IE164"/>
      <c r="IF164"/>
      <c r="IG164"/>
      <c r="IH164"/>
      <c r="II164"/>
      <c r="IJ164"/>
      <c r="IK164"/>
      <c r="IL164"/>
      <c r="IM164"/>
      <c r="IN164"/>
      <c r="IO164"/>
      <c r="IP164"/>
      <c r="IQ164"/>
      <c r="IR164"/>
      <c r="IS164"/>
      <c r="IT164"/>
      <c r="IU164"/>
      <c r="IV164"/>
    </row>
    <row r="165" spans="1:256" ht="36" customHeight="1" x14ac:dyDescent="0.2">
      <c r="A165" s="380" t="s">
        <v>1768</v>
      </c>
      <c r="B165" s="380"/>
      <c r="C165" s="24" t="s">
        <v>12</v>
      </c>
      <c r="D165" s="24" t="s">
        <v>13</v>
      </c>
      <c r="E165" s="7" t="s">
        <v>14</v>
      </c>
      <c r="F165"/>
      <c r="G165"/>
      <c r="H165"/>
      <c r="I165"/>
      <c r="J165"/>
      <c r="K165"/>
      <c r="L165"/>
      <c r="M165"/>
      <c r="N165"/>
      <c r="O165"/>
      <c r="P165"/>
      <c r="Q165"/>
      <c r="R165"/>
      <c r="S165"/>
      <c r="T165"/>
      <c r="U165"/>
      <c r="V165"/>
      <c r="W165"/>
      <c r="X165"/>
      <c r="Y165"/>
      <c r="Z165"/>
      <c r="AA165"/>
      <c r="AB165"/>
      <c r="AC165"/>
      <c r="AD165"/>
      <c r="AE165"/>
      <c r="AF165"/>
      <c r="AG165"/>
      <c r="AH165"/>
      <c r="AI165"/>
      <c r="AJ165"/>
      <c r="AK165"/>
      <c r="AL165"/>
      <c r="AM165"/>
      <c r="AN165"/>
      <c r="AO165"/>
      <c r="AP165"/>
      <c r="AQ165"/>
      <c r="AR165"/>
      <c r="AS165"/>
      <c r="AT165"/>
      <c r="AU165"/>
      <c r="AV165"/>
      <c r="AW165"/>
      <c r="AX165"/>
      <c r="AY165"/>
      <c r="AZ165"/>
      <c r="BA165"/>
      <c r="BB165"/>
      <c r="BC165"/>
      <c r="BD165"/>
      <c r="BE165"/>
      <c r="BF165"/>
      <c r="BG165"/>
      <c r="BH165"/>
      <c r="BI165"/>
      <c r="BJ165"/>
      <c r="BK165"/>
      <c r="BL165"/>
      <c r="BM165"/>
      <c r="BN165"/>
      <c r="BO165"/>
      <c r="BP165"/>
      <c r="BQ165"/>
      <c r="BR165"/>
      <c r="BS165"/>
      <c r="BT165"/>
      <c r="BU165"/>
      <c r="BV165"/>
      <c r="BW165"/>
      <c r="BX165"/>
      <c r="BY165"/>
      <c r="BZ165"/>
      <c r="CA165"/>
      <c r="CB165"/>
      <c r="CC165"/>
      <c r="CD165"/>
      <c r="CE165"/>
      <c r="CF165"/>
      <c r="CG165"/>
      <c r="CH165"/>
      <c r="CI165"/>
      <c r="CJ165"/>
      <c r="CK165"/>
      <c r="CL165"/>
      <c r="CM165"/>
      <c r="CN165"/>
      <c r="CO165"/>
      <c r="CP165"/>
      <c r="CQ165"/>
      <c r="CR165"/>
      <c r="CS165"/>
      <c r="CT165"/>
      <c r="CU165"/>
      <c r="CV165"/>
      <c r="CW165"/>
      <c r="CX165"/>
      <c r="CY165"/>
      <c r="CZ165"/>
      <c r="DA165"/>
      <c r="DB165"/>
      <c r="DC165"/>
      <c r="DD165"/>
      <c r="DE165"/>
      <c r="DF165"/>
      <c r="DG165"/>
      <c r="DH165"/>
      <c r="DI165"/>
      <c r="DJ165"/>
      <c r="DK165"/>
      <c r="DL165"/>
      <c r="DM165"/>
      <c r="DN165"/>
      <c r="DO165"/>
      <c r="DP165"/>
      <c r="DQ165"/>
      <c r="DR165"/>
      <c r="DS165"/>
      <c r="DT165"/>
      <c r="DU165"/>
      <c r="DV165"/>
      <c r="DW165"/>
      <c r="DX165"/>
      <c r="DY165"/>
      <c r="DZ165"/>
      <c r="EA165"/>
      <c r="EB165"/>
      <c r="EC165"/>
      <c r="ED165"/>
      <c r="EE165"/>
      <c r="EF165"/>
      <c r="EG165"/>
      <c r="EH165"/>
      <c r="EI165"/>
      <c r="EJ165"/>
      <c r="EK165"/>
      <c r="EL165"/>
      <c r="EM165"/>
      <c r="EN165"/>
      <c r="EO165"/>
      <c r="EP165"/>
      <c r="EQ165"/>
      <c r="ER165"/>
      <c r="ES165"/>
      <c r="ET165"/>
      <c r="EU165"/>
      <c r="EV165"/>
      <c r="EW165"/>
      <c r="EX165"/>
      <c r="EY165"/>
      <c r="EZ165"/>
      <c r="FA165"/>
      <c r="FB165"/>
      <c r="FC165"/>
      <c r="FD165"/>
      <c r="FE165"/>
      <c r="FF165"/>
      <c r="FG165"/>
      <c r="FH165"/>
      <c r="FI165"/>
      <c r="FJ165"/>
      <c r="FK165"/>
      <c r="FL165"/>
      <c r="FM165"/>
      <c r="FN165"/>
      <c r="FO165"/>
      <c r="FP165"/>
      <c r="FQ165"/>
      <c r="FR165"/>
      <c r="FS165"/>
      <c r="FT165"/>
      <c r="FU165"/>
      <c r="FV165"/>
      <c r="FW165"/>
      <c r="FX165"/>
      <c r="FY165"/>
      <c r="FZ165"/>
      <c r="GA165"/>
      <c r="GB165"/>
      <c r="GC165"/>
      <c r="GD165"/>
      <c r="GE165"/>
      <c r="GF165"/>
      <c r="GG165"/>
      <c r="GH165"/>
      <c r="GI165"/>
      <c r="GJ165"/>
      <c r="GK165"/>
      <c r="GL165"/>
      <c r="GM165"/>
      <c r="GN165"/>
      <c r="GO165"/>
      <c r="GP165"/>
      <c r="GQ165"/>
      <c r="GR165"/>
      <c r="GS165"/>
      <c r="GT165"/>
      <c r="GU165"/>
      <c r="GV165"/>
      <c r="GW165"/>
      <c r="GX165"/>
      <c r="GY165"/>
      <c r="GZ165"/>
      <c r="HA165"/>
      <c r="HB165"/>
      <c r="HC165"/>
      <c r="HD165"/>
      <c r="HE165"/>
      <c r="HF165"/>
      <c r="HG165"/>
      <c r="HH165"/>
      <c r="HI165"/>
      <c r="HJ165"/>
      <c r="HK165"/>
      <c r="HL165"/>
      <c r="HM165"/>
      <c r="HN165"/>
      <c r="HO165"/>
      <c r="HP165"/>
      <c r="HQ165"/>
      <c r="HR165"/>
      <c r="HS165"/>
      <c r="HT165"/>
      <c r="HU165"/>
      <c r="HV165"/>
      <c r="HW165"/>
      <c r="HX165"/>
      <c r="HY165"/>
      <c r="HZ165"/>
      <c r="IA165"/>
      <c r="IB165"/>
      <c r="IC165"/>
      <c r="ID165"/>
      <c r="IE165"/>
      <c r="IF165"/>
      <c r="IG165"/>
      <c r="IH165"/>
      <c r="II165"/>
      <c r="IJ165"/>
      <c r="IK165"/>
      <c r="IL165"/>
      <c r="IM165"/>
      <c r="IN165"/>
      <c r="IO165"/>
      <c r="IP165"/>
      <c r="IQ165"/>
      <c r="IR165"/>
      <c r="IS165"/>
      <c r="IT165"/>
      <c r="IU165"/>
      <c r="IV165"/>
    </row>
    <row r="166" spans="1:256" ht="49.25" customHeight="1" x14ac:dyDescent="0.2">
      <c r="A166" s="14" t="s">
        <v>230</v>
      </c>
      <c r="B166" s="27" t="str">
        <f>VLOOKUP(A166,Questions!$B$3:$C$258,2,FALSE)</f>
        <v>Does the hosting provider have a SOC 2 Type 2 report available?</v>
      </c>
      <c r="C166" s="11"/>
      <c r="D166" s="12"/>
      <c r="E166" s="9" t="str">
        <f>IF((C166=""),VLOOKUP(A166,Questions!B:G,4,FALSE),IF(C166="Yes",VLOOKUP(A166,Questions!B:G,6,FALSE),IF(C166="No",VLOOKUP(A166,Questions!B:G,5,FALSE),"N/A")))</f>
        <v xml:space="preserve"> </v>
      </c>
      <c r="F166"/>
      <c r="G166"/>
      <c r="H166"/>
      <c r="I166"/>
      <c r="J166"/>
      <c r="K166"/>
      <c r="L166"/>
      <c r="M166"/>
      <c r="N166"/>
      <c r="O166"/>
      <c r="P166"/>
      <c r="Q166"/>
      <c r="R166"/>
      <c r="S166"/>
      <c r="T166"/>
      <c r="U166"/>
      <c r="V166"/>
      <c r="W166"/>
      <c r="X166"/>
      <c r="Y166"/>
      <c r="Z166"/>
      <c r="AA166"/>
      <c r="AB166"/>
      <c r="AC166"/>
      <c r="AD166"/>
      <c r="AE166"/>
      <c r="AF166"/>
      <c r="AG166"/>
      <c r="AH166"/>
      <c r="AI166"/>
      <c r="AJ166"/>
      <c r="AK166"/>
      <c r="AL166"/>
      <c r="AM166"/>
      <c r="AN166"/>
      <c r="AO166"/>
      <c r="AP166"/>
      <c r="AQ166"/>
      <c r="AR166"/>
      <c r="AS166"/>
      <c r="AT166"/>
      <c r="AU166"/>
      <c r="AV166"/>
      <c r="AW166"/>
      <c r="AX166"/>
      <c r="AY166"/>
      <c r="AZ166"/>
      <c r="BA166"/>
      <c r="BB166"/>
      <c r="BC166"/>
      <c r="BD166"/>
      <c r="BE166"/>
      <c r="BF166"/>
      <c r="BG166"/>
      <c r="BH166"/>
      <c r="BI166"/>
      <c r="BJ166"/>
      <c r="BK166"/>
      <c r="BL166"/>
      <c r="BM166"/>
      <c r="BN166"/>
      <c r="BO166"/>
      <c r="BP166"/>
      <c r="BQ166"/>
      <c r="BR166"/>
      <c r="BS166"/>
      <c r="BT166"/>
      <c r="BU166"/>
      <c r="BV166"/>
      <c r="BW166"/>
      <c r="BX166"/>
      <c r="BY166"/>
      <c r="BZ166"/>
      <c r="CA166"/>
      <c r="CB166"/>
      <c r="CC166"/>
      <c r="CD166"/>
      <c r="CE166"/>
      <c r="CF166"/>
      <c r="CG166"/>
      <c r="CH166"/>
      <c r="CI166"/>
      <c r="CJ166"/>
      <c r="CK166"/>
      <c r="CL166"/>
      <c r="CM166"/>
      <c r="CN166"/>
      <c r="CO166"/>
      <c r="CP166"/>
      <c r="CQ166"/>
      <c r="CR166"/>
      <c r="CS166"/>
      <c r="CT166"/>
      <c r="CU166"/>
      <c r="CV166"/>
      <c r="CW166"/>
      <c r="CX166"/>
      <c r="CY166"/>
      <c r="CZ166"/>
      <c r="DA166"/>
      <c r="DB166"/>
      <c r="DC166"/>
      <c r="DD166"/>
      <c r="DE166"/>
      <c r="DF166"/>
      <c r="DG166"/>
      <c r="DH166"/>
      <c r="DI166"/>
      <c r="DJ166"/>
      <c r="DK166"/>
      <c r="DL166"/>
      <c r="DM166"/>
      <c r="DN166"/>
      <c r="DO166"/>
      <c r="DP166"/>
      <c r="DQ166"/>
      <c r="DR166"/>
      <c r="DS166"/>
      <c r="DT166"/>
      <c r="DU166"/>
      <c r="DV166"/>
      <c r="DW166"/>
      <c r="DX166"/>
      <c r="DY166"/>
      <c r="DZ166"/>
      <c r="EA166"/>
      <c r="EB166"/>
      <c r="EC166"/>
      <c r="ED166"/>
      <c r="EE166"/>
      <c r="EF166"/>
      <c r="EG166"/>
      <c r="EH166"/>
      <c r="EI166"/>
      <c r="EJ166"/>
      <c r="EK166"/>
      <c r="EL166"/>
      <c r="EM166"/>
      <c r="EN166"/>
      <c r="EO166"/>
      <c r="EP166"/>
      <c r="EQ166"/>
      <c r="ER166"/>
      <c r="ES166"/>
      <c r="ET166"/>
      <c r="EU166"/>
      <c r="EV166"/>
      <c r="EW166"/>
      <c r="EX166"/>
      <c r="EY166"/>
      <c r="EZ166"/>
      <c r="FA166"/>
      <c r="FB166"/>
      <c r="FC166"/>
      <c r="FD166"/>
      <c r="FE166"/>
      <c r="FF166"/>
      <c r="FG166"/>
      <c r="FH166"/>
      <c r="FI166"/>
      <c r="FJ166"/>
      <c r="FK166"/>
      <c r="FL166"/>
      <c r="FM166"/>
      <c r="FN166"/>
      <c r="FO166"/>
      <c r="FP166"/>
      <c r="FQ166"/>
      <c r="FR166"/>
      <c r="FS166"/>
      <c r="FT166"/>
      <c r="FU166"/>
      <c r="FV166"/>
      <c r="FW166"/>
      <c r="FX166"/>
      <c r="FY166"/>
      <c r="FZ166"/>
      <c r="GA166"/>
      <c r="GB166"/>
      <c r="GC166"/>
      <c r="GD166"/>
      <c r="GE166"/>
      <c r="GF166"/>
      <c r="GG166"/>
      <c r="GH166"/>
      <c r="GI166"/>
      <c r="GJ166"/>
      <c r="GK166"/>
      <c r="GL166"/>
      <c r="GM166"/>
      <c r="GN166"/>
      <c r="GO166"/>
      <c r="GP166"/>
      <c r="GQ166"/>
      <c r="GR166"/>
      <c r="GS166"/>
      <c r="GT166"/>
      <c r="GU166"/>
      <c r="GV166"/>
      <c r="GW166"/>
      <c r="GX166"/>
      <c r="GY166"/>
      <c r="GZ166"/>
      <c r="HA166"/>
      <c r="HB166"/>
      <c r="HC166"/>
      <c r="HD166"/>
      <c r="HE166"/>
      <c r="HF166"/>
      <c r="HG166"/>
      <c r="HH166"/>
      <c r="HI166"/>
      <c r="HJ166"/>
      <c r="HK166"/>
      <c r="HL166"/>
      <c r="HM166"/>
      <c r="HN166"/>
      <c r="HO166"/>
      <c r="HP166"/>
      <c r="HQ166"/>
      <c r="HR166"/>
      <c r="HS166"/>
      <c r="HT166"/>
      <c r="HU166"/>
      <c r="HV166"/>
      <c r="HW166"/>
      <c r="HX166"/>
      <c r="HY166"/>
      <c r="HZ166"/>
      <c r="IA166"/>
      <c r="IB166"/>
      <c r="IC166"/>
      <c r="ID166"/>
      <c r="IE166"/>
      <c r="IF166"/>
      <c r="IG166"/>
      <c r="IH166"/>
      <c r="II166"/>
      <c r="IJ166"/>
      <c r="IK166"/>
      <c r="IL166"/>
      <c r="IM166"/>
      <c r="IN166"/>
      <c r="IO166"/>
      <c r="IP166"/>
      <c r="IQ166"/>
      <c r="IR166"/>
      <c r="IS166"/>
      <c r="IT166"/>
      <c r="IU166"/>
      <c r="IV166"/>
    </row>
    <row r="167" spans="1:256" ht="48" customHeight="1" x14ac:dyDescent="0.2">
      <c r="A167" s="14" t="s">
        <v>231</v>
      </c>
      <c r="B167" s="27" t="str">
        <f>VLOOKUP(A167,Questions!$B$3:$C$258,2,FALSE)</f>
        <v>Are you generally able to accommodate storing each institution's data within their geographic region?</v>
      </c>
      <c r="C167" s="11" t="s">
        <v>18</v>
      </c>
      <c r="D167" s="12" t="s">
        <v>3174</v>
      </c>
      <c r="E167" s="9" t="str">
        <f>IF((C167=""),VLOOKUP(A167,Questions!B:G,4,FALSE),IF(C167="Yes",VLOOKUP(A167,Questions!B:G,6,FALSE),IF(C167="No",VLOOKUP(A167,Questions!B:G,5,FALSE),"N/A")))</f>
        <v>Under what circumstances would institutional data leave a designated region or regions?</v>
      </c>
      <c r="F167" s="254"/>
      <c r="G167"/>
      <c r="H167"/>
      <c r="I167"/>
      <c r="J167"/>
      <c r="K167"/>
      <c r="L167"/>
      <c r="M167"/>
      <c r="N167"/>
      <c r="O167"/>
      <c r="P167"/>
      <c r="Q167"/>
      <c r="R167"/>
      <c r="S167"/>
      <c r="T167"/>
      <c r="U167"/>
      <c r="V167"/>
      <c r="W167"/>
      <c r="X167"/>
      <c r="Y167"/>
      <c r="Z167"/>
      <c r="AA167"/>
      <c r="AB167"/>
      <c r="AC167"/>
      <c r="AD167"/>
      <c r="AE167"/>
      <c r="AF167"/>
      <c r="AG167"/>
      <c r="AH167"/>
      <c r="AI167"/>
      <c r="AJ167"/>
      <c r="AK167"/>
      <c r="AL167"/>
      <c r="AM167"/>
      <c r="AN167"/>
      <c r="AO167"/>
      <c r="AP167"/>
      <c r="AQ167"/>
      <c r="AR167"/>
      <c r="AS167"/>
      <c r="AT167"/>
      <c r="AU167"/>
      <c r="AV167"/>
      <c r="AW167"/>
      <c r="AX167"/>
      <c r="AY167"/>
      <c r="AZ167"/>
      <c r="BA167"/>
      <c r="BB167"/>
      <c r="BC167"/>
      <c r="BD167"/>
      <c r="BE167"/>
      <c r="BF167"/>
      <c r="BG167"/>
      <c r="BH167"/>
      <c r="BI167"/>
      <c r="BJ167"/>
      <c r="BK167"/>
      <c r="BL167"/>
      <c r="BM167"/>
      <c r="BN167"/>
      <c r="BO167"/>
      <c r="BP167"/>
      <c r="BQ167"/>
      <c r="BR167"/>
      <c r="BS167"/>
      <c r="BT167"/>
      <c r="BU167"/>
      <c r="BV167"/>
      <c r="BW167"/>
      <c r="BX167"/>
      <c r="BY167"/>
      <c r="BZ167"/>
      <c r="CA167"/>
      <c r="CB167"/>
      <c r="CC167"/>
      <c r="CD167"/>
      <c r="CE167"/>
      <c r="CF167"/>
      <c r="CG167"/>
      <c r="CH167"/>
      <c r="CI167"/>
      <c r="CJ167"/>
      <c r="CK167"/>
      <c r="CL167"/>
      <c r="CM167"/>
      <c r="CN167"/>
      <c r="CO167"/>
      <c r="CP167"/>
      <c r="CQ167"/>
      <c r="CR167"/>
      <c r="CS167"/>
      <c r="CT167"/>
      <c r="CU167"/>
      <c r="CV167"/>
      <c r="CW167"/>
      <c r="CX167"/>
      <c r="CY167"/>
      <c r="CZ167"/>
      <c r="DA167"/>
      <c r="DB167"/>
      <c r="DC167"/>
      <c r="DD167"/>
      <c r="DE167"/>
      <c r="DF167"/>
      <c r="DG167"/>
      <c r="DH167"/>
      <c r="DI167"/>
      <c r="DJ167"/>
      <c r="DK167"/>
      <c r="DL167"/>
      <c r="DM167"/>
      <c r="DN167"/>
      <c r="DO167"/>
      <c r="DP167"/>
      <c r="DQ167"/>
      <c r="DR167"/>
      <c r="DS167"/>
      <c r="DT167"/>
      <c r="DU167"/>
      <c r="DV167"/>
      <c r="DW167"/>
      <c r="DX167"/>
      <c r="DY167"/>
      <c r="DZ167"/>
      <c r="EA167"/>
      <c r="EB167"/>
      <c r="EC167"/>
      <c r="ED167"/>
      <c r="EE167"/>
      <c r="EF167"/>
      <c r="EG167"/>
      <c r="EH167"/>
      <c r="EI167"/>
      <c r="EJ167"/>
      <c r="EK167"/>
      <c r="EL167"/>
      <c r="EM167"/>
      <c r="EN167"/>
      <c r="EO167"/>
      <c r="EP167"/>
      <c r="EQ167"/>
      <c r="ER167"/>
      <c r="ES167"/>
      <c r="ET167"/>
      <c r="EU167"/>
      <c r="EV167"/>
      <c r="EW167"/>
      <c r="EX167"/>
      <c r="EY167"/>
      <c r="EZ167"/>
      <c r="FA167"/>
      <c r="FB167"/>
      <c r="FC167"/>
      <c r="FD167"/>
      <c r="FE167"/>
      <c r="FF167"/>
      <c r="FG167"/>
      <c r="FH167"/>
      <c r="FI167"/>
      <c r="FJ167"/>
      <c r="FK167"/>
      <c r="FL167"/>
      <c r="FM167"/>
      <c r="FN167"/>
      <c r="FO167"/>
      <c r="FP167"/>
      <c r="FQ167"/>
      <c r="FR167"/>
      <c r="FS167"/>
      <c r="FT167"/>
      <c r="FU167"/>
      <c r="FV167"/>
      <c r="FW167"/>
      <c r="FX167"/>
      <c r="FY167"/>
      <c r="FZ167"/>
      <c r="GA167"/>
      <c r="GB167"/>
      <c r="GC167"/>
      <c r="GD167"/>
      <c r="GE167"/>
      <c r="GF167"/>
      <c r="GG167"/>
      <c r="GH167"/>
      <c r="GI167"/>
      <c r="GJ167"/>
      <c r="GK167"/>
      <c r="GL167"/>
      <c r="GM167"/>
      <c r="GN167"/>
      <c r="GO167"/>
      <c r="GP167"/>
      <c r="GQ167"/>
      <c r="GR167"/>
      <c r="GS167"/>
      <c r="GT167"/>
      <c r="GU167"/>
      <c r="GV167"/>
      <c r="GW167"/>
      <c r="GX167"/>
      <c r="GY167"/>
      <c r="GZ167"/>
      <c r="HA167"/>
      <c r="HB167"/>
      <c r="HC167"/>
      <c r="HD167"/>
      <c r="HE167"/>
      <c r="HF167"/>
      <c r="HG167"/>
      <c r="HH167"/>
      <c r="HI167"/>
      <c r="HJ167"/>
      <c r="HK167"/>
      <c r="HL167"/>
      <c r="HM167"/>
      <c r="HN167"/>
      <c r="HO167"/>
      <c r="HP167"/>
      <c r="HQ167"/>
      <c r="HR167"/>
      <c r="HS167"/>
      <c r="HT167"/>
      <c r="HU167"/>
      <c r="HV167"/>
      <c r="HW167"/>
      <c r="HX167"/>
      <c r="HY167"/>
      <c r="HZ167"/>
      <c r="IA167"/>
      <c r="IB167"/>
      <c r="IC167"/>
      <c r="ID167"/>
      <c r="IE167"/>
      <c r="IF167"/>
      <c r="IG167"/>
      <c r="IH167"/>
      <c r="II167"/>
      <c r="IJ167"/>
      <c r="IK167"/>
      <c r="IL167"/>
      <c r="IM167"/>
      <c r="IN167"/>
      <c r="IO167"/>
      <c r="IP167"/>
      <c r="IQ167"/>
      <c r="IR167"/>
      <c r="IS167"/>
      <c r="IT167"/>
      <c r="IU167"/>
      <c r="IV167"/>
    </row>
    <row r="168" spans="1:256" ht="48" customHeight="1" x14ac:dyDescent="0.2">
      <c r="A168" s="14" t="s">
        <v>232</v>
      </c>
      <c r="B168" s="27" t="str">
        <f>VLOOKUP(A168,Questions!$B$3:$C$258,2,FALSE)</f>
        <v>Are the data centers staffed 24 hours a day, seven days a week (i.e., 24x7x365)?</v>
      </c>
      <c r="C168" s="11" t="s">
        <v>18</v>
      </c>
      <c r="D168" s="12"/>
      <c r="E168" s="9" t="str">
        <f>IF((C168=""),VLOOKUP(A168,Questions!B:G,4,FALSE),IF(C168="Yes",VLOOKUP(A168,Questions!B:G,6,FALSE),IF(C168="No",VLOOKUP(A168,Questions!B:G,5,FALSE),"N/A")))</f>
        <v>State any plans to staff data centers 24x7x365.</v>
      </c>
      <c r="F168" s="254"/>
      <c r="G168"/>
      <c r="H168"/>
      <c r="I168"/>
      <c r="J168"/>
      <c r="K168"/>
      <c r="L168"/>
      <c r="M168"/>
      <c r="N168"/>
      <c r="O168"/>
      <c r="P168"/>
      <c r="Q168"/>
      <c r="R168"/>
      <c r="S168"/>
      <c r="T168"/>
      <c r="U168"/>
      <c r="V168"/>
      <c r="W168"/>
      <c r="X168"/>
      <c r="Y168"/>
      <c r="Z168"/>
      <c r="AA168"/>
      <c r="AB168"/>
      <c r="AC168"/>
      <c r="AD168"/>
      <c r="AE168"/>
      <c r="AF168"/>
      <c r="AG168"/>
      <c r="AH168"/>
      <c r="AI168"/>
      <c r="AJ168"/>
      <c r="AK168"/>
      <c r="AL168"/>
      <c r="AM168"/>
      <c r="AN168"/>
      <c r="AO168"/>
      <c r="AP168"/>
      <c r="AQ168"/>
      <c r="AR168"/>
      <c r="AS168"/>
      <c r="AT168"/>
      <c r="AU168"/>
      <c r="AV168"/>
      <c r="AW168"/>
      <c r="AX168"/>
      <c r="AY168"/>
      <c r="AZ168"/>
      <c r="BA168"/>
      <c r="BB168"/>
      <c r="BC168"/>
      <c r="BD168"/>
      <c r="BE168"/>
      <c r="BF168"/>
      <c r="BG168"/>
      <c r="BH168"/>
      <c r="BI168"/>
      <c r="BJ168"/>
      <c r="BK168"/>
      <c r="BL168"/>
      <c r="BM168"/>
      <c r="BN168"/>
      <c r="BO168"/>
      <c r="BP168"/>
      <c r="BQ168"/>
      <c r="BR168"/>
      <c r="BS168"/>
      <c r="BT168"/>
      <c r="BU168"/>
      <c r="BV168"/>
      <c r="BW168"/>
      <c r="BX168"/>
      <c r="BY168"/>
      <c r="BZ168"/>
      <c r="CA168"/>
      <c r="CB168"/>
      <c r="CC168"/>
      <c r="CD168"/>
      <c r="CE168"/>
      <c r="CF168"/>
      <c r="CG168"/>
      <c r="CH168"/>
      <c r="CI168"/>
      <c r="CJ168"/>
      <c r="CK168"/>
      <c r="CL168"/>
      <c r="CM168"/>
      <c r="CN168"/>
      <c r="CO168"/>
      <c r="CP168"/>
      <c r="CQ168"/>
      <c r="CR168"/>
      <c r="CS168"/>
      <c r="CT168"/>
      <c r="CU168"/>
      <c r="CV168"/>
      <c r="CW168"/>
      <c r="CX168"/>
      <c r="CY168"/>
      <c r="CZ168"/>
      <c r="DA168"/>
      <c r="DB168"/>
      <c r="DC168"/>
      <c r="DD168"/>
      <c r="DE168"/>
      <c r="DF168"/>
      <c r="DG168"/>
      <c r="DH168"/>
      <c r="DI168"/>
      <c r="DJ168"/>
      <c r="DK168"/>
      <c r="DL168"/>
      <c r="DM168"/>
      <c r="DN168"/>
      <c r="DO168"/>
      <c r="DP168"/>
      <c r="DQ168"/>
      <c r="DR168"/>
      <c r="DS168"/>
      <c r="DT168"/>
      <c r="DU168"/>
      <c r="DV168"/>
      <c r="DW168"/>
      <c r="DX168"/>
      <c r="DY168"/>
      <c r="DZ168"/>
      <c r="EA168"/>
      <c r="EB168"/>
      <c r="EC168"/>
      <c r="ED168"/>
      <c r="EE168"/>
      <c r="EF168"/>
      <c r="EG168"/>
      <c r="EH168"/>
      <c r="EI168"/>
      <c r="EJ168"/>
      <c r="EK168"/>
      <c r="EL168"/>
      <c r="EM168"/>
      <c r="EN168"/>
      <c r="EO168"/>
      <c r="EP168"/>
      <c r="EQ168"/>
      <c r="ER168"/>
      <c r="ES168"/>
      <c r="ET168"/>
      <c r="EU168"/>
      <c r="EV168"/>
      <c r="EW168"/>
      <c r="EX168"/>
      <c r="EY168"/>
      <c r="EZ168"/>
      <c r="FA168"/>
      <c r="FB168"/>
      <c r="FC168"/>
      <c r="FD168"/>
      <c r="FE168"/>
      <c r="FF168"/>
      <c r="FG168"/>
      <c r="FH168"/>
      <c r="FI168"/>
      <c r="FJ168"/>
      <c r="FK168"/>
      <c r="FL168"/>
      <c r="FM168"/>
      <c r="FN168"/>
      <c r="FO168"/>
      <c r="FP168"/>
      <c r="FQ168"/>
      <c r="FR168"/>
      <c r="FS168"/>
      <c r="FT168"/>
      <c r="FU168"/>
      <c r="FV168"/>
      <c r="FW168"/>
      <c r="FX168"/>
      <c r="FY168"/>
      <c r="FZ168"/>
      <c r="GA168"/>
      <c r="GB168"/>
      <c r="GC168"/>
      <c r="GD168"/>
      <c r="GE168"/>
      <c r="GF168"/>
      <c r="GG168"/>
      <c r="GH168"/>
      <c r="GI168"/>
      <c r="GJ168"/>
      <c r="GK168"/>
      <c r="GL168"/>
      <c r="GM168"/>
      <c r="GN168"/>
      <c r="GO168"/>
      <c r="GP168"/>
      <c r="GQ168"/>
      <c r="GR168"/>
      <c r="GS168"/>
      <c r="GT168"/>
      <c r="GU168"/>
      <c r="GV168"/>
      <c r="GW168"/>
      <c r="GX168"/>
      <c r="GY168"/>
      <c r="GZ168"/>
      <c r="HA168"/>
      <c r="HB168"/>
      <c r="HC168"/>
      <c r="HD168"/>
      <c r="HE168"/>
      <c r="HF168"/>
      <c r="HG168"/>
      <c r="HH168"/>
      <c r="HI168"/>
      <c r="HJ168"/>
      <c r="HK168"/>
      <c r="HL168"/>
      <c r="HM168"/>
      <c r="HN168"/>
      <c r="HO168"/>
      <c r="HP168"/>
      <c r="HQ168"/>
      <c r="HR168"/>
      <c r="HS168"/>
      <c r="HT168"/>
      <c r="HU168"/>
      <c r="HV168"/>
      <c r="HW168"/>
      <c r="HX168"/>
      <c r="HY168"/>
      <c r="HZ168"/>
      <c r="IA168"/>
      <c r="IB168"/>
      <c r="IC168"/>
      <c r="ID168"/>
      <c r="IE168"/>
      <c r="IF168"/>
      <c r="IG168"/>
      <c r="IH168"/>
      <c r="II168"/>
      <c r="IJ168"/>
      <c r="IK168"/>
      <c r="IL168"/>
      <c r="IM168"/>
      <c r="IN168"/>
      <c r="IO168"/>
      <c r="IP168"/>
      <c r="IQ168"/>
      <c r="IR168"/>
      <c r="IS168"/>
      <c r="IT168"/>
      <c r="IU168"/>
      <c r="IV168"/>
    </row>
    <row r="169" spans="1:256" ht="47" customHeight="1" x14ac:dyDescent="0.2">
      <c r="A169" s="14" t="s">
        <v>233</v>
      </c>
      <c r="B169" s="27" t="str">
        <f>VLOOKUP(A169,Questions!$B$3:$C$258,2,FALSE)</f>
        <v>Are your servers separated from other companies via a physical barrier, such as a cage or hardened walls?</v>
      </c>
      <c r="C169" s="11" t="s">
        <v>15</v>
      </c>
      <c r="D169" s="12"/>
      <c r="E169" s="9" t="str">
        <f>IF((C169=""),VLOOKUP(A169,Questions!B:G,4,FALSE),IF(C169="Yes",VLOOKUP(A169,Questions!B:G,6,FALSE),IF(C169="No",VLOOKUP(A169,Questions!B:G,5,FALSE),"N/A")))</f>
        <v>Describe your physical barrier strategy.</v>
      </c>
      <c r="F169" s="254"/>
      <c r="G169"/>
      <c r="H169"/>
      <c r="I169"/>
      <c r="J169"/>
      <c r="K169"/>
      <c r="L169"/>
      <c r="M169"/>
      <c r="N169"/>
      <c r="O169"/>
      <c r="P169"/>
      <c r="Q169"/>
      <c r="R169"/>
      <c r="S169"/>
      <c r="T169"/>
      <c r="U169"/>
      <c r="V169"/>
      <c r="W169"/>
      <c r="X169"/>
      <c r="Y169"/>
      <c r="Z169"/>
      <c r="AA169"/>
      <c r="AB169"/>
      <c r="AC169"/>
      <c r="AD169"/>
      <c r="AE169"/>
      <c r="AF169"/>
      <c r="AG169"/>
      <c r="AH169"/>
      <c r="AI169"/>
      <c r="AJ169"/>
      <c r="AK169"/>
      <c r="AL169"/>
      <c r="AM169"/>
      <c r="AN169"/>
      <c r="AO169"/>
      <c r="AP169"/>
      <c r="AQ169"/>
      <c r="AR169"/>
      <c r="AS169"/>
      <c r="AT169"/>
      <c r="AU169"/>
      <c r="AV169"/>
      <c r="AW169"/>
      <c r="AX169"/>
      <c r="AY169"/>
      <c r="AZ169"/>
      <c r="BA169"/>
      <c r="BB169"/>
      <c r="BC169"/>
      <c r="BD169"/>
      <c r="BE169"/>
      <c r="BF169"/>
      <c r="BG169"/>
      <c r="BH169"/>
      <c r="BI169"/>
      <c r="BJ169"/>
      <c r="BK169"/>
      <c r="BL169"/>
      <c r="BM169"/>
      <c r="BN169"/>
      <c r="BO169"/>
      <c r="BP169"/>
      <c r="BQ169"/>
      <c r="BR169"/>
      <c r="BS169"/>
      <c r="BT169"/>
      <c r="BU169"/>
      <c r="BV169"/>
      <c r="BW169"/>
      <c r="BX169"/>
      <c r="BY169"/>
      <c r="BZ169"/>
      <c r="CA169"/>
      <c r="CB169"/>
      <c r="CC169"/>
      <c r="CD169"/>
      <c r="CE169"/>
      <c r="CF169"/>
      <c r="CG169"/>
      <c r="CH169"/>
      <c r="CI169"/>
      <c r="CJ169"/>
      <c r="CK169"/>
      <c r="CL169"/>
      <c r="CM169"/>
      <c r="CN169"/>
      <c r="CO169"/>
      <c r="CP169"/>
      <c r="CQ169"/>
      <c r="CR169"/>
      <c r="CS169"/>
      <c r="CT169"/>
      <c r="CU169"/>
      <c r="CV169"/>
      <c r="CW169"/>
      <c r="CX169"/>
      <c r="CY169"/>
      <c r="CZ169"/>
      <c r="DA169"/>
      <c r="DB169"/>
      <c r="DC169"/>
      <c r="DD169"/>
      <c r="DE169"/>
      <c r="DF169"/>
      <c r="DG169"/>
      <c r="DH169"/>
      <c r="DI169"/>
      <c r="DJ169"/>
      <c r="DK169"/>
      <c r="DL169"/>
      <c r="DM169"/>
      <c r="DN169"/>
      <c r="DO169"/>
      <c r="DP169"/>
      <c r="DQ169"/>
      <c r="DR169"/>
      <c r="DS169"/>
      <c r="DT169"/>
      <c r="DU169"/>
      <c r="DV169"/>
      <c r="DW169"/>
      <c r="DX169"/>
      <c r="DY169"/>
      <c r="DZ169"/>
      <c r="EA169"/>
      <c r="EB169"/>
      <c r="EC169"/>
      <c r="ED169"/>
      <c r="EE169"/>
      <c r="EF169"/>
      <c r="EG169"/>
      <c r="EH169"/>
      <c r="EI169"/>
      <c r="EJ169"/>
      <c r="EK169"/>
      <c r="EL169"/>
      <c r="EM169"/>
      <c r="EN169"/>
      <c r="EO169"/>
      <c r="EP169"/>
      <c r="EQ169"/>
      <c r="ER169"/>
      <c r="ES169"/>
      <c r="ET169"/>
      <c r="EU169"/>
      <c r="EV169"/>
      <c r="EW169"/>
      <c r="EX169"/>
      <c r="EY169"/>
      <c r="EZ169"/>
      <c r="FA169"/>
      <c r="FB169"/>
      <c r="FC169"/>
      <c r="FD169"/>
      <c r="FE169"/>
      <c r="FF169"/>
      <c r="FG169"/>
      <c r="FH169"/>
      <c r="FI169"/>
      <c r="FJ169"/>
      <c r="FK169"/>
      <c r="FL169"/>
      <c r="FM169"/>
      <c r="FN169"/>
      <c r="FO169"/>
      <c r="FP169"/>
      <c r="FQ169"/>
      <c r="FR169"/>
      <c r="FS169"/>
      <c r="FT169"/>
      <c r="FU169"/>
      <c r="FV169"/>
      <c r="FW169"/>
      <c r="FX169"/>
      <c r="FY169"/>
      <c r="FZ169"/>
      <c r="GA169"/>
      <c r="GB169"/>
      <c r="GC169"/>
      <c r="GD169"/>
      <c r="GE169"/>
      <c r="GF169"/>
      <c r="GG169"/>
      <c r="GH169"/>
      <c r="GI169"/>
      <c r="GJ169"/>
      <c r="GK169"/>
      <c r="GL169"/>
      <c r="GM169"/>
      <c r="GN169"/>
      <c r="GO169"/>
      <c r="GP169"/>
      <c r="GQ169"/>
      <c r="GR169"/>
      <c r="GS169"/>
      <c r="GT169"/>
      <c r="GU169"/>
      <c r="GV169"/>
      <c r="GW169"/>
      <c r="GX169"/>
      <c r="GY169"/>
      <c r="GZ169"/>
      <c r="HA169"/>
      <c r="HB169"/>
      <c r="HC169"/>
      <c r="HD169"/>
      <c r="HE169"/>
      <c r="HF169"/>
      <c r="HG169"/>
      <c r="HH169"/>
      <c r="HI169"/>
      <c r="HJ169"/>
      <c r="HK169"/>
      <c r="HL169"/>
      <c r="HM169"/>
      <c r="HN169"/>
      <c r="HO169"/>
      <c r="HP169"/>
      <c r="HQ169"/>
      <c r="HR169"/>
      <c r="HS169"/>
      <c r="HT169"/>
      <c r="HU169"/>
      <c r="HV169"/>
      <c r="HW169"/>
      <c r="HX169"/>
      <c r="HY169"/>
      <c r="HZ169"/>
      <c r="IA169"/>
      <c r="IB169"/>
      <c r="IC169"/>
      <c r="ID169"/>
      <c r="IE169"/>
      <c r="IF169"/>
      <c r="IG169"/>
      <c r="IH169"/>
      <c r="II169"/>
      <c r="IJ169"/>
      <c r="IK169"/>
      <c r="IL169"/>
      <c r="IM169"/>
      <c r="IN169"/>
      <c r="IO169"/>
      <c r="IP169"/>
      <c r="IQ169"/>
      <c r="IR169"/>
      <c r="IS169"/>
      <c r="IT169"/>
      <c r="IU169"/>
      <c r="IV169"/>
    </row>
    <row r="170" spans="1:256" ht="47" customHeight="1" x14ac:dyDescent="0.2">
      <c r="A170" s="14" t="s">
        <v>234</v>
      </c>
      <c r="B170" s="27" t="str">
        <f>VLOOKUP(A170,Questions!$B$3:$C$258,2,FALSE)</f>
        <v>Does a physical barrier fully enclose the physical space preventing unauthorized physical contact with any of your devices?</v>
      </c>
      <c r="C170" s="11" t="s">
        <v>15</v>
      </c>
      <c r="D170" s="12"/>
      <c r="E170" s="9">
        <f>IF((C170=""),VLOOKUP(A170,Questions!B:G,4,FALSE),IF(C170="Yes",VLOOKUP(A170,Questions!B:G,6,FALSE),IF(C170="No",VLOOKUP(A170,Questions!B:G,5,FALSE),"N/A")))</f>
        <v>0</v>
      </c>
      <c r="F170" s="254"/>
      <c r="G170"/>
      <c r="H170"/>
      <c r="I170"/>
      <c r="J170"/>
      <c r="K170"/>
      <c r="L170"/>
      <c r="M170"/>
      <c r="N170"/>
      <c r="O170"/>
      <c r="P170"/>
      <c r="Q170"/>
      <c r="R170"/>
      <c r="S170"/>
      <c r="T170"/>
      <c r="U170"/>
      <c r="V170"/>
      <c r="W170"/>
      <c r="X170"/>
      <c r="Y170"/>
      <c r="Z170"/>
      <c r="AA170"/>
      <c r="AB170"/>
      <c r="AC170"/>
      <c r="AD170"/>
      <c r="AE170"/>
      <c r="AF170"/>
      <c r="AG170"/>
      <c r="AH170"/>
      <c r="AI170"/>
      <c r="AJ170"/>
      <c r="AK170"/>
      <c r="AL170"/>
      <c r="AM170"/>
      <c r="AN170"/>
      <c r="AO170"/>
      <c r="AP170"/>
      <c r="AQ170"/>
      <c r="AR170"/>
      <c r="AS170"/>
      <c r="AT170"/>
      <c r="AU170"/>
      <c r="AV170"/>
      <c r="AW170"/>
      <c r="AX170"/>
      <c r="AY170"/>
      <c r="AZ170"/>
      <c r="BA170"/>
      <c r="BB170"/>
      <c r="BC170"/>
      <c r="BD170"/>
      <c r="BE170"/>
      <c r="BF170"/>
      <c r="BG170"/>
      <c r="BH170"/>
      <c r="BI170"/>
      <c r="BJ170"/>
      <c r="BK170"/>
      <c r="BL170"/>
      <c r="BM170"/>
      <c r="BN170"/>
      <c r="BO170"/>
      <c r="BP170"/>
      <c r="BQ170"/>
      <c r="BR170"/>
      <c r="BS170"/>
      <c r="BT170"/>
      <c r="BU170"/>
      <c r="BV170"/>
      <c r="BW170"/>
      <c r="BX170"/>
      <c r="BY170"/>
      <c r="BZ170"/>
      <c r="CA170"/>
      <c r="CB170"/>
      <c r="CC170"/>
      <c r="CD170"/>
      <c r="CE170"/>
      <c r="CF170"/>
      <c r="CG170"/>
      <c r="CH170"/>
      <c r="CI170"/>
      <c r="CJ170"/>
      <c r="CK170"/>
      <c r="CL170"/>
      <c r="CM170"/>
      <c r="CN170"/>
      <c r="CO170"/>
      <c r="CP170"/>
      <c r="CQ170"/>
      <c r="CR170"/>
      <c r="CS170"/>
      <c r="CT170"/>
      <c r="CU170"/>
      <c r="CV170"/>
      <c r="CW170"/>
      <c r="CX170"/>
      <c r="CY170"/>
      <c r="CZ170"/>
      <c r="DA170"/>
      <c r="DB170"/>
      <c r="DC170"/>
      <c r="DD170"/>
      <c r="DE170"/>
      <c r="DF170"/>
      <c r="DG170"/>
      <c r="DH170"/>
      <c r="DI170"/>
      <c r="DJ170"/>
      <c r="DK170"/>
      <c r="DL170"/>
      <c r="DM170"/>
      <c r="DN170"/>
      <c r="DO170"/>
      <c r="DP170"/>
      <c r="DQ170"/>
      <c r="DR170"/>
      <c r="DS170"/>
      <c r="DT170"/>
      <c r="DU170"/>
      <c r="DV170"/>
      <c r="DW170"/>
      <c r="DX170"/>
      <c r="DY170"/>
      <c r="DZ170"/>
      <c r="EA170"/>
      <c r="EB170"/>
      <c r="EC170"/>
      <c r="ED170"/>
      <c r="EE170"/>
      <c r="EF170"/>
      <c r="EG170"/>
      <c r="EH170"/>
      <c r="EI170"/>
      <c r="EJ170"/>
      <c r="EK170"/>
      <c r="EL170"/>
      <c r="EM170"/>
      <c r="EN170"/>
      <c r="EO170"/>
      <c r="EP170"/>
      <c r="EQ170"/>
      <c r="ER170"/>
      <c r="ES170"/>
      <c r="ET170"/>
      <c r="EU170"/>
      <c r="EV170"/>
      <c r="EW170"/>
      <c r="EX170"/>
      <c r="EY170"/>
      <c r="EZ170"/>
      <c r="FA170"/>
      <c r="FB170"/>
      <c r="FC170"/>
      <c r="FD170"/>
      <c r="FE170"/>
      <c r="FF170"/>
      <c r="FG170"/>
      <c r="FH170"/>
      <c r="FI170"/>
      <c r="FJ170"/>
      <c r="FK170"/>
      <c r="FL170"/>
      <c r="FM170"/>
      <c r="FN170"/>
      <c r="FO170"/>
      <c r="FP170"/>
      <c r="FQ170"/>
      <c r="FR170"/>
      <c r="FS170"/>
      <c r="FT170"/>
      <c r="FU170"/>
      <c r="FV170"/>
      <c r="FW170"/>
      <c r="FX170"/>
      <c r="FY170"/>
      <c r="FZ170"/>
      <c r="GA170"/>
      <c r="GB170"/>
      <c r="GC170"/>
      <c r="GD170"/>
      <c r="GE170"/>
      <c r="GF170"/>
      <c r="GG170"/>
      <c r="GH170"/>
      <c r="GI170"/>
      <c r="GJ170"/>
      <c r="GK170"/>
      <c r="GL170"/>
      <c r="GM170"/>
      <c r="GN170"/>
      <c r="GO170"/>
      <c r="GP170"/>
      <c r="GQ170"/>
      <c r="GR170"/>
      <c r="GS170"/>
      <c r="GT170"/>
      <c r="GU170"/>
      <c r="GV170"/>
      <c r="GW170"/>
      <c r="GX170"/>
      <c r="GY170"/>
      <c r="GZ170"/>
      <c r="HA170"/>
      <c r="HB170"/>
      <c r="HC170"/>
      <c r="HD170"/>
      <c r="HE170"/>
      <c r="HF170"/>
      <c r="HG170"/>
      <c r="HH170"/>
      <c r="HI170"/>
      <c r="HJ170"/>
      <c r="HK170"/>
      <c r="HL170"/>
      <c r="HM170"/>
      <c r="HN170"/>
      <c r="HO170"/>
      <c r="HP170"/>
      <c r="HQ170"/>
      <c r="HR170"/>
      <c r="HS170"/>
      <c r="HT170"/>
      <c r="HU170"/>
      <c r="HV170"/>
      <c r="HW170"/>
      <c r="HX170"/>
      <c r="HY170"/>
      <c r="HZ170"/>
      <c r="IA170"/>
      <c r="IB170"/>
      <c r="IC170"/>
      <c r="ID170"/>
      <c r="IE170"/>
      <c r="IF170"/>
      <c r="IG170"/>
      <c r="IH170"/>
      <c r="II170"/>
      <c r="IJ170"/>
      <c r="IK170"/>
      <c r="IL170"/>
      <c r="IM170"/>
      <c r="IN170"/>
      <c r="IO170"/>
      <c r="IP170"/>
      <c r="IQ170"/>
      <c r="IR170"/>
      <c r="IS170"/>
      <c r="IT170"/>
      <c r="IU170"/>
      <c r="IV170"/>
    </row>
    <row r="171" spans="1:256" ht="48" customHeight="1" x14ac:dyDescent="0.2">
      <c r="A171" s="14" t="s">
        <v>235</v>
      </c>
      <c r="B171" s="27" t="str">
        <f>VLOOKUP(A171,Questions!$B$3:$C$258,2,FALSE)</f>
        <v>Are your primary and secondary data centers geographically diverse?</v>
      </c>
      <c r="C171" s="11" t="s">
        <v>18</v>
      </c>
      <c r="D171" s="12"/>
      <c r="E171" s="9" t="str">
        <f>IF((C171=""),VLOOKUP(A171,Questions!B:G,4,FALSE),IF(C171="Yes",VLOOKUP(A171,Questions!B:G,6,FALSE),IF(C171="No",VLOOKUP(A171,Questions!B:G,5,FALSE),"N/A")))</f>
        <v>Describe any plans to implement.</v>
      </c>
      <c r="F171" s="254"/>
      <c r="G171"/>
      <c r="H171"/>
      <c r="I171"/>
      <c r="J171"/>
      <c r="K171"/>
      <c r="L171"/>
      <c r="M171"/>
      <c r="N171"/>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c r="BL171"/>
      <c r="BM171"/>
      <c r="BN171"/>
      <c r="BO171"/>
      <c r="BP171"/>
      <c r="BQ171"/>
      <c r="BR171"/>
      <c r="BS171"/>
      <c r="BT171"/>
      <c r="BU171"/>
      <c r="BV171"/>
      <c r="BW171"/>
      <c r="BX171"/>
      <c r="BY171"/>
      <c r="BZ171"/>
      <c r="CA171"/>
      <c r="CB171"/>
      <c r="CC171"/>
      <c r="CD171"/>
      <c r="CE171"/>
      <c r="CF171"/>
      <c r="CG171"/>
      <c r="CH171"/>
      <c r="CI171"/>
      <c r="CJ171"/>
      <c r="CK171"/>
      <c r="CL171"/>
      <c r="CM171"/>
      <c r="CN171"/>
      <c r="CO171"/>
      <c r="CP171"/>
      <c r="CQ171"/>
      <c r="CR171"/>
      <c r="CS171"/>
      <c r="CT171"/>
      <c r="CU171"/>
      <c r="CV171"/>
      <c r="CW171"/>
      <c r="CX171"/>
      <c r="CY171"/>
      <c r="CZ171"/>
      <c r="DA171"/>
      <c r="DB171"/>
      <c r="DC171"/>
      <c r="DD171"/>
      <c r="DE171"/>
      <c r="DF171"/>
      <c r="DG171"/>
      <c r="DH171"/>
      <c r="DI171"/>
      <c r="DJ171"/>
      <c r="DK171"/>
      <c r="DL171"/>
      <c r="DM171"/>
      <c r="DN171"/>
      <c r="DO171"/>
      <c r="DP171"/>
      <c r="DQ171"/>
      <c r="DR171"/>
      <c r="DS171"/>
      <c r="DT171"/>
      <c r="DU171"/>
      <c r="DV171"/>
      <c r="DW171"/>
      <c r="DX171"/>
      <c r="DY171"/>
      <c r="DZ171"/>
      <c r="EA171"/>
      <c r="EB171"/>
      <c r="EC171"/>
      <c r="ED171"/>
      <c r="EE171"/>
      <c r="EF171"/>
      <c r="EG171"/>
      <c r="EH171"/>
      <c r="EI171"/>
      <c r="EJ171"/>
      <c r="EK171"/>
      <c r="EL171"/>
      <c r="EM171"/>
      <c r="EN171"/>
      <c r="EO171"/>
      <c r="EP171"/>
      <c r="EQ171"/>
      <c r="ER171"/>
      <c r="ES171"/>
      <c r="ET171"/>
      <c r="EU171"/>
      <c r="EV171"/>
      <c r="EW171"/>
      <c r="EX171"/>
      <c r="EY171"/>
      <c r="EZ171"/>
      <c r="FA171"/>
      <c r="FB171"/>
      <c r="FC171"/>
      <c r="FD171"/>
      <c r="FE171"/>
      <c r="FF171"/>
      <c r="FG171"/>
      <c r="FH171"/>
      <c r="FI171"/>
      <c r="FJ171"/>
      <c r="FK171"/>
      <c r="FL171"/>
      <c r="FM171"/>
      <c r="FN171"/>
      <c r="FO171"/>
      <c r="FP171"/>
      <c r="FQ171"/>
      <c r="FR171"/>
      <c r="FS171"/>
      <c r="FT171"/>
      <c r="FU171"/>
      <c r="FV171"/>
      <c r="FW171"/>
      <c r="FX171"/>
      <c r="FY171"/>
      <c r="FZ171"/>
      <c r="GA171"/>
      <c r="GB171"/>
      <c r="GC171"/>
      <c r="GD171"/>
      <c r="GE171"/>
      <c r="GF171"/>
      <c r="GG171"/>
      <c r="GH171"/>
      <c r="GI171"/>
      <c r="GJ171"/>
      <c r="GK171"/>
      <c r="GL171"/>
      <c r="GM171"/>
      <c r="GN171"/>
      <c r="GO171"/>
      <c r="GP171"/>
      <c r="GQ171"/>
      <c r="GR171"/>
      <c r="GS171"/>
      <c r="GT171"/>
      <c r="GU171"/>
      <c r="GV171"/>
      <c r="GW171"/>
      <c r="GX171"/>
      <c r="GY171"/>
      <c r="GZ171"/>
      <c r="HA171"/>
      <c r="HB171"/>
      <c r="HC171"/>
      <c r="HD171"/>
      <c r="HE171"/>
      <c r="HF171"/>
      <c r="HG171"/>
      <c r="HH171"/>
      <c r="HI171"/>
      <c r="HJ171"/>
      <c r="HK171"/>
      <c r="HL171"/>
      <c r="HM171"/>
      <c r="HN171"/>
      <c r="HO171"/>
      <c r="HP171"/>
      <c r="HQ171"/>
      <c r="HR171"/>
      <c r="HS171"/>
      <c r="HT171"/>
      <c r="HU171"/>
      <c r="HV171"/>
      <c r="HW171"/>
      <c r="HX171"/>
      <c r="HY171"/>
      <c r="HZ171"/>
      <c r="IA171"/>
      <c r="IB171"/>
      <c r="IC171"/>
      <c r="ID171"/>
      <c r="IE171"/>
      <c r="IF171"/>
      <c r="IG171"/>
      <c r="IH171"/>
      <c r="II171"/>
      <c r="IJ171"/>
      <c r="IK171"/>
      <c r="IL171"/>
      <c r="IM171"/>
      <c r="IN171"/>
      <c r="IO171"/>
      <c r="IP171"/>
      <c r="IQ171"/>
      <c r="IR171"/>
      <c r="IS171"/>
      <c r="IT171"/>
      <c r="IU171"/>
      <c r="IV171"/>
    </row>
    <row r="172" spans="1:256" ht="47" customHeight="1" x14ac:dyDescent="0.2">
      <c r="A172" s="14" t="s">
        <v>236</v>
      </c>
      <c r="B172" s="27" t="str">
        <f>VLOOKUP(A172,Questions!$B$3:$C$258,2,FALSE)</f>
        <v>If outsourced or co-located, is there a contract in place to prevent data from leaving the Institution's Data Zone?</v>
      </c>
      <c r="C172" s="11"/>
      <c r="D172" s="12"/>
      <c r="E172" s="9" t="str">
        <f>IF((C172=""),VLOOKUP(A172,Questions!B:G,4,FALSE),IF(C172="Yes",VLOOKUP(A172,Questions!B:G,6,FALSE),IF(C172="No",VLOOKUP(A172,Questions!B:G,5,FALSE),"N/A")))</f>
        <v xml:space="preserve"> </v>
      </c>
      <c r="F172" s="254"/>
      <c r="G172"/>
      <c r="H172"/>
      <c r="I172"/>
      <c r="J172"/>
      <c r="K172"/>
      <c r="L172"/>
      <c r="M172"/>
      <c r="N172"/>
      <c r="O172"/>
      <c r="P172"/>
      <c r="Q172"/>
      <c r="R172"/>
      <c r="S172"/>
      <c r="T172"/>
      <c r="U172"/>
      <c r="V172"/>
      <c r="W172"/>
      <c r="X172"/>
      <c r="Y172"/>
      <c r="Z172"/>
      <c r="AA172"/>
      <c r="AB172"/>
      <c r="AC172"/>
      <c r="AD172"/>
      <c r="AE172"/>
      <c r="AF172"/>
      <c r="AG172"/>
      <c r="AH172"/>
      <c r="AI172"/>
      <c r="AJ172"/>
      <c r="AK172"/>
      <c r="AL172"/>
      <c r="AM172"/>
      <c r="AN172"/>
      <c r="AO172"/>
      <c r="AP172"/>
      <c r="AQ172"/>
      <c r="AR172"/>
      <c r="AS172"/>
      <c r="AT172"/>
      <c r="AU172"/>
      <c r="AV172"/>
      <c r="AW172"/>
      <c r="AX172"/>
      <c r="AY172"/>
      <c r="AZ172"/>
      <c r="BA172"/>
      <c r="BB172"/>
      <c r="BC172"/>
      <c r="BD172"/>
      <c r="BE172"/>
      <c r="BF172"/>
      <c r="BG172"/>
      <c r="BH172"/>
      <c r="BI172"/>
      <c r="BJ172"/>
      <c r="BK172"/>
      <c r="BL172"/>
      <c r="BM172"/>
      <c r="BN172"/>
      <c r="BO172"/>
      <c r="BP172"/>
      <c r="BQ172"/>
      <c r="BR172"/>
      <c r="BS172"/>
      <c r="BT172"/>
      <c r="BU172"/>
      <c r="BV172"/>
      <c r="BW172"/>
      <c r="BX172"/>
      <c r="BY172"/>
      <c r="BZ172"/>
      <c r="CA172"/>
      <c r="CB172"/>
      <c r="CC172"/>
      <c r="CD172"/>
      <c r="CE172"/>
      <c r="CF172"/>
      <c r="CG172"/>
      <c r="CH172"/>
      <c r="CI172"/>
      <c r="CJ172"/>
      <c r="CK172"/>
      <c r="CL172"/>
      <c r="CM172"/>
      <c r="CN172"/>
      <c r="CO172"/>
      <c r="CP172"/>
      <c r="CQ172"/>
      <c r="CR172"/>
      <c r="CS172"/>
      <c r="CT172"/>
      <c r="CU172"/>
      <c r="CV172"/>
      <c r="CW172"/>
      <c r="CX172"/>
      <c r="CY172"/>
      <c r="CZ172"/>
      <c r="DA172"/>
      <c r="DB172"/>
      <c r="DC172"/>
      <c r="DD172"/>
      <c r="DE172"/>
      <c r="DF172"/>
      <c r="DG172"/>
      <c r="DH172"/>
      <c r="DI172"/>
      <c r="DJ172"/>
      <c r="DK172"/>
      <c r="DL172"/>
      <c r="DM172"/>
      <c r="DN172"/>
      <c r="DO172"/>
      <c r="DP172"/>
      <c r="DQ172"/>
      <c r="DR172"/>
      <c r="DS172"/>
      <c r="DT172"/>
      <c r="DU172"/>
      <c r="DV172"/>
      <c r="DW172"/>
      <c r="DX172"/>
      <c r="DY172"/>
      <c r="DZ172"/>
      <c r="EA172"/>
      <c r="EB172"/>
      <c r="EC172"/>
      <c r="ED172"/>
      <c r="EE172"/>
      <c r="EF172"/>
      <c r="EG172"/>
      <c r="EH172"/>
      <c r="EI172"/>
      <c r="EJ172"/>
      <c r="EK172"/>
      <c r="EL172"/>
      <c r="EM172"/>
      <c r="EN172"/>
      <c r="EO172"/>
      <c r="EP172"/>
      <c r="EQ172"/>
      <c r="ER172"/>
      <c r="ES172"/>
      <c r="ET172"/>
      <c r="EU172"/>
      <c r="EV172"/>
      <c r="EW172"/>
      <c r="EX172"/>
      <c r="EY172"/>
      <c r="EZ172"/>
      <c r="FA172"/>
      <c r="FB172"/>
      <c r="FC172"/>
      <c r="FD172"/>
      <c r="FE172"/>
      <c r="FF172"/>
      <c r="FG172"/>
      <c r="FH172"/>
      <c r="FI172"/>
      <c r="FJ172"/>
      <c r="FK172"/>
      <c r="FL172"/>
      <c r="FM172"/>
      <c r="FN172"/>
      <c r="FO172"/>
      <c r="FP172"/>
      <c r="FQ172"/>
      <c r="FR172"/>
      <c r="FS172"/>
      <c r="FT172"/>
      <c r="FU172"/>
      <c r="FV172"/>
      <c r="FW172"/>
      <c r="FX172"/>
      <c r="FY172"/>
      <c r="FZ172"/>
      <c r="GA172"/>
      <c r="GB172"/>
      <c r="GC172"/>
      <c r="GD172"/>
      <c r="GE172"/>
      <c r="GF172"/>
      <c r="GG172"/>
      <c r="GH172"/>
      <c r="GI172"/>
      <c r="GJ172"/>
      <c r="GK172"/>
      <c r="GL172"/>
      <c r="GM172"/>
      <c r="GN172"/>
      <c r="GO172"/>
      <c r="GP172"/>
      <c r="GQ172"/>
      <c r="GR172"/>
      <c r="GS172"/>
      <c r="GT172"/>
      <c r="GU172"/>
      <c r="GV172"/>
      <c r="GW172"/>
      <c r="GX172"/>
      <c r="GY172"/>
      <c r="GZ172"/>
      <c r="HA172"/>
      <c r="HB172"/>
      <c r="HC172"/>
      <c r="HD172"/>
      <c r="HE172"/>
      <c r="HF172"/>
      <c r="HG172"/>
      <c r="HH172"/>
      <c r="HI172"/>
      <c r="HJ172"/>
      <c r="HK172"/>
      <c r="HL172"/>
      <c r="HM172"/>
      <c r="HN172"/>
      <c r="HO172"/>
      <c r="HP172"/>
      <c r="HQ172"/>
      <c r="HR172"/>
      <c r="HS172"/>
      <c r="HT172"/>
      <c r="HU172"/>
      <c r="HV172"/>
      <c r="HW172"/>
      <c r="HX172"/>
      <c r="HY172"/>
      <c r="HZ172"/>
      <c r="IA172"/>
      <c r="IB172"/>
      <c r="IC172"/>
      <c r="ID172"/>
      <c r="IE172"/>
      <c r="IF172"/>
      <c r="IG172"/>
      <c r="IH172"/>
      <c r="II172"/>
      <c r="IJ172"/>
      <c r="IK172"/>
      <c r="IL172"/>
      <c r="IM172"/>
      <c r="IN172"/>
      <c r="IO172"/>
      <c r="IP172"/>
      <c r="IQ172"/>
      <c r="IR172"/>
      <c r="IS172"/>
      <c r="IT172"/>
      <c r="IU172"/>
      <c r="IV172"/>
    </row>
    <row r="173" spans="1:256" ht="48" customHeight="1" x14ac:dyDescent="0.2">
      <c r="A173" s="14" t="s">
        <v>237</v>
      </c>
      <c r="B173" s="27" t="str">
        <f>VLOOKUP(A173,Questions!$B$3:$C$258,2,FALSE)</f>
        <v>What Tier Level is your data center (per levels defined by the Uptime Institute)?</v>
      </c>
      <c r="C173" s="11"/>
      <c r="D173" s="12"/>
      <c r="E173" s="9" t="str">
        <f>IF((C173=""),VLOOKUP(A173,Questions!B:G,4,FALSE),IF(C173="Yes",VLOOKUP(A173,Questions!B:G,6,FALSE),IF(C173="No",VLOOKUP(A173,Questions!B:G,5,FALSE),"N/A")))</f>
        <v>Review the Uptime Institute's level/tier direction provided on their website if you need addition information</v>
      </c>
      <c r="F173" s="254"/>
      <c r="G173"/>
      <c r="H173"/>
      <c r="I173"/>
      <c r="J173"/>
      <c r="K173"/>
      <c r="L173"/>
      <c r="M173"/>
      <c r="N173"/>
      <c r="O173"/>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c r="BF173"/>
      <c r="BG173"/>
      <c r="BH173"/>
      <c r="BI173"/>
      <c r="BJ173"/>
      <c r="BK173"/>
      <c r="BL173"/>
      <c r="BM173"/>
      <c r="BN173"/>
      <c r="BO173"/>
      <c r="BP173"/>
      <c r="BQ173"/>
      <c r="BR173"/>
      <c r="BS173"/>
      <c r="BT173"/>
      <c r="BU173"/>
      <c r="BV173"/>
      <c r="BW173"/>
      <c r="BX173"/>
      <c r="BY173"/>
      <c r="BZ173"/>
      <c r="CA173"/>
      <c r="CB173"/>
      <c r="CC173"/>
      <c r="CD173"/>
      <c r="CE173"/>
      <c r="CF173"/>
      <c r="CG173"/>
      <c r="CH173"/>
      <c r="CI173"/>
      <c r="CJ173"/>
      <c r="CK173"/>
      <c r="CL173"/>
      <c r="CM173"/>
      <c r="CN173"/>
      <c r="CO173"/>
      <c r="CP173"/>
      <c r="CQ173"/>
      <c r="CR173"/>
      <c r="CS173"/>
      <c r="CT173"/>
      <c r="CU173"/>
      <c r="CV173"/>
      <c r="CW173"/>
      <c r="CX173"/>
      <c r="CY173"/>
      <c r="CZ173"/>
      <c r="DA173"/>
      <c r="DB173"/>
      <c r="DC173"/>
      <c r="DD173"/>
      <c r="DE173"/>
      <c r="DF173"/>
      <c r="DG173"/>
      <c r="DH173"/>
      <c r="DI173"/>
      <c r="DJ173"/>
      <c r="DK173"/>
      <c r="DL173"/>
      <c r="DM173"/>
      <c r="DN173"/>
      <c r="DO173"/>
      <c r="DP173"/>
      <c r="DQ173"/>
      <c r="DR173"/>
      <c r="DS173"/>
      <c r="DT173"/>
      <c r="DU173"/>
      <c r="DV173"/>
      <c r="DW173"/>
      <c r="DX173"/>
      <c r="DY173"/>
      <c r="DZ173"/>
      <c r="EA173"/>
      <c r="EB173"/>
      <c r="EC173"/>
      <c r="ED173"/>
      <c r="EE173"/>
      <c r="EF173"/>
      <c r="EG173"/>
      <c r="EH173"/>
      <c r="EI173"/>
      <c r="EJ173"/>
      <c r="EK173"/>
      <c r="EL173"/>
      <c r="EM173"/>
      <c r="EN173"/>
      <c r="EO173"/>
      <c r="EP173"/>
      <c r="EQ173"/>
      <c r="ER173"/>
      <c r="ES173"/>
      <c r="ET173"/>
      <c r="EU173"/>
      <c r="EV173"/>
      <c r="EW173"/>
      <c r="EX173"/>
      <c r="EY173"/>
      <c r="EZ173"/>
      <c r="FA173"/>
      <c r="FB173"/>
      <c r="FC173"/>
      <c r="FD173"/>
      <c r="FE173"/>
      <c r="FF173"/>
      <c r="FG173"/>
      <c r="FH173"/>
      <c r="FI173"/>
      <c r="FJ173"/>
      <c r="FK173"/>
      <c r="FL173"/>
      <c r="FM173"/>
      <c r="FN173"/>
      <c r="FO173"/>
      <c r="FP173"/>
      <c r="FQ173"/>
      <c r="FR173"/>
      <c r="FS173"/>
      <c r="FT173"/>
      <c r="FU173"/>
      <c r="FV173"/>
      <c r="FW173"/>
      <c r="FX173"/>
      <c r="FY173"/>
      <c r="FZ173"/>
      <c r="GA173"/>
      <c r="GB173"/>
      <c r="GC173"/>
      <c r="GD173"/>
      <c r="GE173"/>
      <c r="GF173"/>
      <c r="GG173"/>
      <c r="GH173"/>
      <c r="GI173"/>
      <c r="GJ173"/>
      <c r="GK173"/>
      <c r="GL173"/>
      <c r="GM173"/>
      <c r="GN173"/>
      <c r="GO173"/>
      <c r="GP173"/>
      <c r="GQ173"/>
      <c r="GR173"/>
      <c r="GS173"/>
      <c r="GT173"/>
      <c r="GU173"/>
      <c r="GV173"/>
      <c r="GW173"/>
      <c r="GX173"/>
      <c r="GY173"/>
      <c r="GZ173"/>
      <c r="HA173"/>
      <c r="HB173"/>
      <c r="HC173"/>
      <c r="HD173"/>
      <c r="HE173"/>
      <c r="HF173"/>
      <c r="HG173"/>
      <c r="HH173"/>
      <c r="HI173"/>
      <c r="HJ173"/>
      <c r="HK173"/>
      <c r="HL173"/>
      <c r="HM173"/>
      <c r="HN173"/>
      <c r="HO173"/>
      <c r="HP173"/>
      <c r="HQ173"/>
      <c r="HR173"/>
      <c r="HS173"/>
      <c r="HT173"/>
      <c r="HU173"/>
      <c r="HV173"/>
      <c r="HW173"/>
      <c r="HX173"/>
      <c r="HY173"/>
      <c r="HZ173"/>
      <c r="IA173"/>
      <c r="IB173"/>
      <c r="IC173"/>
      <c r="ID173"/>
      <c r="IE173"/>
      <c r="IF173"/>
      <c r="IG173"/>
      <c r="IH173"/>
      <c r="II173"/>
      <c r="IJ173"/>
      <c r="IK173"/>
      <c r="IL173"/>
      <c r="IM173"/>
      <c r="IN173"/>
      <c r="IO173"/>
      <c r="IP173"/>
      <c r="IQ173"/>
      <c r="IR173"/>
      <c r="IS173"/>
      <c r="IT173"/>
      <c r="IU173"/>
      <c r="IV173"/>
    </row>
    <row r="174" spans="1:256" ht="48" customHeight="1" x14ac:dyDescent="0.2">
      <c r="A174" s="14" t="s">
        <v>238</v>
      </c>
      <c r="B174" s="27" t="str">
        <f>VLOOKUP(A174,Questions!$B$3:$C$258,2,FALSE)</f>
        <v>Is the service hosted in a high availability environment?</v>
      </c>
      <c r="C174" s="11" t="s">
        <v>15</v>
      </c>
      <c r="D174" s="12"/>
      <c r="E174" s="9" t="str">
        <f>IF((C174=""),VLOOKUP(A174,Questions!B:G,4,FALSE),IF(C174="Yes",VLOOKUP(A174,Questions!B:G,6,FALSE),IF(C174="No",VLOOKUP(A174,Questions!B:G,5,FALSE),"N/A")))</f>
        <v>Provide a summary to support your response selection.</v>
      </c>
      <c r="F174" s="254"/>
      <c r="G174"/>
      <c r="H174"/>
      <c r="I174"/>
      <c r="J174"/>
      <c r="K174"/>
      <c r="L174"/>
      <c r="M174"/>
      <c r="N174"/>
      <c r="O174"/>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c r="BF174"/>
      <c r="BG174"/>
      <c r="BH174"/>
      <c r="BI174"/>
      <c r="BJ174"/>
      <c r="BK174"/>
      <c r="BL174"/>
      <c r="BM174"/>
      <c r="BN174"/>
      <c r="BO174"/>
      <c r="BP174"/>
      <c r="BQ174"/>
      <c r="BR174"/>
      <c r="BS174"/>
      <c r="BT174"/>
      <c r="BU174"/>
      <c r="BV174"/>
      <c r="BW174"/>
      <c r="BX174"/>
      <c r="BY174"/>
      <c r="BZ174"/>
      <c r="CA174"/>
      <c r="CB174"/>
      <c r="CC174"/>
      <c r="CD174"/>
      <c r="CE174"/>
      <c r="CF174"/>
      <c r="CG174"/>
      <c r="CH174"/>
      <c r="CI174"/>
      <c r="CJ174"/>
      <c r="CK174"/>
      <c r="CL174"/>
      <c r="CM174"/>
      <c r="CN174"/>
      <c r="CO174"/>
      <c r="CP174"/>
      <c r="CQ174"/>
      <c r="CR174"/>
      <c r="CS174"/>
      <c r="CT174"/>
      <c r="CU174"/>
      <c r="CV174"/>
      <c r="CW174"/>
      <c r="CX174"/>
      <c r="CY174"/>
      <c r="CZ174"/>
      <c r="DA174"/>
      <c r="DB174"/>
      <c r="DC174"/>
      <c r="DD174"/>
      <c r="DE174"/>
      <c r="DF174"/>
      <c r="DG174"/>
      <c r="DH174"/>
      <c r="DI174"/>
      <c r="DJ174"/>
      <c r="DK174"/>
      <c r="DL174"/>
      <c r="DM174"/>
      <c r="DN174"/>
      <c r="DO174"/>
      <c r="DP174"/>
      <c r="DQ174"/>
      <c r="DR174"/>
      <c r="DS174"/>
      <c r="DT174"/>
      <c r="DU174"/>
      <c r="DV174"/>
      <c r="DW174"/>
      <c r="DX174"/>
      <c r="DY174"/>
      <c r="DZ174"/>
      <c r="EA174"/>
      <c r="EB174"/>
      <c r="EC174"/>
      <c r="ED174"/>
      <c r="EE174"/>
      <c r="EF174"/>
      <c r="EG174"/>
      <c r="EH174"/>
      <c r="EI174"/>
      <c r="EJ174"/>
      <c r="EK174"/>
      <c r="EL174"/>
      <c r="EM174"/>
      <c r="EN174"/>
      <c r="EO174"/>
      <c r="EP174"/>
      <c r="EQ174"/>
      <c r="ER174"/>
      <c r="ES174"/>
      <c r="ET174"/>
      <c r="EU174"/>
      <c r="EV174"/>
      <c r="EW174"/>
      <c r="EX174"/>
      <c r="EY174"/>
      <c r="EZ174"/>
      <c r="FA174"/>
      <c r="FB174"/>
      <c r="FC174"/>
      <c r="FD174"/>
      <c r="FE174"/>
      <c r="FF174"/>
      <c r="FG174"/>
      <c r="FH174"/>
      <c r="FI174"/>
      <c r="FJ174"/>
      <c r="FK174"/>
      <c r="FL174"/>
      <c r="FM174"/>
      <c r="FN174"/>
      <c r="FO174"/>
      <c r="FP174"/>
      <c r="FQ174"/>
      <c r="FR174"/>
      <c r="FS174"/>
      <c r="FT174"/>
      <c r="FU174"/>
      <c r="FV174"/>
      <c r="FW174"/>
      <c r="FX174"/>
      <c r="FY174"/>
      <c r="FZ174"/>
      <c r="GA174"/>
      <c r="GB174"/>
      <c r="GC174"/>
      <c r="GD174"/>
      <c r="GE174"/>
      <c r="GF174"/>
      <c r="GG174"/>
      <c r="GH174"/>
      <c r="GI174"/>
      <c r="GJ174"/>
      <c r="GK174"/>
      <c r="GL174"/>
      <c r="GM174"/>
      <c r="GN174"/>
      <c r="GO174"/>
      <c r="GP174"/>
      <c r="GQ174"/>
      <c r="GR174"/>
      <c r="GS174"/>
      <c r="GT174"/>
      <c r="GU174"/>
      <c r="GV174"/>
      <c r="GW174"/>
      <c r="GX174"/>
      <c r="GY174"/>
      <c r="GZ174"/>
      <c r="HA174"/>
      <c r="HB174"/>
      <c r="HC174"/>
      <c r="HD174"/>
      <c r="HE174"/>
      <c r="HF174"/>
      <c r="HG174"/>
      <c r="HH174"/>
      <c r="HI174"/>
      <c r="HJ174"/>
      <c r="HK174"/>
      <c r="HL174"/>
      <c r="HM174"/>
      <c r="HN174"/>
      <c r="HO174"/>
      <c r="HP174"/>
      <c r="HQ174"/>
      <c r="HR174"/>
      <c r="HS174"/>
      <c r="HT174"/>
      <c r="HU174"/>
      <c r="HV174"/>
      <c r="HW174"/>
      <c r="HX174"/>
      <c r="HY174"/>
      <c r="HZ174"/>
      <c r="IA174"/>
      <c r="IB174"/>
      <c r="IC174"/>
      <c r="ID174"/>
      <c r="IE174"/>
      <c r="IF174"/>
      <c r="IG174"/>
      <c r="IH174"/>
      <c r="II174"/>
      <c r="IJ174"/>
      <c r="IK174"/>
      <c r="IL174"/>
      <c r="IM174"/>
      <c r="IN174"/>
      <c r="IO174"/>
      <c r="IP174"/>
      <c r="IQ174"/>
      <c r="IR174"/>
      <c r="IS174"/>
      <c r="IT174"/>
      <c r="IU174"/>
      <c r="IV174"/>
    </row>
    <row r="175" spans="1:256" ht="64.25" customHeight="1" x14ac:dyDescent="0.2">
      <c r="A175" s="14" t="s">
        <v>239</v>
      </c>
      <c r="B175" s="27" t="str">
        <f>VLOOKUP(A175,Questions!$B$3:$C$258,2,FALSE)</f>
        <v xml:space="preserve">Is redundant power available for all datacenters where institution data will reside? </v>
      </c>
      <c r="C175" s="23" t="s">
        <v>15</v>
      </c>
      <c r="D175" s="12"/>
      <c r="E175" s="9" t="str">
        <f>IF((C176=""),VLOOKUP(A175,Questions!B:G,4,FALSE),IF(C176="Yes",VLOOKUP(A175,Questions!B:G,6,FALSE),IF(C176="No",VLOOKUP(A175,Questions!B:G,5,FALSE),"N/A")))</f>
        <v>Provide a detailed description of the implemented strategy. (i.e. batteries, generator)</v>
      </c>
      <c r="F175" s="254"/>
      <c r="G175"/>
      <c r="H175"/>
      <c r="I175"/>
      <c r="J175"/>
      <c r="K175"/>
      <c r="L175"/>
      <c r="M175"/>
      <c r="N175"/>
      <c r="O175"/>
      <c r="P175"/>
      <c r="Q175"/>
      <c r="R175"/>
      <c r="S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c r="BL175"/>
      <c r="BM175"/>
      <c r="BN175"/>
      <c r="BO175"/>
      <c r="BP175"/>
      <c r="BQ175"/>
      <c r="BR175"/>
      <c r="BS175"/>
      <c r="BT175"/>
      <c r="BU175"/>
      <c r="BV175"/>
      <c r="BW175"/>
      <c r="BX175"/>
      <c r="BY175"/>
      <c r="BZ175"/>
      <c r="CA175"/>
      <c r="CB175"/>
      <c r="CC175"/>
      <c r="CD175"/>
      <c r="CE175"/>
      <c r="CF175"/>
      <c r="CG175"/>
      <c r="CH175"/>
      <c r="CI175"/>
      <c r="CJ175"/>
      <c r="CK175"/>
      <c r="CL175"/>
      <c r="CM175"/>
      <c r="CN175"/>
      <c r="CO175"/>
      <c r="CP175"/>
      <c r="CQ175"/>
      <c r="CR175"/>
      <c r="CS175"/>
      <c r="CT175"/>
      <c r="CU175"/>
      <c r="CV175"/>
      <c r="CW175"/>
      <c r="CX175"/>
      <c r="CY175"/>
      <c r="CZ175"/>
      <c r="DA175"/>
      <c r="DB175"/>
      <c r="DC175"/>
      <c r="DD175"/>
      <c r="DE175"/>
      <c r="DF175"/>
      <c r="DG175"/>
      <c r="DH175"/>
      <c r="DI175"/>
      <c r="DJ175"/>
      <c r="DK175"/>
      <c r="DL175"/>
      <c r="DM175"/>
      <c r="DN175"/>
      <c r="DO175"/>
      <c r="DP175"/>
      <c r="DQ175"/>
      <c r="DR175"/>
      <c r="DS175"/>
      <c r="DT175"/>
      <c r="DU175"/>
      <c r="DV175"/>
      <c r="DW175"/>
      <c r="DX175"/>
      <c r="DY175"/>
      <c r="DZ175"/>
      <c r="EA175"/>
      <c r="EB175"/>
      <c r="EC175"/>
      <c r="ED175"/>
      <c r="EE175"/>
      <c r="EF175"/>
      <c r="EG175"/>
      <c r="EH175"/>
      <c r="EI175"/>
      <c r="EJ175"/>
      <c r="EK175"/>
      <c r="EL175"/>
      <c r="EM175"/>
      <c r="EN175"/>
      <c r="EO175"/>
      <c r="EP175"/>
      <c r="EQ175"/>
      <c r="ER175"/>
      <c r="ES175"/>
      <c r="ET175"/>
      <c r="EU175"/>
      <c r="EV175"/>
      <c r="EW175"/>
      <c r="EX175"/>
      <c r="EY175"/>
      <c r="EZ175"/>
      <c r="FA175"/>
      <c r="FB175"/>
      <c r="FC175"/>
      <c r="FD175"/>
      <c r="FE175"/>
      <c r="FF175"/>
      <c r="FG175"/>
      <c r="FH175"/>
      <c r="FI175"/>
      <c r="FJ175"/>
      <c r="FK175"/>
      <c r="FL175"/>
      <c r="FM175"/>
      <c r="FN175"/>
      <c r="FO175"/>
      <c r="FP175"/>
      <c r="FQ175"/>
      <c r="FR175"/>
      <c r="FS175"/>
      <c r="FT175"/>
      <c r="FU175"/>
      <c r="FV175"/>
      <c r="FW175"/>
      <c r="FX175"/>
      <c r="FY175"/>
      <c r="FZ175"/>
      <c r="GA175"/>
      <c r="GB175"/>
      <c r="GC175"/>
      <c r="GD175"/>
      <c r="GE175"/>
      <c r="GF175"/>
      <c r="GG175"/>
      <c r="GH175"/>
      <c r="GI175"/>
      <c r="GJ175"/>
      <c r="GK175"/>
      <c r="GL175"/>
      <c r="GM175"/>
      <c r="GN175"/>
      <c r="GO175"/>
      <c r="GP175"/>
      <c r="GQ175"/>
      <c r="GR175"/>
      <c r="GS175"/>
      <c r="GT175"/>
      <c r="GU175"/>
      <c r="GV175"/>
      <c r="GW175"/>
      <c r="GX175"/>
      <c r="GY175"/>
      <c r="GZ175"/>
      <c r="HA175"/>
      <c r="HB175"/>
      <c r="HC175"/>
      <c r="HD175"/>
      <c r="HE175"/>
      <c r="HF175"/>
      <c r="HG175"/>
      <c r="HH175"/>
      <c r="HI175"/>
      <c r="HJ175"/>
      <c r="HK175"/>
      <c r="HL175"/>
      <c r="HM175"/>
      <c r="HN175"/>
      <c r="HO175"/>
      <c r="HP175"/>
      <c r="HQ175"/>
      <c r="HR175"/>
      <c r="HS175"/>
      <c r="HT175"/>
      <c r="HU175"/>
      <c r="HV175"/>
      <c r="HW175"/>
      <c r="HX175"/>
      <c r="HY175"/>
      <c r="HZ175"/>
      <c r="IA175"/>
      <c r="IB175"/>
      <c r="IC175"/>
      <c r="ID175"/>
      <c r="IE175"/>
      <c r="IF175"/>
      <c r="IG175"/>
      <c r="IH175"/>
      <c r="II175"/>
      <c r="IJ175"/>
      <c r="IK175"/>
      <c r="IL175"/>
      <c r="IM175"/>
      <c r="IN175"/>
      <c r="IO175"/>
      <c r="IP175"/>
      <c r="IQ175"/>
      <c r="IR175"/>
      <c r="IS175"/>
      <c r="IT175"/>
      <c r="IU175"/>
      <c r="IV175"/>
    </row>
    <row r="176" spans="1:256" ht="54" customHeight="1" x14ac:dyDescent="0.2">
      <c r="A176" s="14" t="s">
        <v>240</v>
      </c>
      <c r="B176" s="27" t="str">
        <f>VLOOKUP(A176,Questions!$B$3:$C$258,2,FALSE)</f>
        <v>Are redundant power strategies tested?</v>
      </c>
      <c r="C176" s="11" t="s">
        <v>15</v>
      </c>
      <c r="D176" s="12"/>
      <c r="E176" s="9" t="e">
        <f>IF((#REF!=""),VLOOKUP(A176,Questions!B:G,4,FALSE),IF(#REF!="Yes",VLOOKUP(A176,Questions!B:G,6,FALSE),IF(#REF!="No",VLOOKUP(A176,Questions!B:G,5,FALSE),"N/A")))</f>
        <v>#REF!</v>
      </c>
      <c r="F176" s="254"/>
      <c r="G176"/>
      <c r="H176"/>
      <c r="I176"/>
      <c r="J176"/>
      <c r="K176"/>
      <c r="L176"/>
      <c r="M176"/>
      <c r="N176"/>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c r="BO176"/>
      <c r="BP176"/>
      <c r="BQ176"/>
      <c r="BR176"/>
      <c r="BS176"/>
      <c r="BT176"/>
      <c r="BU176"/>
      <c r="BV176"/>
      <c r="BW176"/>
      <c r="BX176"/>
      <c r="BY176"/>
      <c r="BZ176"/>
      <c r="CA176"/>
      <c r="CB176"/>
      <c r="CC176"/>
      <c r="CD176"/>
      <c r="CE176"/>
      <c r="CF176"/>
      <c r="CG176"/>
      <c r="CH176"/>
      <c r="CI176"/>
      <c r="CJ176"/>
      <c r="CK176"/>
      <c r="CL176"/>
      <c r="CM176"/>
      <c r="CN176"/>
      <c r="CO176"/>
      <c r="CP176"/>
      <c r="CQ176"/>
      <c r="CR176"/>
      <c r="CS176"/>
      <c r="CT176"/>
      <c r="CU176"/>
      <c r="CV176"/>
      <c r="CW176"/>
      <c r="CX176"/>
      <c r="CY176"/>
      <c r="CZ176"/>
      <c r="DA176"/>
      <c r="DB176"/>
      <c r="DC176"/>
      <c r="DD176"/>
      <c r="DE176"/>
      <c r="DF176"/>
      <c r="DG176"/>
      <c r="DH176"/>
      <c r="DI176"/>
      <c r="DJ176"/>
      <c r="DK176"/>
      <c r="DL176"/>
      <c r="DM176"/>
      <c r="DN176"/>
      <c r="DO176"/>
      <c r="DP176"/>
      <c r="DQ176"/>
      <c r="DR176"/>
      <c r="DS176"/>
      <c r="DT176"/>
      <c r="DU176"/>
      <c r="DV176"/>
      <c r="DW176"/>
      <c r="DX176"/>
      <c r="DY176"/>
      <c r="DZ176"/>
      <c r="EA176"/>
      <c r="EB176"/>
      <c r="EC176"/>
      <c r="ED176"/>
      <c r="EE176"/>
      <c r="EF176"/>
      <c r="EG176"/>
      <c r="EH176"/>
      <c r="EI176"/>
      <c r="EJ176"/>
      <c r="EK176"/>
      <c r="EL176"/>
      <c r="EM176"/>
      <c r="EN176"/>
      <c r="EO176"/>
      <c r="EP176"/>
      <c r="EQ176"/>
      <c r="ER176"/>
      <c r="ES176"/>
      <c r="ET176"/>
      <c r="EU176"/>
      <c r="EV176"/>
      <c r="EW176"/>
      <c r="EX176"/>
      <c r="EY176"/>
      <c r="EZ176"/>
      <c r="FA176"/>
      <c r="FB176"/>
      <c r="FC176"/>
      <c r="FD176"/>
      <c r="FE176"/>
      <c r="FF176"/>
      <c r="FG176"/>
      <c r="FH176"/>
      <c r="FI176"/>
      <c r="FJ176"/>
      <c r="FK176"/>
      <c r="FL176"/>
      <c r="FM176"/>
      <c r="FN176"/>
      <c r="FO176"/>
      <c r="FP176"/>
      <c r="FQ176"/>
      <c r="FR176"/>
      <c r="FS176"/>
      <c r="FT176"/>
      <c r="FU176"/>
      <c r="FV176"/>
      <c r="FW176"/>
      <c r="FX176"/>
      <c r="FY176"/>
      <c r="FZ176"/>
      <c r="GA176"/>
      <c r="GB176"/>
      <c r="GC176"/>
      <c r="GD176"/>
      <c r="GE176"/>
      <c r="GF176"/>
      <c r="GG176"/>
      <c r="GH176"/>
      <c r="GI176"/>
      <c r="GJ176"/>
      <c r="GK176"/>
      <c r="GL176"/>
      <c r="GM176"/>
      <c r="GN176"/>
      <c r="GO176"/>
      <c r="GP176"/>
      <c r="GQ176"/>
      <c r="GR176"/>
      <c r="GS176"/>
      <c r="GT176"/>
      <c r="GU176"/>
      <c r="GV176"/>
      <c r="GW176"/>
      <c r="GX176"/>
      <c r="GY176"/>
      <c r="GZ176"/>
      <c r="HA176"/>
      <c r="HB176"/>
      <c r="HC176"/>
      <c r="HD176"/>
      <c r="HE176"/>
      <c r="HF176"/>
      <c r="HG176"/>
      <c r="HH176"/>
      <c r="HI176"/>
      <c r="HJ176"/>
      <c r="HK176"/>
      <c r="HL176"/>
      <c r="HM176"/>
      <c r="HN176"/>
      <c r="HO176"/>
      <c r="HP176"/>
      <c r="HQ176"/>
      <c r="HR176"/>
      <c r="HS176"/>
      <c r="HT176"/>
      <c r="HU176"/>
      <c r="HV176"/>
      <c r="HW176"/>
      <c r="HX176"/>
      <c r="HY176"/>
      <c r="HZ176"/>
      <c r="IA176"/>
      <c r="IB176"/>
      <c r="IC176"/>
      <c r="ID176"/>
      <c r="IE176"/>
      <c r="IF176"/>
      <c r="IG176"/>
      <c r="IH176"/>
      <c r="II176"/>
      <c r="IJ176"/>
      <c r="IK176"/>
      <c r="IL176"/>
      <c r="IM176"/>
      <c r="IN176"/>
      <c r="IO176"/>
      <c r="IP176"/>
      <c r="IQ176"/>
      <c r="IR176"/>
      <c r="IS176"/>
      <c r="IT176"/>
      <c r="IU176"/>
      <c r="IV176"/>
    </row>
    <row r="177" spans="1:256" ht="48" customHeight="1" x14ac:dyDescent="0.2">
      <c r="A177" s="14" t="s">
        <v>241</v>
      </c>
      <c r="B177" s="27" t="str">
        <f>VLOOKUP(A177,Questions!$B$3:$C$258,2,FALSE)</f>
        <v>Describe or provide a reference to the availability of cooling and fire suppression systems in all datacenters where institution data will reside.</v>
      </c>
      <c r="C177" s="11" t="s">
        <v>15</v>
      </c>
      <c r="D177" s="12"/>
      <c r="E177" s="9">
        <f>IF((C177=""),VLOOKUP(A177,Questions!B:G,4,FALSE),IF(C177="Yes",VLOOKUP(A177,Questions!B:G,6,FALSE),IF(C177="No",VLOOKUP(A177,Questions!B:G,5,FALSE),"N/A")))</f>
        <v>0</v>
      </c>
      <c r="F177" s="254"/>
      <c r="G177"/>
      <c r="H177"/>
      <c r="I177"/>
      <c r="J177"/>
      <c r="K177"/>
      <c r="L177"/>
      <c r="M177"/>
      <c r="N177"/>
      <c r="O177"/>
      <c r="P177"/>
      <c r="Q177"/>
      <c r="R177"/>
      <c r="S177"/>
      <c r="T177"/>
      <c r="U177"/>
      <c r="V177"/>
      <c r="W177"/>
      <c r="X177"/>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c r="BF177"/>
      <c r="BG177"/>
      <c r="BH177"/>
      <c r="BI177"/>
      <c r="BJ177"/>
      <c r="BK177"/>
      <c r="BL177"/>
      <c r="BM177"/>
      <c r="BN177"/>
      <c r="BO177"/>
      <c r="BP177"/>
      <c r="BQ177"/>
      <c r="BR177"/>
      <c r="BS177"/>
      <c r="BT177"/>
      <c r="BU177"/>
      <c r="BV177"/>
      <c r="BW177"/>
      <c r="BX177"/>
      <c r="BY177"/>
      <c r="BZ177"/>
      <c r="CA177"/>
      <c r="CB177"/>
      <c r="CC177"/>
      <c r="CD177"/>
      <c r="CE177"/>
      <c r="CF177"/>
      <c r="CG177"/>
      <c r="CH177"/>
      <c r="CI177"/>
      <c r="CJ177"/>
      <c r="CK177"/>
      <c r="CL177"/>
      <c r="CM177"/>
      <c r="CN177"/>
      <c r="CO177"/>
      <c r="CP177"/>
      <c r="CQ177"/>
      <c r="CR177"/>
      <c r="CS177"/>
      <c r="CT177"/>
      <c r="CU177"/>
      <c r="CV177"/>
      <c r="CW177"/>
      <c r="CX177"/>
      <c r="CY177"/>
      <c r="CZ177"/>
      <c r="DA177"/>
      <c r="DB177"/>
      <c r="DC177"/>
      <c r="DD177"/>
      <c r="DE177"/>
      <c r="DF177"/>
      <c r="DG177"/>
      <c r="DH177"/>
      <c r="DI177"/>
      <c r="DJ177"/>
      <c r="DK177"/>
      <c r="DL177"/>
      <c r="DM177"/>
      <c r="DN177"/>
      <c r="DO177"/>
      <c r="DP177"/>
      <c r="DQ177"/>
      <c r="DR177"/>
      <c r="DS177"/>
      <c r="DT177"/>
      <c r="DU177"/>
      <c r="DV177"/>
      <c r="DW177"/>
      <c r="DX177"/>
      <c r="DY177"/>
      <c r="DZ177"/>
      <c r="EA177"/>
      <c r="EB177"/>
      <c r="EC177"/>
      <c r="ED177"/>
      <c r="EE177"/>
      <c r="EF177"/>
      <c r="EG177"/>
      <c r="EH177"/>
      <c r="EI177"/>
      <c r="EJ177"/>
      <c r="EK177"/>
      <c r="EL177"/>
      <c r="EM177"/>
      <c r="EN177"/>
      <c r="EO177"/>
      <c r="EP177"/>
      <c r="EQ177"/>
      <c r="ER177"/>
      <c r="ES177"/>
      <c r="ET177"/>
      <c r="EU177"/>
      <c r="EV177"/>
      <c r="EW177"/>
      <c r="EX177"/>
      <c r="EY177"/>
      <c r="EZ177"/>
      <c r="FA177"/>
      <c r="FB177"/>
      <c r="FC177"/>
      <c r="FD177"/>
      <c r="FE177"/>
      <c r="FF177"/>
      <c r="FG177"/>
      <c r="FH177"/>
      <c r="FI177"/>
      <c r="FJ177"/>
      <c r="FK177"/>
      <c r="FL177"/>
      <c r="FM177"/>
      <c r="FN177"/>
      <c r="FO177"/>
      <c r="FP177"/>
      <c r="FQ177"/>
      <c r="FR177"/>
      <c r="FS177"/>
      <c r="FT177"/>
      <c r="FU177"/>
      <c r="FV177"/>
      <c r="FW177"/>
      <c r="FX177"/>
      <c r="FY177"/>
      <c r="FZ177"/>
      <c r="GA177"/>
      <c r="GB177"/>
      <c r="GC177"/>
      <c r="GD177"/>
      <c r="GE177"/>
      <c r="GF177"/>
      <c r="GG177"/>
      <c r="GH177"/>
      <c r="GI177"/>
      <c r="GJ177"/>
      <c r="GK177"/>
      <c r="GL177"/>
      <c r="GM177"/>
      <c r="GN177"/>
      <c r="GO177"/>
      <c r="GP177"/>
      <c r="GQ177"/>
      <c r="GR177"/>
      <c r="GS177"/>
      <c r="GT177"/>
      <c r="GU177"/>
      <c r="GV177"/>
      <c r="GW177"/>
      <c r="GX177"/>
      <c r="GY177"/>
      <c r="GZ177"/>
      <c r="HA177"/>
      <c r="HB177"/>
      <c r="HC177"/>
      <c r="HD177"/>
      <c r="HE177"/>
      <c r="HF177"/>
      <c r="HG177"/>
      <c r="HH177"/>
      <c r="HI177"/>
      <c r="HJ177"/>
      <c r="HK177"/>
      <c r="HL177"/>
      <c r="HM177"/>
      <c r="HN177"/>
      <c r="HO177"/>
      <c r="HP177"/>
      <c r="HQ177"/>
      <c r="HR177"/>
      <c r="HS177"/>
      <c r="HT177"/>
      <c r="HU177"/>
      <c r="HV177"/>
      <c r="HW177"/>
      <c r="HX177"/>
      <c r="HY177"/>
      <c r="HZ177"/>
      <c r="IA177"/>
      <c r="IB177"/>
      <c r="IC177"/>
      <c r="ID177"/>
      <c r="IE177"/>
      <c r="IF177"/>
      <c r="IG177"/>
      <c r="IH177"/>
      <c r="II177"/>
      <c r="IJ177"/>
      <c r="IK177"/>
      <c r="IL177"/>
      <c r="IM177"/>
      <c r="IN177"/>
      <c r="IO177"/>
      <c r="IP177"/>
      <c r="IQ177"/>
      <c r="IR177"/>
      <c r="IS177"/>
      <c r="IT177"/>
      <c r="IU177"/>
      <c r="IV177"/>
    </row>
    <row r="178" spans="1:256" ht="64.25" customHeight="1" x14ac:dyDescent="0.2">
      <c r="A178" s="14" t="s">
        <v>242</v>
      </c>
      <c r="B178" s="27" t="str">
        <f>VLOOKUP(A178,Questions!$B$3:$C$258,2,FALSE)</f>
        <v>Do you have Internet Service Provider (ISP) Redundancy?</v>
      </c>
      <c r="C178" s="11" t="s">
        <v>399</v>
      </c>
      <c r="D178" s="32"/>
      <c r="E178" s="9" t="str">
        <f>IF((C178=""),VLOOKUP(A178,Questions!B:G,4,FALSE),IF(C178="Yes",VLOOKUP(A178,Questions!B:G,6,FALSE),IF(C178="No",VLOOKUP(A178,Questions!B:G,5,FALSE),"N/A")))</f>
        <v>N/A</v>
      </c>
      <c r="F178" s="254"/>
      <c r="G178"/>
      <c r="H178"/>
      <c r="I178"/>
      <c r="J178"/>
      <c r="K178"/>
      <c r="L178"/>
      <c r="M178"/>
      <c r="N178"/>
      <c r="O178"/>
      <c r="P178"/>
      <c r="Q178"/>
      <c r="R178"/>
      <c r="S178"/>
      <c r="T178"/>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c r="BL178"/>
      <c r="BM178"/>
      <c r="BN178"/>
      <c r="BO178"/>
      <c r="BP178"/>
      <c r="BQ178"/>
      <c r="BR178"/>
      <c r="BS178"/>
      <c r="BT178"/>
      <c r="BU178"/>
      <c r="BV178"/>
      <c r="BW178"/>
      <c r="BX178"/>
      <c r="BY178"/>
      <c r="BZ178"/>
      <c r="CA178"/>
      <c r="CB178"/>
      <c r="CC178"/>
      <c r="CD178"/>
      <c r="CE178"/>
      <c r="CF178"/>
      <c r="CG178"/>
      <c r="CH178"/>
      <c r="CI178"/>
      <c r="CJ178"/>
      <c r="CK178"/>
      <c r="CL178"/>
      <c r="CM178"/>
      <c r="CN178"/>
      <c r="CO178"/>
      <c r="CP178"/>
      <c r="CQ178"/>
      <c r="CR178"/>
      <c r="CS178"/>
      <c r="CT178"/>
      <c r="CU178"/>
      <c r="CV178"/>
      <c r="CW178"/>
      <c r="CX178"/>
      <c r="CY178"/>
      <c r="CZ178"/>
      <c r="DA178"/>
      <c r="DB178"/>
      <c r="DC178"/>
      <c r="DD178"/>
      <c r="DE178"/>
      <c r="DF178"/>
      <c r="DG178"/>
      <c r="DH178"/>
      <c r="DI178"/>
      <c r="DJ178"/>
      <c r="DK178"/>
      <c r="DL178"/>
      <c r="DM178"/>
      <c r="DN178"/>
      <c r="DO178"/>
      <c r="DP178"/>
      <c r="DQ178"/>
      <c r="DR178"/>
      <c r="DS178"/>
      <c r="DT178"/>
      <c r="DU178"/>
      <c r="DV178"/>
      <c r="DW178"/>
      <c r="DX178"/>
      <c r="DY178"/>
      <c r="DZ178"/>
      <c r="EA178"/>
      <c r="EB178"/>
      <c r="EC178"/>
      <c r="ED178"/>
      <c r="EE178"/>
      <c r="EF178"/>
      <c r="EG178"/>
      <c r="EH178"/>
      <c r="EI178"/>
      <c r="EJ178"/>
      <c r="EK178"/>
      <c r="EL178"/>
      <c r="EM178"/>
      <c r="EN178"/>
      <c r="EO178"/>
      <c r="EP178"/>
      <c r="EQ178"/>
      <c r="ER178"/>
      <c r="ES178"/>
      <c r="ET178"/>
      <c r="EU178"/>
      <c r="EV178"/>
      <c r="EW178"/>
      <c r="EX178"/>
      <c r="EY178"/>
      <c r="EZ178"/>
      <c r="FA178"/>
      <c r="FB178"/>
      <c r="FC178"/>
      <c r="FD178"/>
      <c r="FE178"/>
      <c r="FF178"/>
      <c r="FG178"/>
      <c r="FH178"/>
      <c r="FI178"/>
      <c r="FJ178"/>
      <c r="FK178"/>
      <c r="FL178"/>
      <c r="FM178"/>
      <c r="FN178"/>
      <c r="FO178"/>
      <c r="FP178"/>
      <c r="FQ178"/>
      <c r="FR178"/>
      <c r="FS178"/>
      <c r="FT178"/>
      <c r="FU178"/>
      <c r="FV178"/>
      <c r="FW178"/>
      <c r="FX178"/>
      <c r="FY178"/>
      <c r="FZ178"/>
      <c r="GA178"/>
      <c r="GB178"/>
      <c r="GC178"/>
      <c r="GD178"/>
      <c r="GE178"/>
      <c r="GF178"/>
      <c r="GG178"/>
      <c r="GH178"/>
      <c r="GI178"/>
      <c r="GJ178"/>
      <c r="GK178"/>
      <c r="GL178"/>
      <c r="GM178"/>
      <c r="GN178"/>
      <c r="GO178"/>
      <c r="GP178"/>
      <c r="GQ178"/>
      <c r="GR178"/>
      <c r="GS178"/>
      <c r="GT178"/>
      <c r="GU178"/>
      <c r="GV178"/>
      <c r="GW178"/>
      <c r="GX178"/>
      <c r="GY178"/>
      <c r="GZ178"/>
      <c r="HA178"/>
      <c r="HB178"/>
      <c r="HC178"/>
      <c r="HD178"/>
      <c r="HE178"/>
      <c r="HF178"/>
      <c r="HG178"/>
      <c r="HH178"/>
      <c r="HI178"/>
      <c r="HJ178"/>
      <c r="HK178"/>
      <c r="HL178"/>
      <c r="HM178"/>
      <c r="HN178"/>
      <c r="HO178"/>
      <c r="HP178"/>
      <c r="HQ178"/>
      <c r="HR178"/>
      <c r="HS178"/>
      <c r="HT178"/>
      <c r="HU178"/>
      <c r="HV178"/>
      <c r="HW178"/>
      <c r="HX178"/>
      <c r="HY178"/>
      <c r="HZ178"/>
      <c r="IA178"/>
      <c r="IB178"/>
      <c r="IC178"/>
      <c r="ID178"/>
      <c r="IE178"/>
      <c r="IF178"/>
      <c r="IG178"/>
      <c r="IH178"/>
      <c r="II178"/>
      <c r="IJ178"/>
      <c r="IK178"/>
      <c r="IL178"/>
      <c r="IM178"/>
      <c r="IN178"/>
      <c r="IO178"/>
      <c r="IP178"/>
      <c r="IQ178"/>
      <c r="IR178"/>
      <c r="IS178"/>
      <c r="IT178"/>
      <c r="IU178"/>
      <c r="IV178"/>
    </row>
    <row r="179" spans="1:256" s="316" customFormat="1" ht="64.25" customHeight="1" x14ac:dyDescent="0.2">
      <c r="A179" s="14" t="s">
        <v>243</v>
      </c>
      <c r="B179" s="27" t="str">
        <f>VLOOKUP(A179,Questions!$B$3:$C$258,2,FALSE)</f>
        <v>Does every datacenter where the Institution's data will reside have multiple telephone company or network provider entrances to the facility?</v>
      </c>
      <c r="C179" s="11" t="s">
        <v>399</v>
      </c>
      <c r="D179" s="32"/>
      <c r="E179" s="9" t="str">
        <f>IF((C179=""),VLOOKUP(A179,Questions!B:G,4,FALSE),IF(C179="Yes",VLOOKUP(A179,Questions!B:G,6,FALSE),IF(C179="No",VLOOKUP(A179,Questions!B:G,5,FALSE),"N/A")))</f>
        <v>N/A</v>
      </c>
    </row>
    <row r="180" spans="1:256" s="316" customFormat="1" ht="64.25" customHeight="1" x14ac:dyDescent="0.2">
      <c r="A180" s="14" t="s">
        <v>244</v>
      </c>
      <c r="B180" s="27" t="str">
        <f>VLOOKUP(A180,Questions!$B$3:$C$258,2,FALSE)</f>
        <v>Are you requiring multi-factor authentication for administrators of your cloud environment?</v>
      </c>
      <c r="C180" s="11"/>
      <c r="D180" s="32"/>
      <c r="E180" s="9" t="str">
        <f>IF((C180=""),VLOOKUP(A180,Questions!B:G,4,FALSE),IF(C180="Yes",VLOOKUP(A180,Questions!B:G,6,FALSE),IF(C180="No",VLOOKUP(A180,Questions!B:G,5,FALSE),"N/A")))</f>
        <v xml:space="preserve"> </v>
      </c>
    </row>
    <row r="181" spans="1:256" s="316" customFormat="1" ht="64.25" customHeight="1" x14ac:dyDescent="0.2">
      <c r="A181" s="14" t="s">
        <v>245</v>
      </c>
      <c r="B181" s="27" t="str">
        <f>VLOOKUP(A181,Questions!$B$3:$C$258,2,FALSE)</f>
        <v>Are you using your cloud providers available hardening tools or pre-hardened images?</v>
      </c>
      <c r="C181" s="11"/>
      <c r="D181" s="32"/>
      <c r="E181" s="9" t="str">
        <f>IF((C181=""),VLOOKUP(A181,Questions!B:G,4,FALSE),IF(C181="Yes",VLOOKUP(A181,Questions!B:G,6,FALSE),IF(C181="No",VLOOKUP(A181,Questions!B:G,5,FALSE),"N/A")))</f>
        <v xml:space="preserve"> </v>
      </c>
    </row>
    <row r="182" spans="1:256" s="1" customFormat="1" ht="48" customHeight="1" x14ac:dyDescent="0.2">
      <c r="A182" s="14" t="s">
        <v>246</v>
      </c>
      <c r="B182" s="27" t="str">
        <f>VLOOKUP(A182,Questions!$B$3:$C$258,2,FALSE)</f>
        <v>Does your cloud vendor have access to your encryption keys?</v>
      </c>
      <c r="C182" s="11"/>
      <c r="D182" s="12"/>
      <c r="E182" s="9" t="str">
        <f>IF((C182=""),VLOOKUP(A182,Questions!B:G,4,FALSE),IF(C182="Yes",VLOOKUP(A182,Questions!B:G,6,FALSE),IF(C182="No",VLOOKUP(A182,Questions!B:G,5,FALSE),"N/A")))</f>
        <v>Describe your key management practices.</v>
      </c>
      <c r="F182" s="254"/>
      <c r="G182" s="4"/>
      <c r="H182" s="4"/>
      <c r="I182" s="4"/>
      <c r="J182" s="4"/>
      <c r="K182" s="4"/>
      <c r="L182" s="4"/>
      <c r="M182" s="4"/>
      <c r="N182" s="4"/>
      <c r="O182" s="4"/>
      <c r="P182" s="4"/>
      <c r="Q182" s="4"/>
      <c r="R182" s="4"/>
      <c r="S182" s="4"/>
      <c r="T182" s="4"/>
      <c r="U182" s="4"/>
      <c r="V182" s="4"/>
      <c r="W182" s="4"/>
      <c r="X182" s="4"/>
      <c r="Y182" s="4"/>
      <c r="Z182" s="4"/>
      <c r="AA182" s="4"/>
      <c r="AB182" s="4"/>
      <c r="AC182" s="4"/>
      <c r="AD182" s="4"/>
      <c r="AE182" s="4"/>
      <c r="AF182" s="4"/>
      <c r="AG182" s="4"/>
      <c r="AH182" s="4"/>
      <c r="AI182" s="4"/>
      <c r="AJ182" s="4"/>
      <c r="AK182" s="4"/>
      <c r="AL182" s="4"/>
      <c r="AM182" s="4"/>
      <c r="AN182" s="4"/>
      <c r="AO182" s="4"/>
      <c r="AP182" s="4"/>
      <c r="AQ182" s="4"/>
      <c r="AR182" s="4"/>
      <c r="AS182" s="4"/>
      <c r="AT182" s="4"/>
      <c r="AU182" s="4"/>
      <c r="AV182" s="4"/>
      <c r="AW182" s="4"/>
      <c r="AX182" s="4"/>
      <c r="AY182" s="4"/>
      <c r="AZ182" s="4"/>
      <c r="BA182" s="4"/>
      <c r="BB182" s="4"/>
      <c r="BC182" s="4"/>
      <c r="BD182" s="4"/>
      <c r="BE182" s="4"/>
      <c r="BF182" s="4"/>
      <c r="BG182" s="4"/>
      <c r="BH182" s="4"/>
      <c r="BI182" s="4"/>
      <c r="BJ182" s="4"/>
      <c r="BK182" s="4"/>
      <c r="BL182" s="4"/>
      <c r="BM182" s="4"/>
      <c r="BN182" s="4"/>
      <c r="BO182" s="4"/>
      <c r="BP182" s="4"/>
      <c r="BQ182" s="4"/>
      <c r="BR182" s="4"/>
      <c r="BS182" s="4"/>
      <c r="BT182" s="4"/>
      <c r="BU182" s="4"/>
      <c r="BV182" s="4"/>
      <c r="BW182" s="4"/>
      <c r="BX182" s="4"/>
      <c r="BY182" s="4"/>
      <c r="BZ182" s="4"/>
      <c r="CA182" s="4"/>
      <c r="CB182" s="4"/>
      <c r="CC182" s="4"/>
      <c r="CD182" s="4"/>
      <c r="CE182" s="4"/>
      <c r="CF182" s="4"/>
      <c r="CG182" s="4"/>
      <c r="CH182" s="4"/>
      <c r="CI182" s="4"/>
      <c r="CJ182" s="4"/>
      <c r="CK182" s="4"/>
      <c r="CL182" s="4"/>
      <c r="CM182" s="4"/>
      <c r="CN182" s="4"/>
      <c r="CO182" s="4"/>
      <c r="CP182" s="4"/>
      <c r="CQ182" s="4"/>
      <c r="CR182" s="4"/>
      <c r="CS182" s="4"/>
      <c r="CT182" s="4"/>
      <c r="CU182" s="4"/>
      <c r="CV182" s="4"/>
      <c r="CW182" s="4"/>
      <c r="CX182" s="4"/>
      <c r="CY182" s="4"/>
      <c r="CZ182" s="4"/>
      <c r="DA182" s="4"/>
      <c r="DB182" s="4"/>
      <c r="DC182" s="4"/>
      <c r="DD182" s="4"/>
      <c r="DE182" s="4"/>
      <c r="DF182" s="4"/>
      <c r="DG182" s="4"/>
      <c r="DH182" s="4"/>
      <c r="DI182" s="4"/>
      <c r="DJ182" s="4"/>
      <c r="DK182" s="4"/>
      <c r="DL182" s="4"/>
      <c r="DM182" s="4"/>
      <c r="DN182" s="4"/>
      <c r="DO182" s="4"/>
      <c r="DP182" s="4"/>
      <c r="DQ182" s="4"/>
      <c r="DR182" s="4"/>
      <c r="DS182" s="4"/>
      <c r="DT182" s="4"/>
      <c r="DU182" s="4"/>
      <c r="DV182" s="4"/>
      <c r="DW182" s="4"/>
      <c r="DX182" s="4"/>
      <c r="DY182" s="4"/>
      <c r="DZ182" s="4"/>
      <c r="EA182" s="4"/>
      <c r="EB182" s="4"/>
      <c r="EC182" s="4"/>
      <c r="ED182" s="4"/>
      <c r="EE182" s="4"/>
      <c r="EF182" s="4"/>
      <c r="EG182" s="4"/>
      <c r="EH182" s="4"/>
      <c r="EI182" s="4"/>
      <c r="EJ182" s="4"/>
      <c r="EK182" s="4"/>
      <c r="EL182" s="4"/>
      <c r="EM182" s="4"/>
      <c r="EN182" s="4"/>
      <c r="EO182" s="4"/>
      <c r="EP182" s="4"/>
      <c r="EQ182" s="4"/>
      <c r="ER182" s="4"/>
      <c r="ES182" s="4"/>
      <c r="ET182" s="4"/>
      <c r="EU182" s="4"/>
      <c r="EV182" s="4"/>
      <c r="EW182" s="4"/>
      <c r="EX182" s="4"/>
      <c r="EY182" s="4"/>
      <c r="EZ182" s="4"/>
      <c r="FA182" s="4"/>
      <c r="FB182" s="4"/>
      <c r="FC182" s="4"/>
      <c r="FD182" s="4"/>
      <c r="FE182" s="4"/>
      <c r="FF182" s="4"/>
      <c r="FG182" s="4"/>
      <c r="FH182" s="4"/>
      <c r="FI182" s="4"/>
      <c r="FJ182" s="4"/>
      <c r="FK182" s="4"/>
      <c r="FL182" s="4"/>
      <c r="FM182" s="4"/>
      <c r="FN182" s="4"/>
      <c r="FO182" s="4"/>
      <c r="FP182" s="4"/>
      <c r="FQ182" s="4"/>
      <c r="FR182" s="4"/>
      <c r="FS182" s="4"/>
      <c r="FT182" s="4"/>
      <c r="FU182" s="4"/>
      <c r="FV182" s="4"/>
      <c r="FW182" s="4"/>
      <c r="FX182" s="4"/>
      <c r="FY182" s="4"/>
      <c r="FZ182" s="4"/>
      <c r="GA182" s="4"/>
      <c r="GB182" s="4"/>
      <c r="GC182" s="4"/>
      <c r="GD182" s="4"/>
      <c r="GE182" s="4"/>
      <c r="GF182" s="4"/>
      <c r="GG182" s="4"/>
      <c r="GH182" s="4"/>
      <c r="GI182" s="4"/>
      <c r="GJ182" s="4"/>
      <c r="GK182" s="4"/>
      <c r="GL182" s="4"/>
      <c r="GM182" s="4"/>
      <c r="GN182" s="4"/>
      <c r="GO182" s="4"/>
      <c r="GP182" s="4"/>
      <c r="GQ182" s="4"/>
      <c r="GR182" s="4"/>
      <c r="GS182" s="4"/>
      <c r="GT182" s="4"/>
      <c r="GU182" s="4"/>
      <c r="GV182" s="4"/>
      <c r="GW182" s="4"/>
      <c r="GX182" s="4"/>
      <c r="GY182" s="4"/>
      <c r="GZ182" s="4"/>
      <c r="HA182" s="4"/>
      <c r="HB182" s="4"/>
      <c r="HC182" s="4"/>
      <c r="HD182" s="4"/>
      <c r="HE182" s="4"/>
      <c r="HF182" s="4"/>
      <c r="HG182" s="4"/>
      <c r="HH182" s="4"/>
      <c r="HI182" s="4"/>
      <c r="HJ182" s="4"/>
      <c r="HK182" s="4"/>
      <c r="HL182" s="4"/>
      <c r="HM182" s="4"/>
      <c r="HN182" s="4"/>
      <c r="HO182" s="4"/>
      <c r="HP182" s="4"/>
      <c r="HQ182" s="4"/>
      <c r="HR182" s="4"/>
      <c r="HS182" s="4"/>
      <c r="HT182" s="4"/>
      <c r="HU182" s="4"/>
      <c r="HV182" s="4"/>
      <c r="HW182" s="4"/>
      <c r="HX182" s="4"/>
      <c r="HY182" s="4"/>
      <c r="HZ182" s="4"/>
      <c r="IA182" s="4"/>
      <c r="IB182" s="4"/>
      <c r="IC182" s="4"/>
      <c r="ID182" s="4"/>
      <c r="IE182" s="4"/>
      <c r="IF182" s="4"/>
      <c r="IG182" s="4"/>
      <c r="IH182" s="4"/>
      <c r="II182" s="4"/>
      <c r="IJ182" s="4"/>
      <c r="IK182" s="4"/>
      <c r="IL182" s="4"/>
      <c r="IM182" s="4"/>
      <c r="IN182" s="4"/>
      <c r="IO182" s="4"/>
      <c r="IP182" s="4"/>
      <c r="IQ182" s="4"/>
      <c r="IR182" s="4"/>
      <c r="IS182" s="4"/>
      <c r="IT182" s="4"/>
      <c r="IU182" s="4"/>
      <c r="IV182" s="4"/>
    </row>
    <row r="183" spans="1:256" ht="36" customHeight="1" x14ac:dyDescent="0.2">
      <c r="A183" s="380" t="str">
        <f>IF(OR($C$29="No",$C$29="Yes"),"DRP - Respond to as many questions below as possible.","Disaster Recovery Plan")</f>
        <v>DRP - Respond to as many questions below as possible.</v>
      </c>
      <c r="B183" s="380"/>
      <c r="C183" s="24" t="s">
        <v>12</v>
      </c>
      <c r="D183" s="24" t="s">
        <v>13</v>
      </c>
      <c r="E183" s="7" t="s">
        <v>14</v>
      </c>
      <c r="F183"/>
      <c r="G183"/>
      <c r="H183"/>
      <c r="I183"/>
      <c r="J183"/>
      <c r="K183"/>
      <c r="L183"/>
      <c r="M183"/>
      <c r="N183"/>
      <c r="O183"/>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c r="BL183"/>
      <c r="BM183"/>
      <c r="BN183"/>
      <c r="BO183"/>
      <c r="BP183"/>
      <c r="BQ183"/>
      <c r="BR183"/>
      <c r="BS183"/>
      <c r="BT183"/>
      <c r="BU183"/>
      <c r="BV183"/>
      <c r="BW183"/>
      <c r="BX183"/>
      <c r="BY183"/>
      <c r="BZ183"/>
      <c r="CA183"/>
      <c r="CB183"/>
      <c r="CC183"/>
      <c r="CD183"/>
      <c r="CE183"/>
      <c r="CF183"/>
      <c r="CG183"/>
      <c r="CH183"/>
      <c r="CI183"/>
      <c r="CJ183"/>
      <c r="CK183"/>
      <c r="CL183"/>
      <c r="CM183"/>
      <c r="CN183"/>
      <c r="CO183"/>
      <c r="CP183"/>
      <c r="CQ183"/>
      <c r="CR183"/>
      <c r="CS183"/>
      <c r="CT183"/>
      <c r="CU183"/>
      <c r="CV183"/>
      <c r="CW183"/>
      <c r="CX183"/>
      <c r="CY183"/>
      <c r="CZ183"/>
      <c r="DA183"/>
      <c r="DB183"/>
      <c r="DC183"/>
      <c r="DD183"/>
      <c r="DE183"/>
      <c r="DF183"/>
      <c r="DG183"/>
      <c r="DH183"/>
      <c r="DI183"/>
      <c r="DJ183"/>
      <c r="DK183"/>
      <c r="DL183"/>
      <c r="DM183"/>
      <c r="DN183"/>
      <c r="DO183"/>
      <c r="DP183"/>
      <c r="DQ183"/>
      <c r="DR183"/>
      <c r="DS183"/>
      <c r="DT183"/>
      <c r="DU183"/>
      <c r="DV183"/>
      <c r="DW183"/>
      <c r="DX183"/>
      <c r="DY183"/>
      <c r="DZ183"/>
      <c r="EA183"/>
      <c r="EB183"/>
      <c r="EC183"/>
      <c r="ED183"/>
      <c r="EE183"/>
      <c r="EF183"/>
      <c r="EG183"/>
      <c r="EH183"/>
      <c r="EI183"/>
      <c r="EJ183"/>
      <c r="EK183"/>
      <c r="EL183"/>
      <c r="EM183"/>
      <c r="EN183"/>
      <c r="EO183"/>
      <c r="EP183"/>
      <c r="EQ183"/>
      <c r="ER183"/>
      <c r="ES183"/>
      <c r="ET183"/>
      <c r="EU183"/>
      <c r="EV183"/>
      <c r="EW183"/>
      <c r="EX183"/>
      <c r="EY183"/>
      <c r="EZ183"/>
      <c r="FA183"/>
      <c r="FB183"/>
      <c r="FC183"/>
      <c r="FD183"/>
      <c r="FE183"/>
      <c r="FF183"/>
      <c r="FG183"/>
      <c r="FH183"/>
      <c r="FI183"/>
      <c r="FJ183"/>
      <c r="FK183"/>
      <c r="FL183"/>
      <c r="FM183"/>
      <c r="FN183"/>
      <c r="FO183"/>
      <c r="FP183"/>
      <c r="FQ183"/>
      <c r="FR183"/>
      <c r="FS183"/>
      <c r="FT183"/>
      <c r="FU183"/>
      <c r="FV183"/>
      <c r="FW183"/>
      <c r="FX183"/>
      <c r="FY183"/>
      <c r="FZ183"/>
      <c r="GA183"/>
      <c r="GB183"/>
      <c r="GC183"/>
      <c r="GD183"/>
      <c r="GE183"/>
      <c r="GF183"/>
      <c r="GG183"/>
      <c r="GH183"/>
      <c r="GI183"/>
      <c r="GJ183"/>
      <c r="GK183"/>
      <c r="GL183"/>
      <c r="GM183"/>
      <c r="GN183"/>
      <c r="GO183"/>
      <c r="GP183"/>
      <c r="GQ183"/>
      <c r="GR183"/>
      <c r="GS183"/>
      <c r="GT183"/>
      <c r="GU183"/>
      <c r="GV183"/>
      <c r="GW183"/>
      <c r="GX183"/>
      <c r="GY183"/>
      <c r="GZ183"/>
      <c r="HA183"/>
      <c r="HB183"/>
      <c r="HC183"/>
      <c r="HD183"/>
      <c r="HE183"/>
      <c r="HF183"/>
      <c r="HG183"/>
      <c r="HH183"/>
      <c r="HI183"/>
      <c r="HJ183"/>
      <c r="HK183"/>
      <c r="HL183"/>
      <c r="HM183"/>
      <c r="HN183"/>
      <c r="HO183"/>
      <c r="HP183"/>
      <c r="HQ183"/>
      <c r="HR183"/>
      <c r="HS183"/>
      <c r="HT183"/>
      <c r="HU183"/>
      <c r="HV183"/>
      <c r="HW183"/>
      <c r="HX183"/>
      <c r="HY183"/>
      <c r="HZ183"/>
      <c r="IA183"/>
      <c r="IB183"/>
      <c r="IC183"/>
      <c r="ID183"/>
      <c r="IE183"/>
      <c r="IF183"/>
      <c r="IG183"/>
      <c r="IH183"/>
      <c r="II183"/>
      <c r="IJ183"/>
      <c r="IK183"/>
      <c r="IL183"/>
      <c r="IM183"/>
      <c r="IN183"/>
      <c r="IO183"/>
      <c r="IP183"/>
      <c r="IQ183"/>
      <c r="IR183"/>
      <c r="IS183"/>
      <c r="IT183"/>
      <c r="IU183"/>
      <c r="IV183"/>
    </row>
    <row r="184" spans="1:256" ht="48" customHeight="1" x14ac:dyDescent="0.2">
      <c r="A184" s="14" t="s">
        <v>247</v>
      </c>
      <c r="B184" s="27" t="str">
        <f>VLOOKUP(A184,Questions!$B$3:$C$258,2,FALSE)</f>
        <v>Describe or provide a reference to your Disaster Recovery Plan (DRP).</v>
      </c>
      <c r="C184" s="381" t="s">
        <v>3173</v>
      </c>
      <c r="D184" s="381"/>
      <c r="E184" s="9" t="str">
        <f>IF((C184=""),VLOOKUP(A184,Questions!B:G,4,FALSE),IF(C184="Yes",VLOOKUP(A184,Questions!B:G,6,FALSE),IF(C184="No",VLOOKUP(A184,Questions!B:G,5,FALSE),"N/A")))</f>
        <v>N/A</v>
      </c>
      <c r="F184"/>
      <c r="G184"/>
      <c r="H184"/>
      <c r="I184"/>
      <c r="J184"/>
      <c r="K184"/>
      <c r="L184"/>
      <c r="M184"/>
      <c r="N184"/>
      <c r="O184"/>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c r="BL184"/>
      <c r="BM184"/>
      <c r="BN184"/>
      <c r="BO184"/>
      <c r="BP184"/>
      <c r="BQ184"/>
      <c r="BR184"/>
      <c r="BS184"/>
      <c r="BT184"/>
      <c r="BU184"/>
      <c r="BV184"/>
      <c r="BW184"/>
      <c r="BX184"/>
      <c r="BY184"/>
      <c r="BZ184"/>
      <c r="CA184"/>
      <c r="CB184"/>
      <c r="CC184"/>
      <c r="CD184"/>
      <c r="CE184"/>
      <c r="CF184"/>
      <c r="CG184"/>
      <c r="CH184"/>
      <c r="CI184"/>
      <c r="CJ184"/>
      <c r="CK184"/>
      <c r="CL184"/>
      <c r="CM184"/>
      <c r="CN184"/>
      <c r="CO184"/>
      <c r="CP184"/>
      <c r="CQ184"/>
      <c r="CR184"/>
      <c r="CS184"/>
      <c r="CT184"/>
      <c r="CU184"/>
      <c r="CV184"/>
      <c r="CW184"/>
      <c r="CX184"/>
      <c r="CY184"/>
      <c r="CZ184"/>
      <c r="DA184"/>
      <c r="DB184"/>
      <c r="DC184"/>
      <c r="DD184"/>
      <c r="DE184"/>
      <c r="DF184"/>
      <c r="DG184"/>
      <c r="DH184"/>
      <c r="DI184"/>
      <c r="DJ184"/>
      <c r="DK184"/>
      <c r="DL184"/>
      <c r="DM184"/>
      <c r="DN184"/>
      <c r="DO184"/>
      <c r="DP184"/>
      <c r="DQ184"/>
      <c r="DR184"/>
      <c r="DS184"/>
      <c r="DT184"/>
      <c r="DU184"/>
      <c r="DV184"/>
      <c r="DW184"/>
      <c r="DX184"/>
      <c r="DY184"/>
      <c r="DZ184"/>
      <c r="EA184"/>
      <c r="EB184"/>
      <c r="EC184"/>
      <c r="ED184"/>
      <c r="EE184"/>
      <c r="EF184"/>
      <c r="EG184"/>
      <c r="EH184"/>
      <c r="EI184"/>
      <c r="EJ184"/>
      <c r="EK184"/>
      <c r="EL184"/>
      <c r="EM184"/>
      <c r="EN184"/>
      <c r="EO184"/>
      <c r="EP184"/>
      <c r="EQ184"/>
      <c r="ER184"/>
      <c r="ES184"/>
      <c r="ET184"/>
      <c r="EU184"/>
      <c r="EV184"/>
      <c r="EW184"/>
      <c r="EX184"/>
      <c r="EY184"/>
      <c r="EZ184"/>
      <c r="FA184"/>
      <c r="FB184"/>
      <c r="FC184"/>
      <c r="FD184"/>
      <c r="FE184"/>
      <c r="FF184"/>
      <c r="FG184"/>
      <c r="FH184"/>
      <c r="FI184"/>
      <c r="FJ184"/>
      <c r="FK184"/>
      <c r="FL184"/>
      <c r="FM184"/>
      <c r="FN184"/>
      <c r="FO184"/>
      <c r="FP184"/>
      <c r="FQ184"/>
      <c r="FR184"/>
      <c r="FS184"/>
      <c r="FT184"/>
      <c r="FU184"/>
      <c r="FV184"/>
      <c r="FW184"/>
      <c r="FX184"/>
      <c r="FY184"/>
      <c r="FZ184"/>
      <c r="GA184"/>
      <c r="GB184"/>
      <c r="GC184"/>
      <c r="GD184"/>
      <c r="GE184"/>
      <c r="GF184"/>
      <c r="GG184"/>
      <c r="GH184"/>
      <c r="GI184"/>
      <c r="GJ184"/>
      <c r="GK184"/>
      <c r="GL184"/>
      <c r="GM184"/>
      <c r="GN184"/>
      <c r="GO184"/>
      <c r="GP184"/>
      <c r="GQ184"/>
      <c r="GR184"/>
      <c r="GS184"/>
      <c r="GT184"/>
      <c r="GU184"/>
      <c r="GV184"/>
      <c r="GW184"/>
      <c r="GX184"/>
      <c r="GY184"/>
      <c r="GZ184"/>
      <c r="HA184"/>
      <c r="HB184"/>
      <c r="HC184"/>
      <c r="HD184"/>
      <c r="HE184"/>
      <c r="HF184"/>
      <c r="HG184"/>
      <c r="HH184"/>
      <c r="HI184"/>
      <c r="HJ184"/>
      <c r="HK184"/>
      <c r="HL184"/>
      <c r="HM184"/>
      <c r="HN184"/>
      <c r="HO184"/>
      <c r="HP184"/>
      <c r="HQ184"/>
      <c r="HR184"/>
      <c r="HS184"/>
      <c r="HT184"/>
      <c r="HU184"/>
      <c r="HV184"/>
      <c r="HW184"/>
      <c r="HX184"/>
      <c r="HY184"/>
      <c r="HZ184"/>
      <c r="IA184"/>
      <c r="IB184"/>
      <c r="IC184"/>
      <c r="ID184"/>
      <c r="IE184"/>
      <c r="IF184"/>
      <c r="IG184"/>
      <c r="IH184"/>
      <c r="II184"/>
      <c r="IJ184"/>
      <c r="IK184"/>
      <c r="IL184"/>
      <c r="IM184"/>
      <c r="IN184"/>
      <c r="IO184"/>
      <c r="IP184"/>
      <c r="IQ184"/>
      <c r="IR184"/>
      <c r="IS184"/>
      <c r="IT184"/>
      <c r="IU184"/>
      <c r="IV184"/>
    </row>
    <row r="185" spans="1:256" ht="47" customHeight="1" x14ac:dyDescent="0.2">
      <c r="A185" s="14" t="s">
        <v>248</v>
      </c>
      <c r="B185" s="27" t="str">
        <f>VLOOKUP(A185,Questions!$B$3:$C$258,2,FALSE)</f>
        <v>Is an owner assigned who is responsible for the maintenance and review of the DRP?</v>
      </c>
      <c r="C185" s="11" t="s">
        <v>15</v>
      </c>
      <c r="D185" s="12"/>
      <c r="E185" s="9" t="str">
        <f>IF((C185=""),VLOOKUP(A185,Questions!B:G,4,FALSE),IF(C185="Yes",VLOOKUP(A185,Questions!B:G,6,FALSE),IF(C185="No",VLOOKUP(A185,Questions!B:G,5,FALSE),"N/A")))</f>
        <v>State the responsible owner, or position title.</v>
      </c>
      <c r="F185"/>
      <c r="G185"/>
      <c r="H185"/>
      <c r="I185"/>
      <c r="J185"/>
      <c r="K185"/>
      <c r="L185"/>
      <c r="M185"/>
      <c r="N185"/>
      <c r="O185"/>
      <c r="P185"/>
      <c r="Q185"/>
      <c r="R185"/>
      <c r="S185"/>
      <c r="T185"/>
      <c r="U185"/>
      <c r="V185"/>
      <c r="W185"/>
      <c r="X185"/>
      <c r="Y185"/>
      <c r="Z185"/>
      <c r="AA185"/>
      <c r="AB185"/>
      <c r="AC185"/>
      <c r="AD185"/>
      <c r="AE185"/>
      <c r="AF185"/>
      <c r="AG185"/>
      <c r="AH185"/>
      <c r="AI185"/>
      <c r="AJ185"/>
      <c r="AK185"/>
      <c r="AL185"/>
      <c r="AM185"/>
      <c r="AN185"/>
      <c r="AO185"/>
      <c r="AP185"/>
      <c r="AQ185"/>
      <c r="AR185"/>
      <c r="AS185"/>
      <c r="AT185"/>
      <c r="AU185"/>
      <c r="AV185"/>
      <c r="AW185"/>
      <c r="AX185"/>
      <c r="AY185"/>
      <c r="AZ185"/>
      <c r="BA185"/>
      <c r="BB185"/>
      <c r="BC185"/>
      <c r="BD185"/>
      <c r="BE185"/>
      <c r="BF185"/>
      <c r="BG185"/>
      <c r="BH185"/>
      <c r="BI185"/>
      <c r="BJ185"/>
      <c r="BK185"/>
      <c r="BL185"/>
      <c r="BM185"/>
      <c r="BN185"/>
      <c r="BO185"/>
      <c r="BP185"/>
      <c r="BQ185"/>
      <c r="BR185"/>
      <c r="BS185"/>
      <c r="BT185"/>
      <c r="BU185"/>
      <c r="BV185"/>
      <c r="BW185"/>
      <c r="BX185"/>
      <c r="BY185"/>
      <c r="BZ185"/>
      <c r="CA185"/>
      <c r="CB185"/>
      <c r="CC185"/>
      <c r="CD185"/>
      <c r="CE185"/>
      <c r="CF185"/>
      <c r="CG185"/>
      <c r="CH185"/>
      <c r="CI185"/>
      <c r="CJ185"/>
      <c r="CK185"/>
      <c r="CL185"/>
      <c r="CM185"/>
      <c r="CN185"/>
      <c r="CO185"/>
      <c r="CP185"/>
      <c r="CQ185"/>
      <c r="CR185"/>
      <c r="CS185"/>
      <c r="CT185"/>
      <c r="CU185"/>
      <c r="CV185"/>
      <c r="CW185"/>
      <c r="CX185"/>
      <c r="CY185"/>
      <c r="CZ185"/>
      <c r="DA185"/>
      <c r="DB185"/>
      <c r="DC185"/>
      <c r="DD185"/>
      <c r="DE185"/>
      <c r="DF185"/>
      <c r="DG185"/>
      <c r="DH185"/>
      <c r="DI185"/>
      <c r="DJ185"/>
      <c r="DK185"/>
      <c r="DL185"/>
      <c r="DM185"/>
      <c r="DN185"/>
      <c r="DO185"/>
      <c r="DP185"/>
      <c r="DQ185"/>
      <c r="DR185"/>
      <c r="DS185"/>
      <c r="DT185"/>
      <c r="DU185"/>
      <c r="DV185"/>
      <c r="DW185"/>
      <c r="DX185"/>
      <c r="DY185"/>
      <c r="DZ185"/>
      <c r="EA185"/>
      <c r="EB185"/>
      <c r="EC185"/>
      <c r="ED185"/>
      <c r="EE185"/>
      <c r="EF185"/>
      <c r="EG185"/>
      <c r="EH185"/>
      <c r="EI185"/>
      <c r="EJ185"/>
      <c r="EK185"/>
      <c r="EL185"/>
      <c r="EM185"/>
      <c r="EN185"/>
      <c r="EO185"/>
      <c r="EP185"/>
      <c r="EQ185"/>
      <c r="ER185"/>
      <c r="ES185"/>
      <c r="ET185"/>
      <c r="EU185"/>
      <c r="EV185"/>
      <c r="EW185"/>
      <c r="EX185"/>
      <c r="EY185"/>
      <c r="EZ185"/>
      <c r="FA185"/>
      <c r="FB185"/>
      <c r="FC185"/>
      <c r="FD185"/>
      <c r="FE185"/>
      <c r="FF185"/>
      <c r="FG185"/>
      <c r="FH185"/>
      <c r="FI185"/>
      <c r="FJ185"/>
      <c r="FK185"/>
      <c r="FL185"/>
      <c r="FM185"/>
      <c r="FN185"/>
      <c r="FO185"/>
      <c r="FP185"/>
      <c r="FQ185"/>
      <c r="FR185"/>
      <c r="FS185"/>
      <c r="FT185"/>
      <c r="FU185"/>
      <c r="FV185"/>
      <c r="FW185"/>
      <c r="FX185"/>
      <c r="FY185"/>
      <c r="FZ185"/>
      <c r="GA185"/>
      <c r="GB185"/>
      <c r="GC185"/>
      <c r="GD185"/>
      <c r="GE185"/>
      <c r="GF185"/>
      <c r="GG185"/>
      <c r="GH185"/>
      <c r="GI185"/>
      <c r="GJ185"/>
      <c r="GK185"/>
      <c r="GL185"/>
      <c r="GM185"/>
      <c r="GN185"/>
      <c r="GO185"/>
      <c r="GP185"/>
      <c r="GQ185"/>
      <c r="GR185"/>
      <c r="GS185"/>
      <c r="GT185"/>
      <c r="GU185"/>
      <c r="GV185"/>
      <c r="GW185"/>
      <c r="GX185"/>
      <c r="GY185"/>
      <c r="GZ185"/>
      <c r="HA185"/>
      <c r="HB185"/>
      <c r="HC185"/>
      <c r="HD185"/>
      <c r="HE185"/>
      <c r="HF185"/>
      <c r="HG185"/>
      <c r="HH185"/>
      <c r="HI185"/>
      <c r="HJ185"/>
      <c r="HK185"/>
      <c r="HL185"/>
      <c r="HM185"/>
      <c r="HN185"/>
      <c r="HO185"/>
      <c r="HP185"/>
      <c r="HQ185"/>
      <c r="HR185"/>
      <c r="HS185"/>
      <c r="HT185"/>
      <c r="HU185"/>
      <c r="HV185"/>
      <c r="HW185"/>
      <c r="HX185"/>
      <c r="HY185"/>
      <c r="HZ185"/>
      <c r="IA185"/>
      <c r="IB185"/>
      <c r="IC185"/>
      <c r="ID185"/>
      <c r="IE185"/>
      <c r="IF185"/>
      <c r="IG185"/>
      <c r="IH185"/>
      <c r="II185"/>
      <c r="IJ185"/>
      <c r="IK185"/>
      <c r="IL185"/>
      <c r="IM185"/>
      <c r="IN185"/>
      <c r="IO185"/>
      <c r="IP185"/>
      <c r="IQ185"/>
      <c r="IR185"/>
      <c r="IS185"/>
      <c r="IT185"/>
      <c r="IU185"/>
      <c r="IV185"/>
    </row>
    <row r="186" spans="1:256" ht="47" customHeight="1" x14ac:dyDescent="0.2">
      <c r="A186" s="14" t="s">
        <v>249</v>
      </c>
      <c r="B186" s="27" t="str">
        <f>VLOOKUP(A186,Questions!$B$3:$C$258,2,FALSE)</f>
        <v>Can the Institution review your DRP and supporting documentation?</v>
      </c>
      <c r="C186" s="11" t="s">
        <v>18</v>
      </c>
      <c r="D186" s="72"/>
      <c r="E186" s="9" t="str">
        <f>IF((C186=""),VLOOKUP(A186,Questions!B:G,4,FALSE),IF(C186="Yes",VLOOKUP(A186,Questions!B:G,6,FALSE),IF(C186="No",VLOOKUP(A186,Questions!B:G,5,FALSE),"N/A")))</f>
        <v>Please provide alternatives if possible (NDA, briefing on the DRP, etc)</v>
      </c>
      <c r="F186"/>
      <c r="G186"/>
      <c r="H186"/>
      <c r="I186"/>
      <c r="J186"/>
      <c r="K186"/>
      <c r="L186"/>
      <c r="M186"/>
      <c r="N186"/>
      <c r="O186"/>
      <c r="P186"/>
      <c r="Q186"/>
      <c r="R186"/>
      <c r="S186"/>
      <c r="T186"/>
      <c r="U186"/>
      <c r="V186"/>
      <c r="W186"/>
      <c r="X186"/>
      <c r="Y186"/>
      <c r="Z186"/>
      <c r="AA186"/>
      <c r="AB186"/>
      <c r="AC186"/>
      <c r="AD186"/>
      <c r="AE186"/>
      <c r="AF186"/>
      <c r="AG186"/>
      <c r="AH186"/>
      <c r="AI186"/>
      <c r="AJ186"/>
      <c r="AK186"/>
      <c r="AL186"/>
      <c r="AM186"/>
      <c r="AN186"/>
      <c r="AO186"/>
      <c r="AP186"/>
      <c r="AQ186"/>
      <c r="AR186"/>
      <c r="AS186"/>
      <c r="AT186"/>
      <c r="AU186"/>
      <c r="AV186"/>
      <c r="AW186"/>
      <c r="AX186"/>
      <c r="AY186"/>
      <c r="AZ186"/>
      <c r="BA186"/>
      <c r="BB186"/>
      <c r="BC186"/>
      <c r="BD186"/>
      <c r="BE186"/>
      <c r="BF186"/>
      <c r="BG186"/>
      <c r="BH186"/>
      <c r="BI186"/>
      <c r="BJ186"/>
      <c r="BK186"/>
      <c r="BL186"/>
      <c r="BM186"/>
      <c r="BN186"/>
      <c r="BO186"/>
      <c r="BP186"/>
      <c r="BQ186"/>
      <c r="BR186"/>
      <c r="BS186"/>
      <c r="BT186"/>
      <c r="BU186"/>
      <c r="BV186"/>
      <c r="BW186"/>
      <c r="BX186"/>
      <c r="BY186"/>
      <c r="BZ186"/>
      <c r="CA186"/>
      <c r="CB186"/>
      <c r="CC186"/>
      <c r="CD186"/>
      <c r="CE186"/>
      <c r="CF186"/>
      <c r="CG186"/>
      <c r="CH186"/>
      <c r="CI186"/>
      <c r="CJ186"/>
      <c r="CK186"/>
      <c r="CL186"/>
      <c r="CM186"/>
      <c r="CN186"/>
      <c r="CO186"/>
      <c r="CP186"/>
      <c r="CQ186"/>
      <c r="CR186"/>
      <c r="CS186"/>
      <c r="CT186"/>
      <c r="CU186"/>
      <c r="CV186"/>
      <c r="CW186"/>
      <c r="CX186"/>
      <c r="CY186"/>
      <c r="CZ186"/>
      <c r="DA186"/>
      <c r="DB186"/>
      <c r="DC186"/>
      <c r="DD186"/>
      <c r="DE186"/>
      <c r="DF186"/>
      <c r="DG186"/>
      <c r="DH186"/>
      <c r="DI186"/>
      <c r="DJ186"/>
      <c r="DK186"/>
      <c r="DL186"/>
      <c r="DM186"/>
      <c r="DN186"/>
      <c r="DO186"/>
      <c r="DP186"/>
      <c r="DQ186"/>
      <c r="DR186"/>
      <c r="DS186"/>
      <c r="DT186"/>
      <c r="DU186"/>
      <c r="DV186"/>
      <c r="DW186"/>
      <c r="DX186"/>
      <c r="DY186"/>
      <c r="DZ186"/>
      <c r="EA186"/>
      <c r="EB186"/>
      <c r="EC186"/>
      <c r="ED186"/>
      <c r="EE186"/>
      <c r="EF186"/>
      <c r="EG186"/>
      <c r="EH186"/>
      <c r="EI186"/>
      <c r="EJ186"/>
      <c r="EK186"/>
      <c r="EL186"/>
      <c r="EM186"/>
      <c r="EN186"/>
      <c r="EO186"/>
      <c r="EP186"/>
      <c r="EQ186"/>
      <c r="ER186"/>
      <c r="ES186"/>
      <c r="ET186"/>
      <c r="EU186"/>
      <c r="EV186"/>
      <c r="EW186"/>
      <c r="EX186"/>
      <c r="EY186"/>
      <c r="EZ186"/>
      <c r="FA186"/>
      <c r="FB186"/>
      <c r="FC186"/>
      <c r="FD186"/>
      <c r="FE186"/>
      <c r="FF186"/>
      <c r="FG186"/>
      <c r="FH186"/>
      <c r="FI186"/>
      <c r="FJ186"/>
      <c r="FK186"/>
      <c r="FL186"/>
      <c r="FM186"/>
      <c r="FN186"/>
      <c r="FO186"/>
      <c r="FP186"/>
      <c r="FQ186"/>
      <c r="FR186"/>
      <c r="FS186"/>
      <c r="FT186"/>
      <c r="FU186"/>
      <c r="FV186"/>
      <c r="FW186"/>
      <c r="FX186"/>
      <c r="FY186"/>
      <c r="FZ186"/>
      <c r="GA186"/>
      <c r="GB186"/>
      <c r="GC186"/>
      <c r="GD186"/>
      <c r="GE186"/>
      <c r="GF186"/>
      <c r="GG186"/>
      <c r="GH186"/>
      <c r="GI186"/>
      <c r="GJ186"/>
      <c r="GK186"/>
      <c r="GL186"/>
      <c r="GM186"/>
      <c r="GN186"/>
      <c r="GO186"/>
      <c r="GP186"/>
      <c r="GQ186"/>
      <c r="GR186"/>
      <c r="GS186"/>
      <c r="GT186"/>
      <c r="GU186"/>
      <c r="GV186"/>
      <c r="GW186"/>
      <c r="GX186"/>
      <c r="GY186"/>
      <c r="GZ186"/>
      <c r="HA186"/>
      <c r="HB186"/>
      <c r="HC186"/>
      <c r="HD186"/>
      <c r="HE186"/>
      <c r="HF186"/>
      <c r="HG186"/>
      <c r="HH186"/>
      <c r="HI186"/>
      <c r="HJ186"/>
      <c r="HK186"/>
      <c r="HL186"/>
      <c r="HM186"/>
      <c r="HN186"/>
      <c r="HO186"/>
      <c r="HP186"/>
      <c r="HQ186"/>
      <c r="HR186"/>
      <c r="HS186"/>
      <c r="HT186"/>
      <c r="HU186"/>
      <c r="HV186"/>
      <c r="HW186"/>
      <c r="HX186"/>
      <c r="HY186"/>
      <c r="HZ186"/>
      <c r="IA186"/>
      <c r="IB186"/>
      <c r="IC186"/>
      <c r="ID186"/>
      <c r="IE186"/>
      <c r="IF186"/>
      <c r="IG186"/>
      <c r="IH186"/>
      <c r="II186"/>
      <c r="IJ186"/>
      <c r="IK186"/>
      <c r="IL186"/>
      <c r="IM186"/>
      <c r="IN186"/>
      <c r="IO186"/>
      <c r="IP186"/>
      <c r="IQ186"/>
      <c r="IR186"/>
      <c r="IS186"/>
      <c r="IT186"/>
      <c r="IU186"/>
      <c r="IV186"/>
    </row>
    <row r="187" spans="1:256" ht="47" customHeight="1" x14ac:dyDescent="0.2">
      <c r="A187" s="14" t="s">
        <v>250</v>
      </c>
      <c r="B187" s="27" t="str">
        <f>VLOOKUP(A187,Questions!$B$3:$C$258,2,FALSE)</f>
        <v>Are any disaster recovery locations outside the Institution's geographic region?</v>
      </c>
      <c r="C187" s="11" t="s">
        <v>18</v>
      </c>
      <c r="D187" s="12"/>
      <c r="E187" s="9">
        <f>IF((C187=""),VLOOKUP(A187,Questions!B:G,4,FALSE),IF(C187="Yes",VLOOKUP(A187,Questions!B:G,6,FALSE),IF(C187="No",VLOOKUP(A187,Questions!B:G,5,FALSE),"N/A")))</f>
        <v>0</v>
      </c>
      <c r="F187"/>
      <c r="G187"/>
      <c r="H187"/>
      <c r="I187"/>
      <c r="J187"/>
      <c r="K187"/>
      <c r="L187"/>
      <c r="M187"/>
      <c r="N187"/>
      <c r="O187"/>
      <c r="P187"/>
      <c r="Q187"/>
      <c r="R187"/>
      <c r="S187"/>
      <c r="T187"/>
      <c r="U187"/>
      <c r="V187"/>
      <c r="W187"/>
      <c r="X187"/>
      <c r="Y187"/>
      <c r="Z187"/>
      <c r="AA187"/>
      <c r="AB187"/>
      <c r="AC187"/>
      <c r="AD187"/>
      <c r="AE187"/>
      <c r="AF187"/>
      <c r="AG187"/>
      <c r="AH187"/>
      <c r="AI187"/>
      <c r="AJ187"/>
      <c r="AK187"/>
      <c r="AL187"/>
      <c r="AM187"/>
      <c r="AN187"/>
      <c r="AO187"/>
      <c r="AP187"/>
      <c r="AQ187"/>
      <c r="AR187"/>
      <c r="AS187"/>
      <c r="AT187"/>
      <c r="AU187"/>
      <c r="AV187"/>
      <c r="AW187"/>
      <c r="AX187"/>
      <c r="AY187"/>
      <c r="AZ187"/>
      <c r="BA187"/>
      <c r="BB187"/>
      <c r="BC187"/>
      <c r="BD187"/>
      <c r="BE187"/>
      <c r="BF187"/>
      <c r="BG187"/>
      <c r="BH187"/>
      <c r="BI187"/>
      <c r="BJ187"/>
      <c r="BK187"/>
      <c r="BL187"/>
      <c r="BM187"/>
      <c r="BN187"/>
      <c r="BO187"/>
      <c r="BP187"/>
      <c r="BQ187"/>
      <c r="BR187"/>
      <c r="BS187"/>
      <c r="BT187"/>
      <c r="BU187"/>
      <c r="BV187"/>
      <c r="BW187"/>
      <c r="BX187"/>
      <c r="BY187"/>
      <c r="BZ187"/>
      <c r="CA187"/>
      <c r="CB187"/>
      <c r="CC187"/>
      <c r="CD187"/>
      <c r="CE187"/>
      <c r="CF187"/>
      <c r="CG187"/>
      <c r="CH187"/>
      <c r="CI187"/>
      <c r="CJ187"/>
      <c r="CK187"/>
      <c r="CL187"/>
      <c r="CM187"/>
      <c r="CN187"/>
      <c r="CO187"/>
      <c r="CP187"/>
      <c r="CQ187"/>
      <c r="CR187"/>
      <c r="CS187"/>
      <c r="CT187"/>
      <c r="CU187"/>
      <c r="CV187"/>
      <c r="CW187"/>
      <c r="CX187"/>
      <c r="CY187"/>
      <c r="CZ187"/>
      <c r="DA187"/>
      <c r="DB187"/>
      <c r="DC187"/>
      <c r="DD187"/>
      <c r="DE187"/>
      <c r="DF187"/>
      <c r="DG187"/>
      <c r="DH187"/>
      <c r="DI187"/>
      <c r="DJ187"/>
      <c r="DK187"/>
      <c r="DL187"/>
      <c r="DM187"/>
      <c r="DN187"/>
      <c r="DO187"/>
      <c r="DP187"/>
      <c r="DQ187"/>
      <c r="DR187"/>
      <c r="DS187"/>
      <c r="DT187"/>
      <c r="DU187"/>
      <c r="DV187"/>
      <c r="DW187"/>
      <c r="DX187"/>
      <c r="DY187"/>
      <c r="DZ187"/>
      <c r="EA187"/>
      <c r="EB187"/>
      <c r="EC187"/>
      <c r="ED187"/>
      <c r="EE187"/>
      <c r="EF187"/>
      <c r="EG187"/>
      <c r="EH187"/>
      <c r="EI187"/>
      <c r="EJ187"/>
      <c r="EK187"/>
      <c r="EL187"/>
      <c r="EM187"/>
      <c r="EN187"/>
      <c r="EO187"/>
      <c r="EP187"/>
      <c r="EQ187"/>
      <c r="ER187"/>
      <c r="ES187"/>
      <c r="ET187"/>
      <c r="EU187"/>
      <c r="EV187"/>
      <c r="EW187"/>
      <c r="EX187"/>
      <c r="EY187"/>
      <c r="EZ187"/>
      <c r="FA187"/>
      <c r="FB187"/>
      <c r="FC187"/>
      <c r="FD187"/>
      <c r="FE187"/>
      <c r="FF187"/>
      <c r="FG187"/>
      <c r="FH187"/>
      <c r="FI187"/>
      <c r="FJ187"/>
      <c r="FK187"/>
      <c r="FL187"/>
      <c r="FM187"/>
      <c r="FN187"/>
      <c r="FO187"/>
      <c r="FP187"/>
      <c r="FQ187"/>
      <c r="FR187"/>
      <c r="FS187"/>
      <c r="FT187"/>
      <c r="FU187"/>
      <c r="FV187"/>
      <c r="FW187"/>
      <c r="FX187"/>
      <c r="FY187"/>
      <c r="FZ187"/>
      <c r="GA187"/>
      <c r="GB187"/>
      <c r="GC187"/>
      <c r="GD187"/>
      <c r="GE187"/>
      <c r="GF187"/>
      <c r="GG187"/>
      <c r="GH187"/>
      <c r="GI187"/>
      <c r="GJ187"/>
      <c r="GK187"/>
      <c r="GL187"/>
      <c r="GM187"/>
      <c r="GN187"/>
      <c r="GO187"/>
      <c r="GP187"/>
      <c r="GQ187"/>
      <c r="GR187"/>
      <c r="GS187"/>
      <c r="GT187"/>
      <c r="GU187"/>
      <c r="GV187"/>
      <c r="GW187"/>
      <c r="GX187"/>
      <c r="GY187"/>
      <c r="GZ187"/>
      <c r="HA187"/>
      <c r="HB187"/>
      <c r="HC187"/>
      <c r="HD187"/>
      <c r="HE187"/>
      <c r="HF187"/>
      <c r="HG187"/>
      <c r="HH187"/>
      <c r="HI187"/>
      <c r="HJ187"/>
      <c r="HK187"/>
      <c r="HL187"/>
      <c r="HM187"/>
      <c r="HN187"/>
      <c r="HO187"/>
      <c r="HP187"/>
      <c r="HQ187"/>
      <c r="HR187"/>
      <c r="HS187"/>
      <c r="HT187"/>
      <c r="HU187"/>
      <c r="HV187"/>
      <c r="HW187"/>
      <c r="HX187"/>
      <c r="HY187"/>
      <c r="HZ187"/>
      <c r="IA187"/>
      <c r="IB187"/>
      <c r="IC187"/>
      <c r="ID187"/>
      <c r="IE187"/>
      <c r="IF187"/>
      <c r="IG187"/>
      <c r="IH187"/>
      <c r="II187"/>
      <c r="IJ187"/>
      <c r="IK187"/>
      <c r="IL187"/>
      <c r="IM187"/>
      <c r="IN187"/>
      <c r="IO187"/>
      <c r="IP187"/>
      <c r="IQ187"/>
      <c r="IR187"/>
      <c r="IS187"/>
      <c r="IT187"/>
      <c r="IU187"/>
      <c r="IV187"/>
    </row>
    <row r="188" spans="1:256" ht="47" customHeight="1" x14ac:dyDescent="0.2">
      <c r="A188" s="14" t="s">
        <v>251</v>
      </c>
      <c r="B188" s="27" t="str">
        <f>VLOOKUP(A188,Questions!$B$3:$C$258,2,FALSE)</f>
        <v>Does your organization have a disaster recovery site or a contracted Disaster Recovery provider?</v>
      </c>
      <c r="C188" s="11" t="s">
        <v>18</v>
      </c>
      <c r="D188" s="12"/>
      <c r="E188" s="9" t="str">
        <f>IF((C188=""),VLOOKUP(A188,Questions!B:G,4,FALSE),IF(C188="Yes",VLOOKUP(A188,Questions!B:G,6,FALSE),IF(C188="No",VLOOKUP(A188,Questions!B:G,5,FALSE),"N/A")))</f>
        <v>Describe your recovery plans if your primary location is unavailable.</v>
      </c>
      <c r="F188"/>
      <c r="G188"/>
      <c r="H188"/>
      <c r="I188"/>
      <c r="J188"/>
      <c r="K188"/>
      <c r="L188"/>
      <c r="M188"/>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c r="BL188"/>
      <c r="BM188"/>
      <c r="BN188"/>
      <c r="BO188"/>
      <c r="BP188"/>
      <c r="BQ188"/>
      <c r="BR188"/>
      <c r="BS188"/>
      <c r="BT188"/>
      <c r="BU188"/>
      <c r="BV188"/>
      <c r="BW188"/>
      <c r="BX188"/>
      <c r="BY188"/>
      <c r="BZ188"/>
      <c r="CA188"/>
      <c r="CB188"/>
      <c r="CC188"/>
      <c r="CD188"/>
      <c r="CE188"/>
      <c r="CF188"/>
      <c r="CG188"/>
      <c r="CH188"/>
      <c r="CI188"/>
      <c r="CJ188"/>
      <c r="CK188"/>
      <c r="CL188"/>
      <c r="CM188"/>
      <c r="CN188"/>
      <c r="CO188"/>
      <c r="CP188"/>
      <c r="CQ188"/>
      <c r="CR188"/>
      <c r="CS188"/>
      <c r="CT188"/>
      <c r="CU188"/>
      <c r="CV188"/>
      <c r="CW188"/>
      <c r="CX188"/>
      <c r="CY188"/>
      <c r="CZ188"/>
      <c r="DA188"/>
      <c r="DB188"/>
      <c r="DC188"/>
      <c r="DD188"/>
      <c r="DE188"/>
      <c r="DF188"/>
      <c r="DG188"/>
      <c r="DH188"/>
      <c r="DI188"/>
      <c r="DJ188"/>
      <c r="DK188"/>
      <c r="DL188"/>
      <c r="DM188"/>
      <c r="DN188"/>
      <c r="DO188"/>
      <c r="DP188"/>
      <c r="DQ188"/>
      <c r="DR188"/>
      <c r="DS188"/>
      <c r="DT188"/>
      <c r="DU188"/>
      <c r="DV188"/>
      <c r="DW188"/>
      <c r="DX188"/>
      <c r="DY188"/>
      <c r="DZ188"/>
      <c r="EA188"/>
      <c r="EB188"/>
      <c r="EC188"/>
      <c r="ED188"/>
      <c r="EE188"/>
      <c r="EF188"/>
      <c r="EG188"/>
      <c r="EH188"/>
      <c r="EI188"/>
      <c r="EJ188"/>
      <c r="EK188"/>
      <c r="EL188"/>
      <c r="EM188"/>
      <c r="EN188"/>
      <c r="EO188"/>
      <c r="EP188"/>
      <c r="EQ188"/>
      <c r="ER188"/>
      <c r="ES188"/>
      <c r="ET188"/>
      <c r="EU188"/>
      <c r="EV188"/>
      <c r="EW188"/>
      <c r="EX188"/>
      <c r="EY188"/>
      <c r="EZ188"/>
      <c r="FA188"/>
      <c r="FB188"/>
      <c r="FC188"/>
      <c r="FD188"/>
      <c r="FE188"/>
      <c r="FF188"/>
      <c r="FG188"/>
      <c r="FH188"/>
      <c r="FI188"/>
      <c r="FJ188"/>
      <c r="FK188"/>
      <c r="FL188"/>
      <c r="FM188"/>
      <c r="FN188"/>
      <c r="FO188"/>
      <c r="FP188"/>
      <c r="FQ188"/>
      <c r="FR188"/>
      <c r="FS188"/>
      <c r="FT188"/>
      <c r="FU188"/>
      <c r="FV188"/>
      <c r="FW188"/>
      <c r="FX188"/>
      <c r="FY188"/>
      <c r="FZ188"/>
      <c r="GA188"/>
      <c r="GB188"/>
      <c r="GC188"/>
      <c r="GD188"/>
      <c r="GE188"/>
      <c r="GF188"/>
      <c r="GG188"/>
      <c r="GH188"/>
      <c r="GI188"/>
      <c r="GJ188"/>
      <c r="GK188"/>
      <c r="GL188"/>
      <c r="GM188"/>
      <c r="GN188"/>
      <c r="GO188"/>
      <c r="GP188"/>
      <c r="GQ188"/>
      <c r="GR188"/>
      <c r="GS188"/>
      <c r="GT188"/>
      <c r="GU188"/>
      <c r="GV188"/>
      <c r="GW188"/>
      <c r="GX188"/>
      <c r="GY188"/>
      <c r="GZ188"/>
      <c r="HA188"/>
      <c r="HB188"/>
      <c r="HC188"/>
      <c r="HD188"/>
      <c r="HE188"/>
      <c r="HF188"/>
      <c r="HG188"/>
      <c r="HH188"/>
      <c r="HI188"/>
      <c r="HJ188"/>
      <c r="HK188"/>
      <c r="HL188"/>
      <c r="HM188"/>
      <c r="HN188"/>
      <c r="HO188"/>
      <c r="HP188"/>
      <c r="HQ188"/>
      <c r="HR188"/>
      <c r="HS188"/>
      <c r="HT188"/>
      <c r="HU188"/>
      <c r="HV188"/>
      <c r="HW188"/>
      <c r="HX188"/>
      <c r="HY188"/>
      <c r="HZ188"/>
      <c r="IA188"/>
      <c r="IB188"/>
      <c r="IC188"/>
      <c r="ID188"/>
      <c r="IE188"/>
      <c r="IF188"/>
      <c r="IG188"/>
      <c r="IH188"/>
      <c r="II188"/>
      <c r="IJ188"/>
      <c r="IK188"/>
      <c r="IL188"/>
      <c r="IM188"/>
      <c r="IN188"/>
      <c r="IO188"/>
      <c r="IP188"/>
      <c r="IQ188"/>
      <c r="IR188"/>
      <c r="IS188"/>
      <c r="IT188"/>
      <c r="IU188"/>
      <c r="IV188"/>
    </row>
    <row r="189" spans="1:256" ht="47" customHeight="1" x14ac:dyDescent="0.2">
      <c r="A189" s="14" t="s">
        <v>252</v>
      </c>
      <c r="B189" s="27" t="str">
        <f>VLOOKUP(A189,Questions!$B$3:$C$258,2,FALSE)</f>
        <v>Does your organization conduct an annual test of relocating to this site for disaster recovery purposes?</v>
      </c>
      <c r="C189" s="11"/>
      <c r="D189" s="12"/>
      <c r="E189" s="9" t="str">
        <f>IF((C189=""),VLOOKUP(A189,Questions!B:G,4,FALSE),IF(C189="Yes",VLOOKUP(A189,Questions!B:G,6,FALSE),IF(C189="No",VLOOKUP(A189,Questions!B:G,5,FALSE),"N/A")))</f>
        <v xml:space="preserve"> </v>
      </c>
      <c r="F189"/>
      <c r="G189"/>
      <c r="H189"/>
      <c r="I189"/>
      <c r="J189"/>
      <c r="K189"/>
      <c r="L189"/>
      <c r="M189"/>
      <c r="N189"/>
      <c r="O189"/>
      <c r="P189"/>
      <c r="Q189"/>
      <c r="R189"/>
      <c r="S189"/>
      <c r="T189"/>
      <c r="U189"/>
      <c r="V189"/>
      <c r="W189"/>
      <c r="X189"/>
      <c r="Y189"/>
      <c r="Z189"/>
      <c r="AA189"/>
      <c r="AB189"/>
      <c r="AC189"/>
      <c r="AD189"/>
      <c r="AE189"/>
      <c r="AF189"/>
      <c r="AG189"/>
      <c r="AH189"/>
      <c r="AI189"/>
      <c r="AJ189"/>
      <c r="AK189"/>
      <c r="AL189"/>
      <c r="AM189"/>
      <c r="AN189"/>
      <c r="AO189"/>
      <c r="AP189"/>
      <c r="AQ189"/>
      <c r="AR189"/>
      <c r="AS189"/>
      <c r="AT189"/>
      <c r="AU189"/>
      <c r="AV189"/>
      <c r="AW189"/>
      <c r="AX189"/>
      <c r="AY189"/>
      <c r="AZ189"/>
      <c r="BA189"/>
      <c r="BB189"/>
      <c r="BC189"/>
      <c r="BD189"/>
      <c r="BE189"/>
      <c r="BF189"/>
      <c r="BG189"/>
      <c r="BH189"/>
      <c r="BI189"/>
      <c r="BJ189"/>
      <c r="BK189"/>
      <c r="BL189"/>
      <c r="BM189"/>
      <c r="BN189"/>
      <c r="BO189"/>
      <c r="BP189"/>
      <c r="BQ189"/>
      <c r="BR189"/>
      <c r="BS189"/>
      <c r="BT189"/>
      <c r="BU189"/>
      <c r="BV189"/>
      <c r="BW189"/>
      <c r="BX189"/>
      <c r="BY189"/>
      <c r="BZ189"/>
      <c r="CA189"/>
      <c r="CB189"/>
      <c r="CC189"/>
      <c r="CD189"/>
      <c r="CE189"/>
      <c r="CF189"/>
      <c r="CG189"/>
      <c r="CH189"/>
      <c r="CI189"/>
      <c r="CJ189"/>
      <c r="CK189"/>
      <c r="CL189"/>
      <c r="CM189"/>
      <c r="CN189"/>
      <c r="CO189"/>
      <c r="CP189"/>
      <c r="CQ189"/>
      <c r="CR189"/>
      <c r="CS189"/>
      <c r="CT189"/>
      <c r="CU189"/>
      <c r="CV189"/>
      <c r="CW189"/>
      <c r="CX189"/>
      <c r="CY189"/>
      <c r="CZ189"/>
      <c r="DA189"/>
      <c r="DB189"/>
      <c r="DC189"/>
      <c r="DD189"/>
      <c r="DE189"/>
      <c r="DF189"/>
      <c r="DG189"/>
      <c r="DH189"/>
      <c r="DI189"/>
      <c r="DJ189"/>
      <c r="DK189"/>
      <c r="DL189"/>
      <c r="DM189"/>
      <c r="DN189"/>
      <c r="DO189"/>
      <c r="DP189"/>
      <c r="DQ189"/>
      <c r="DR189"/>
      <c r="DS189"/>
      <c r="DT189"/>
      <c r="DU189"/>
      <c r="DV189"/>
      <c r="DW189"/>
      <c r="DX189"/>
      <c r="DY189"/>
      <c r="DZ189"/>
      <c r="EA189"/>
      <c r="EB189"/>
      <c r="EC189"/>
      <c r="ED189"/>
      <c r="EE189"/>
      <c r="EF189"/>
      <c r="EG189"/>
      <c r="EH189"/>
      <c r="EI189"/>
      <c r="EJ189"/>
      <c r="EK189"/>
      <c r="EL189"/>
      <c r="EM189"/>
      <c r="EN189"/>
      <c r="EO189"/>
      <c r="EP189"/>
      <c r="EQ189"/>
      <c r="ER189"/>
      <c r="ES189"/>
      <c r="ET189"/>
      <c r="EU189"/>
      <c r="EV189"/>
      <c r="EW189"/>
      <c r="EX189"/>
      <c r="EY189"/>
      <c r="EZ189"/>
      <c r="FA189"/>
      <c r="FB189"/>
      <c r="FC189"/>
      <c r="FD189"/>
      <c r="FE189"/>
      <c r="FF189"/>
      <c r="FG189"/>
      <c r="FH189"/>
      <c r="FI189"/>
      <c r="FJ189"/>
      <c r="FK189"/>
      <c r="FL189"/>
      <c r="FM189"/>
      <c r="FN189"/>
      <c r="FO189"/>
      <c r="FP189"/>
      <c r="FQ189"/>
      <c r="FR189"/>
      <c r="FS189"/>
      <c r="FT189"/>
      <c r="FU189"/>
      <c r="FV189"/>
      <c r="FW189"/>
      <c r="FX189"/>
      <c r="FY189"/>
      <c r="FZ189"/>
      <c r="GA189"/>
      <c r="GB189"/>
      <c r="GC189"/>
      <c r="GD189"/>
      <c r="GE189"/>
      <c r="GF189"/>
      <c r="GG189"/>
      <c r="GH189"/>
      <c r="GI189"/>
      <c r="GJ189"/>
      <c r="GK189"/>
      <c r="GL189"/>
      <c r="GM189"/>
      <c r="GN189"/>
      <c r="GO189"/>
      <c r="GP189"/>
      <c r="GQ189"/>
      <c r="GR189"/>
      <c r="GS189"/>
      <c r="GT189"/>
      <c r="GU189"/>
      <c r="GV189"/>
      <c r="GW189"/>
      <c r="GX189"/>
      <c r="GY189"/>
      <c r="GZ189"/>
      <c r="HA189"/>
      <c r="HB189"/>
      <c r="HC189"/>
      <c r="HD189"/>
      <c r="HE189"/>
      <c r="HF189"/>
      <c r="HG189"/>
      <c r="HH189"/>
      <c r="HI189"/>
      <c r="HJ189"/>
      <c r="HK189"/>
      <c r="HL189"/>
      <c r="HM189"/>
      <c r="HN189"/>
      <c r="HO189"/>
      <c r="HP189"/>
      <c r="HQ189"/>
      <c r="HR189"/>
      <c r="HS189"/>
      <c r="HT189"/>
      <c r="HU189"/>
      <c r="HV189"/>
      <c r="HW189"/>
      <c r="HX189"/>
      <c r="HY189"/>
      <c r="HZ189"/>
      <c r="IA189"/>
      <c r="IB189"/>
      <c r="IC189"/>
      <c r="ID189"/>
      <c r="IE189"/>
      <c r="IF189"/>
      <c r="IG189"/>
      <c r="IH189"/>
      <c r="II189"/>
      <c r="IJ189"/>
      <c r="IK189"/>
      <c r="IL189"/>
      <c r="IM189"/>
      <c r="IN189"/>
      <c r="IO189"/>
      <c r="IP189"/>
      <c r="IQ189"/>
      <c r="IR189"/>
      <c r="IS189"/>
      <c r="IT189"/>
      <c r="IU189"/>
      <c r="IV189"/>
    </row>
    <row r="190" spans="1:256" ht="47" customHeight="1" x14ac:dyDescent="0.2">
      <c r="A190" s="14" t="s">
        <v>253</v>
      </c>
      <c r="B190" s="27" t="str">
        <f>VLOOKUP(A190,Questions!$B$3:$C$258,2,FALSE)</f>
        <v>Is there a defined problem/issue escalation plan in your DRP for impacted clients?</v>
      </c>
      <c r="C190" s="11" t="s">
        <v>15</v>
      </c>
      <c r="D190" s="12"/>
      <c r="E190" s="9" t="str">
        <f>IF((C190=""),VLOOKUP(A190,Questions!B:G,4,FALSE),IF(C190="Yes",VLOOKUP(A190,Questions!B:G,6,FALSE),IF(C190="No",VLOOKUP(A190,Questions!B:G,5,FALSE),"N/A")))</f>
        <v>Summarize your problem/issue escalation plan.</v>
      </c>
      <c r="F190"/>
      <c r="G190"/>
      <c r="H190"/>
      <c r="I190"/>
      <c r="J190"/>
      <c r="K190"/>
      <c r="L190"/>
      <c r="M190"/>
      <c r="N190"/>
      <c r="O190"/>
      <c r="P190"/>
      <c r="Q190"/>
      <c r="R190"/>
      <c r="S190"/>
      <c r="T190"/>
      <c r="U190"/>
      <c r="V190"/>
      <c r="W190"/>
      <c r="X190"/>
      <c r="Y190"/>
      <c r="Z190"/>
      <c r="AA190"/>
      <c r="AB190"/>
      <c r="AC190"/>
      <c r="AD190"/>
      <c r="AE190"/>
      <c r="AF190"/>
      <c r="AG190"/>
      <c r="AH190"/>
      <c r="AI190"/>
      <c r="AJ190"/>
      <c r="AK190"/>
      <c r="AL190"/>
      <c r="AM190"/>
      <c r="AN190"/>
      <c r="AO190"/>
      <c r="AP190"/>
      <c r="AQ190"/>
      <c r="AR190"/>
      <c r="AS190"/>
      <c r="AT190"/>
      <c r="AU190"/>
      <c r="AV190"/>
      <c r="AW190"/>
      <c r="AX190"/>
      <c r="AY190"/>
      <c r="AZ190"/>
      <c r="BA190"/>
      <c r="BB190"/>
      <c r="BC190"/>
      <c r="BD190"/>
      <c r="BE190"/>
      <c r="BF190"/>
      <c r="BG190"/>
      <c r="BH190"/>
      <c r="BI190"/>
      <c r="BJ190"/>
      <c r="BK190"/>
      <c r="BL190"/>
      <c r="BM190"/>
      <c r="BN190"/>
      <c r="BO190"/>
      <c r="BP190"/>
      <c r="BQ190"/>
      <c r="BR190"/>
      <c r="BS190"/>
      <c r="BT190"/>
      <c r="BU190"/>
      <c r="BV190"/>
      <c r="BW190"/>
      <c r="BX190"/>
      <c r="BY190"/>
      <c r="BZ190"/>
      <c r="CA190"/>
      <c r="CB190"/>
      <c r="CC190"/>
      <c r="CD190"/>
      <c r="CE190"/>
      <c r="CF190"/>
      <c r="CG190"/>
      <c r="CH190"/>
      <c r="CI190"/>
      <c r="CJ190"/>
      <c r="CK190"/>
      <c r="CL190"/>
      <c r="CM190"/>
      <c r="CN190"/>
      <c r="CO190"/>
      <c r="CP190"/>
      <c r="CQ190"/>
      <c r="CR190"/>
      <c r="CS190"/>
      <c r="CT190"/>
      <c r="CU190"/>
      <c r="CV190"/>
      <c r="CW190"/>
      <c r="CX190"/>
      <c r="CY190"/>
      <c r="CZ190"/>
      <c r="DA190"/>
      <c r="DB190"/>
      <c r="DC190"/>
      <c r="DD190"/>
      <c r="DE190"/>
      <c r="DF190"/>
      <c r="DG190"/>
      <c r="DH190"/>
      <c r="DI190"/>
      <c r="DJ190"/>
      <c r="DK190"/>
      <c r="DL190"/>
      <c r="DM190"/>
      <c r="DN190"/>
      <c r="DO190"/>
      <c r="DP190"/>
      <c r="DQ190"/>
      <c r="DR190"/>
      <c r="DS190"/>
      <c r="DT190"/>
      <c r="DU190"/>
      <c r="DV190"/>
      <c r="DW190"/>
      <c r="DX190"/>
      <c r="DY190"/>
      <c r="DZ190"/>
      <c r="EA190"/>
      <c r="EB190"/>
      <c r="EC190"/>
      <c r="ED190"/>
      <c r="EE190"/>
      <c r="EF190"/>
      <c r="EG190"/>
      <c r="EH190"/>
      <c r="EI190"/>
      <c r="EJ190"/>
      <c r="EK190"/>
      <c r="EL190"/>
      <c r="EM190"/>
      <c r="EN190"/>
      <c r="EO190"/>
      <c r="EP190"/>
      <c r="EQ190"/>
      <c r="ER190"/>
      <c r="ES190"/>
      <c r="ET190"/>
      <c r="EU190"/>
      <c r="EV190"/>
      <c r="EW190"/>
      <c r="EX190"/>
      <c r="EY190"/>
      <c r="EZ190"/>
      <c r="FA190"/>
      <c r="FB190"/>
      <c r="FC190"/>
      <c r="FD190"/>
      <c r="FE190"/>
      <c r="FF190"/>
      <c r="FG190"/>
      <c r="FH190"/>
      <c r="FI190"/>
      <c r="FJ190"/>
      <c r="FK190"/>
      <c r="FL190"/>
      <c r="FM190"/>
      <c r="FN190"/>
      <c r="FO190"/>
      <c r="FP190"/>
      <c r="FQ190"/>
      <c r="FR190"/>
      <c r="FS190"/>
      <c r="FT190"/>
      <c r="FU190"/>
      <c r="FV190"/>
      <c r="FW190"/>
      <c r="FX190"/>
      <c r="FY190"/>
      <c r="FZ190"/>
      <c r="GA190"/>
      <c r="GB190"/>
      <c r="GC190"/>
      <c r="GD190"/>
      <c r="GE190"/>
      <c r="GF190"/>
      <c r="GG190"/>
      <c r="GH190"/>
      <c r="GI190"/>
      <c r="GJ190"/>
      <c r="GK190"/>
      <c r="GL190"/>
      <c r="GM190"/>
      <c r="GN190"/>
      <c r="GO190"/>
      <c r="GP190"/>
      <c r="GQ190"/>
      <c r="GR190"/>
      <c r="GS190"/>
      <c r="GT190"/>
      <c r="GU190"/>
      <c r="GV190"/>
      <c r="GW190"/>
      <c r="GX190"/>
      <c r="GY190"/>
      <c r="GZ190"/>
      <c r="HA190"/>
      <c r="HB190"/>
      <c r="HC190"/>
      <c r="HD190"/>
      <c r="HE190"/>
      <c r="HF190"/>
      <c r="HG190"/>
      <c r="HH190"/>
      <c r="HI190"/>
      <c r="HJ190"/>
      <c r="HK190"/>
      <c r="HL190"/>
      <c r="HM190"/>
      <c r="HN190"/>
      <c r="HO190"/>
      <c r="HP190"/>
      <c r="HQ190"/>
      <c r="HR190"/>
      <c r="HS190"/>
      <c r="HT190"/>
      <c r="HU190"/>
      <c r="HV190"/>
      <c r="HW190"/>
      <c r="HX190"/>
      <c r="HY190"/>
      <c r="HZ190"/>
      <c r="IA190"/>
      <c r="IB190"/>
      <c r="IC190"/>
      <c r="ID190"/>
      <c r="IE190"/>
      <c r="IF190"/>
      <c r="IG190"/>
      <c r="IH190"/>
      <c r="II190"/>
      <c r="IJ190"/>
      <c r="IK190"/>
      <c r="IL190"/>
      <c r="IM190"/>
      <c r="IN190"/>
      <c r="IO190"/>
      <c r="IP190"/>
      <c r="IQ190"/>
      <c r="IR190"/>
      <c r="IS190"/>
      <c r="IT190"/>
      <c r="IU190"/>
      <c r="IV190"/>
    </row>
    <row r="191" spans="1:256" ht="47" customHeight="1" x14ac:dyDescent="0.2">
      <c r="A191" s="14" t="s">
        <v>254</v>
      </c>
      <c r="B191" s="27" t="str">
        <f>VLOOKUP(A191,Questions!$B$3:$C$258,2,FALSE)</f>
        <v>Is there a documented communication plan in your DRP for impacted clients?</v>
      </c>
      <c r="C191" s="11" t="s">
        <v>15</v>
      </c>
      <c r="D191" s="12"/>
      <c r="E191" s="9" t="str">
        <f>IF((C191=""),VLOOKUP(A191,Questions!B:G,4,FALSE),IF(C191="Yes",VLOOKUP(A191,Questions!B:G,6,FALSE),IF(C191="No",VLOOKUP(A191,Questions!B:G,5,FALSE),"N/A")))</f>
        <v>Summarize your documented communication plan in your DRP.</v>
      </c>
      <c r="F191"/>
      <c r="G191"/>
      <c r="H191"/>
      <c r="I191"/>
      <c r="J191"/>
      <c r="K191"/>
      <c r="L191"/>
      <c r="M191"/>
      <c r="N191"/>
      <c r="O191"/>
      <c r="P191"/>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c r="BK191"/>
      <c r="BL191"/>
      <c r="BM191"/>
      <c r="BN191"/>
      <c r="BO191"/>
      <c r="BP191"/>
      <c r="BQ191"/>
      <c r="BR191"/>
      <c r="BS191"/>
      <c r="BT191"/>
      <c r="BU191"/>
      <c r="BV191"/>
      <c r="BW191"/>
      <c r="BX191"/>
      <c r="BY191"/>
      <c r="BZ191"/>
      <c r="CA191"/>
      <c r="CB191"/>
      <c r="CC191"/>
      <c r="CD191"/>
      <c r="CE191"/>
      <c r="CF191"/>
      <c r="CG191"/>
      <c r="CH191"/>
      <c r="CI191"/>
      <c r="CJ191"/>
      <c r="CK191"/>
      <c r="CL191"/>
      <c r="CM191"/>
      <c r="CN191"/>
      <c r="CO191"/>
      <c r="CP191"/>
      <c r="CQ191"/>
      <c r="CR191"/>
      <c r="CS191"/>
      <c r="CT191"/>
      <c r="CU191"/>
      <c r="CV191"/>
      <c r="CW191"/>
      <c r="CX191"/>
      <c r="CY191"/>
      <c r="CZ191"/>
      <c r="DA191"/>
      <c r="DB191"/>
      <c r="DC191"/>
      <c r="DD191"/>
      <c r="DE191"/>
      <c r="DF191"/>
      <c r="DG191"/>
      <c r="DH191"/>
      <c r="DI191"/>
      <c r="DJ191"/>
      <c r="DK191"/>
      <c r="DL191"/>
      <c r="DM191"/>
      <c r="DN191"/>
      <c r="DO191"/>
      <c r="DP191"/>
      <c r="DQ191"/>
      <c r="DR191"/>
      <c r="DS191"/>
      <c r="DT191"/>
      <c r="DU191"/>
      <c r="DV191"/>
      <c r="DW191"/>
      <c r="DX191"/>
      <c r="DY191"/>
      <c r="DZ191"/>
      <c r="EA191"/>
      <c r="EB191"/>
      <c r="EC191"/>
      <c r="ED191"/>
      <c r="EE191"/>
      <c r="EF191"/>
      <c r="EG191"/>
      <c r="EH191"/>
      <c r="EI191"/>
      <c r="EJ191"/>
      <c r="EK191"/>
      <c r="EL191"/>
      <c r="EM191"/>
      <c r="EN191"/>
      <c r="EO191"/>
      <c r="EP191"/>
      <c r="EQ191"/>
      <c r="ER191"/>
      <c r="ES191"/>
      <c r="ET191"/>
      <c r="EU191"/>
      <c r="EV191"/>
      <c r="EW191"/>
      <c r="EX191"/>
      <c r="EY191"/>
      <c r="EZ191"/>
      <c r="FA191"/>
      <c r="FB191"/>
      <c r="FC191"/>
      <c r="FD191"/>
      <c r="FE191"/>
      <c r="FF191"/>
      <c r="FG191"/>
      <c r="FH191"/>
      <c r="FI191"/>
      <c r="FJ191"/>
      <c r="FK191"/>
      <c r="FL191"/>
      <c r="FM191"/>
      <c r="FN191"/>
      <c r="FO191"/>
      <c r="FP191"/>
      <c r="FQ191"/>
      <c r="FR191"/>
      <c r="FS191"/>
      <c r="FT191"/>
      <c r="FU191"/>
      <c r="FV191"/>
      <c r="FW191"/>
      <c r="FX191"/>
      <c r="FY191"/>
      <c r="FZ191"/>
      <c r="GA191"/>
      <c r="GB191"/>
      <c r="GC191"/>
      <c r="GD191"/>
      <c r="GE191"/>
      <c r="GF191"/>
      <c r="GG191"/>
      <c r="GH191"/>
      <c r="GI191"/>
      <c r="GJ191"/>
      <c r="GK191"/>
      <c r="GL191"/>
      <c r="GM191"/>
      <c r="GN191"/>
      <c r="GO191"/>
      <c r="GP191"/>
      <c r="GQ191"/>
      <c r="GR191"/>
      <c r="GS191"/>
      <c r="GT191"/>
      <c r="GU191"/>
      <c r="GV191"/>
      <c r="GW191"/>
      <c r="GX191"/>
      <c r="GY191"/>
      <c r="GZ191"/>
      <c r="HA191"/>
      <c r="HB191"/>
      <c r="HC191"/>
      <c r="HD191"/>
      <c r="HE191"/>
      <c r="HF191"/>
      <c r="HG191"/>
      <c r="HH191"/>
      <c r="HI191"/>
      <c r="HJ191"/>
      <c r="HK191"/>
      <c r="HL191"/>
      <c r="HM191"/>
      <c r="HN191"/>
      <c r="HO191"/>
      <c r="HP191"/>
      <c r="HQ191"/>
      <c r="HR191"/>
      <c r="HS191"/>
      <c r="HT191"/>
      <c r="HU191"/>
      <c r="HV191"/>
      <c r="HW191"/>
      <c r="HX191"/>
      <c r="HY191"/>
      <c r="HZ191"/>
      <c r="IA191"/>
      <c r="IB191"/>
      <c r="IC191"/>
      <c r="ID191"/>
      <c r="IE191"/>
      <c r="IF191"/>
      <c r="IG191"/>
      <c r="IH191"/>
      <c r="II191"/>
      <c r="IJ191"/>
      <c r="IK191"/>
      <c r="IL191"/>
      <c r="IM191"/>
      <c r="IN191"/>
      <c r="IO191"/>
      <c r="IP191"/>
      <c r="IQ191"/>
      <c r="IR191"/>
      <c r="IS191"/>
      <c r="IT191"/>
      <c r="IU191"/>
      <c r="IV191"/>
    </row>
    <row r="192" spans="1:256" ht="47" customHeight="1" x14ac:dyDescent="0.2">
      <c r="A192" s="14" t="s">
        <v>255</v>
      </c>
      <c r="B192" s="27" t="str">
        <f>VLOOKUP(A192,Questions!$B$3:$C$258,2,FALSE)</f>
        <v>Describe or provide a reference to how your disaster recovery plan is tested? (i.e. scope of DR tests, end-to-end testing, etc.)</v>
      </c>
      <c r="C192" s="381"/>
      <c r="D192" s="381"/>
      <c r="E192" s="9" t="str">
        <f>IF((C192=""),VLOOKUP(A192,Questions!B:G,4,FALSE),IF(C192="Yes",VLOOKUP(A192,Questions!B:G,6,FALSE),IF(C192="No",VLOOKUP(A192,Questions!B:G,5,FALSE),"N/A")))</f>
        <v>Ensure that all elements of DRPL-09 are clearly stated in your response.</v>
      </c>
      <c r="F192"/>
      <c r="G192"/>
      <c r="H192"/>
      <c r="I192"/>
      <c r="J192"/>
      <c r="K192"/>
      <c r="L192"/>
      <c r="M192"/>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c r="BL192"/>
      <c r="BM192"/>
      <c r="BN192"/>
      <c r="BO192"/>
      <c r="BP192"/>
      <c r="BQ192"/>
      <c r="BR192"/>
      <c r="BS192"/>
      <c r="BT192"/>
      <c r="BU192"/>
      <c r="BV192"/>
      <c r="BW192"/>
      <c r="BX192"/>
      <c r="BY192"/>
      <c r="BZ192"/>
      <c r="CA192"/>
      <c r="CB192"/>
      <c r="CC192"/>
      <c r="CD192"/>
      <c r="CE192"/>
      <c r="CF192"/>
      <c r="CG192"/>
      <c r="CH192"/>
      <c r="CI192"/>
      <c r="CJ192"/>
      <c r="CK192"/>
      <c r="CL192"/>
      <c r="CM192"/>
      <c r="CN192"/>
      <c r="CO192"/>
      <c r="CP192"/>
      <c r="CQ192"/>
      <c r="CR192"/>
      <c r="CS192"/>
      <c r="CT192"/>
      <c r="CU192"/>
      <c r="CV192"/>
      <c r="CW192"/>
      <c r="CX192"/>
      <c r="CY192"/>
      <c r="CZ192"/>
      <c r="DA192"/>
      <c r="DB192"/>
      <c r="DC192"/>
      <c r="DD192"/>
      <c r="DE192"/>
      <c r="DF192"/>
      <c r="DG192"/>
      <c r="DH192"/>
      <c r="DI192"/>
      <c r="DJ192"/>
      <c r="DK192"/>
      <c r="DL192"/>
      <c r="DM192"/>
      <c r="DN192"/>
      <c r="DO192"/>
      <c r="DP192"/>
      <c r="DQ192"/>
      <c r="DR192"/>
      <c r="DS192"/>
      <c r="DT192"/>
      <c r="DU192"/>
      <c r="DV192"/>
      <c r="DW192"/>
      <c r="DX192"/>
      <c r="DY192"/>
      <c r="DZ192"/>
      <c r="EA192"/>
      <c r="EB192"/>
      <c r="EC192"/>
      <c r="ED192"/>
      <c r="EE192"/>
      <c r="EF192"/>
      <c r="EG192"/>
      <c r="EH192"/>
      <c r="EI192"/>
      <c r="EJ192"/>
      <c r="EK192"/>
      <c r="EL192"/>
      <c r="EM192"/>
      <c r="EN192"/>
      <c r="EO192"/>
      <c r="EP192"/>
      <c r="EQ192"/>
      <c r="ER192"/>
      <c r="ES192"/>
      <c r="ET192"/>
      <c r="EU192"/>
      <c r="EV192"/>
      <c r="EW192"/>
      <c r="EX192"/>
      <c r="EY192"/>
      <c r="EZ192"/>
      <c r="FA192"/>
      <c r="FB192"/>
      <c r="FC192"/>
      <c r="FD192"/>
      <c r="FE192"/>
      <c r="FF192"/>
      <c r="FG192"/>
      <c r="FH192"/>
      <c r="FI192"/>
      <c r="FJ192"/>
      <c r="FK192"/>
      <c r="FL192"/>
      <c r="FM192"/>
      <c r="FN192"/>
      <c r="FO192"/>
      <c r="FP192"/>
      <c r="FQ192"/>
      <c r="FR192"/>
      <c r="FS192"/>
      <c r="FT192"/>
      <c r="FU192"/>
      <c r="FV192"/>
      <c r="FW192"/>
      <c r="FX192"/>
      <c r="FY192"/>
      <c r="FZ192"/>
      <c r="GA192"/>
      <c r="GB192"/>
      <c r="GC192"/>
      <c r="GD192"/>
      <c r="GE192"/>
      <c r="GF192"/>
      <c r="GG192"/>
      <c r="GH192"/>
      <c r="GI192"/>
      <c r="GJ192"/>
      <c r="GK192"/>
      <c r="GL192"/>
      <c r="GM192"/>
      <c r="GN192"/>
      <c r="GO192"/>
      <c r="GP192"/>
      <c r="GQ192"/>
      <c r="GR192"/>
      <c r="GS192"/>
      <c r="GT192"/>
      <c r="GU192"/>
      <c r="GV192"/>
      <c r="GW192"/>
      <c r="GX192"/>
      <c r="GY192"/>
      <c r="GZ192"/>
      <c r="HA192"/>
      <c r="HB192"/>
      <c r="HC192"/>
      <c r="HD192"/>
      <c r="HE192"/>
      <c r="HF192"/>
      <c r="HG192"/>
      <c r="HH192"/>
      <c r="HI192"/>
      <c r="HJ192"/>
      <c r="HK192"/>
      <c r="HL192"/>
      <c r="HM192"/>
      <c r="HN192"/>
      <c r="HO192"/>
      <c r="HP192"/>
      <c r="HQ192"/>
      <c r="HR192"/>
      <c r="HS192"/>
      <c r="HT192"/>
      <c r="HU192"/>
      <c r="HV192"/>
      <c r="HW192"/>
      <c r="HX192"/>
      <c r="HY192"/>
      <c r="HZ192"/>
      <c r="IA192"/>
      <c r="IB192"/>
      <c r="IC192"/>
      <c r="ID192"/>
      <c r="IE192"/>
      <c r="IF192"/>
      <c r="IG192"/>
      <c r="IH192"/>
      <c r="II192"/>
      <c r="IJ192"/>
      <c r="IK192"/>
      <c r="IL192"/>
      <c r="IM192"/>
      <c r="IN192"/>
      <c r="IO192"/>
      <c r="IP192"/>
      <c r="IQ192"/>
      <c r="IR192"/>
      <c r="IS192"/>
      <c r="IT192"/>
      <c r="IU192"/>
      <c r="IV192"/>
    </row>
    <row r="193" spans="1:256" ht="64.25" customHeight="1" x14ac:dyDescent="0.2">
      <c r="A193" s="14" t="s">
        <v>256</v>
      </c>
      <c r="B193" s="27" t="str">
        <f>VLOOKUP(A193,Questions!$B$3:$C$258,2,FALSE)</f>
        <v>Has the Disaster Recovery Plan been tested in the last year?</v>
      </c>
      <c r="C193" s="11" t="s">
        <v>15</v>
      </c>
      <c r="D193" s="12"/>
      <c r="E193" s="9" t="str">
        <f>IF((C193=""),VLOOKUP(A193,Questions!B:G,4,FALSE),IF(C193="Yes",VLOOKUP(A193,Questions!B:G,6,FALSE),IF(C193="No",VLOOKUP(A193,Questions!B:G,5,FALSE),"N/A")))</f>
        <v>Please provide a summary of the results in Additional Information (including actual recovery time).</v>
      </c>
      <c r="F193"/>
      <c r="G193"/>
      <c r="H193"/>
      <c r="I193"/>
      <c r="J193"/>
      <c r="K193"/>
      <c r="L193"/>
      <c r="M193"/>
      <c r="N193"/>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c r="BL193"/>
      <c r="BM193"/>
      <c r="BN193"/>
      <c r="BO193"/>
      <c r="BP193"/>
      <c r="BQ193"/>
      <c r="BR193"/>
      <c r="BS193"/>
      <c r="BT193"/>
      <c r="BU193"/>
      <c r="BV193"/>
      <c r="BW193"/>
      <c r="BX193"/>
      <c r="BY193"/>
      <c r="BZ193"/>
      <c r="CA193"/>
      <c r="CB193"/>
      <c r="CC193"/>
      <c r="CD193"/>
      <c r="CE193"/>
      <c r="CF193"/>
      <c r="CG193"/>
      <c r="CH193"/>
      <c r="CI193"/>
      <c r="CJ193"/>
      <c r="CK193"/>
      <c r="CL193"/>
      <c r="CM193"/>
      <c r="CN193"/>
      <c r="CO193"/>
      <c r="CP193"/>
      <c r="CQ193"/>
      <c r="CR193"/>
      <c r="CS193"/>
      <c r="CT193"/>
      <c r="CU193"/>
      <c r="CV193"/>
      <c r="CW193"/>
      <c r="CX193"/>
      <c r="CY193"/>
      <c r="CZ193"/>
      <c r="DA193"/>
      <c r="DB193"/>
      <c r="DC193"/>
      <c r="DD193"/>
      <c r="DE193"/>
      <c r="DF193"/>
      <c r="DG193"/>
      <c r="DH193"/>
      <c r="DI193"/>
      <c r="DJ193"/>
      <c r="DK193"/>
      <c r="DL193"/>
      <c r="DM193"/>
      <c r="DN193"/>
      <c r="DO193"/>
      <c r="DP193"/>
      <c r="DQ193"/>
      <c r="DR193"/>
      <c r="DS193"/>
      <c r="DT193"/>
      <c r="DU193"/>
      <c r="DV193"/>
      <c r="DW193"/>
      <c r="DX193"/>
      <c r="DY193"/>
      <c r="DZ193"/>
      <c r="EA193"/>
      <c r="EB193"/>
      <c r="EC193"/>
      <c r="ED193"/>
      <c r="EE193"/>
      <c r="EF193"/>
      <c r="EG193"/>
      <c r="EH193"/>
      <c r="EI193"/>
      <c r="EJ193"/>
      <c r="EK193"/>
      <c r="EL193"/>
      <c r="EM193"/>
      <c r="EN193"/>
      <c r="EO193"/>
      <c r="EP193"/>
      <c r="EQ193"/>
      <c r="ER193"/>
      <c r="ES193"/>
      <c r="ET193"/>
      <c r="EU193"/>
      <c r="EV193"/>
      <c r="EW193"/>
      <c r="EX193"/>
      <c r="EY193"/>
      <c r="EZ193"/>
      <c r="FA193"/>
      <c r="FB193"/>
      <c r="FC193"/>
      <c r="FD193"/>
      <c r="FE193"/>
      <c r="FF193"/>
      <c r="FG193"/>
      <c r="FH193"/>
      <c r="FI193"/>
      <c r="FJ193"/>
      <c r="FK193"/>
      <c r="FL193"/>
      <c r="FM193"/>
      <c r="FN193"/>
      <c r="FO193"/>
      <c r="FP193"/>
      <c r="FQ193"/>
      <c r="FR193"/>
      <c r="FS193"/>
      <c r="FT193"/>
      <c r="FU193"/>
      <c r="FV193"/>
      <c r="FW193"/>
      <c r="FX193"/>
      <c r="FY193"/>
      <c r="FZ193"/>
      <c r="GA193"/>
      <c r="GB193"/>
      <c r="GC193"/>
      <c r="GD193"/>
      <c r="GE193"/>
      <c r="GF193"/>
      <c r="GG193"/>
      <c r="GH193"/>
      <c r="GI193"/>
      <c r="GJ193"/>
      <c r="GK193"/>
      <c r="GL193"/>
      <c r="GM193"/>
      <c r="GN193"/>
      <c r="GO193"/>
      <c r="GP193"/>
      <c r="GQ193"/>
      <c r="GR193"/>
      <c r="GS193"/>
      <c r="GT193"/>
      <c r="GU193"/>
      <c r="GV193"/>
      <c r="GW193"/>
      <c r="GX193"/>
      <c r="GY193"/>
      <c r="GZ193"/>
      <c r="HA193"/>
      <c r="HB193"/>
      <c r="HC193"/>
      <c r="HD193"/>
      <c r="HE193"/>
      <c r="HF193"/>
      <c r="HG193"/>
      <c r="HH193"/>
      <c r="HI193"/>
      <c r="HJ193"/>
      <c r="HK193"/>
      <c r="HL193"/>
      <c r="HM193"/>
      <c r="HN193"/>
      <c r="HO193"/>
      <c r="HP193"/>
      <c r="HQ193"/>
      <c r="HR193"/>
      <c r="HS193"/>
      <c r="HT193"/>
      <c r="HU193"/>
      <c r="HV193"/>
      <c r="HW193"/>
      <c r="HX193"/>
      <c r="HY193"/>
      <c r="HZ193"/>
      <c r="IA193"/>
      <c r="IB193"/>
      <c r="IC193"/>
      <c r="ID193"/>
      <c r="IE193"/>
      <c r="IF193"/>
      <c r="IG193"/>
      <c r="IH193"/>
      <c r="II193"/>
      <c r="IJ193"/>
      <c r="IK193"/>
      <c r="IL193"/>
      <c r="IM193"/>
      <c r="IN193"/>
      <c r="IO193"/>
      <c r="IP193"/>
      <c r="IQ193"/>
      <c r="IR193"/>
      <c r="IS193"/>
      <c r="IT193"/>
      <c r="IU193"/>
      <c r="IV193"/>
    </row>
    <row r="194" spans="1:256" ht="64.25" customHeight="1" x14ac:dyDescent="0.2">
      <c r="A194" s="14" t="s">
        <v>257</v>
      </c>
      <c r="B194" s="27" t="str">
        <f>VLOOKUP(A194,Questions!$B$3:$C$258,2,FALSE)</f>
        <v>Are all components of the DRP reviewed at least annually and updated as needed to reflect change?</v>
      </c>
      <c r="C194" s="11" t="s">
        <v>15</v>
      </c>
      <c r="D194" s="12"/>
      <c r="E194" s="9" t="str">
        <f>IF((C194=""),VLOOKUP(A194,Questions!B:G,4,FALSE),IF(C194="Yes",VLOOKUP(A194,Questions!B:G,6,FALSE),IF(C194="No",VLOOKUP(A194,Questions!B:G,5,FALSE),"N/A")))</f>
        <v>Summarize your DRP review and update processes and/or procedures.</v>
      </c>
      <c r="F194"/>
      <c r="G194"/>
      <c r="H194"/>
      <c r="I194"/>
      <c r="J194"/>
      <c r="K194"/>
      <c r="L194"/>
      <c r="M194"/>
      <c r="N194"/>
      <c r="O194"/>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c r="BL194"/>
      <c r="BM194"/>
      <c r="BN194"/>
      <c r="BO194"/>
      <c r="BP194"/>
      <c r="BQ194"/>
      <c r="BR194"/>
      <c r="BS194"/>
      <c r="BT194"/>
      <c r="BU194"/>
      <c r="BV194"/>
      <c r="BW194"/>
      <c r="BX194"/>
      <c r="BY194"/>
      <c r="BZ194"/>
      <c r="CA194"/>
      <c r="CB194"/>
      <c r="CC194"/>
      <c r="CD194"/>
      <c r="CE194"/>
      <c r="CF194"/>
      <c r="CG194"/>
      <c r="CH194"/>
      <c r="CI194"/>
      <c r="CJ194"/>
      <c r="CK194"/>
      <c r="CL194"/>
      <c r="CM194"/>
      <c r="CN194"/>
      <c r="CO194"/>
      <c r="CP194"/>
      <c r="CQ194"/>
      <c r="CR194"/>
      <c r="CS194"/>
      <c r="CT194"/>
      <c r="CU194"/>
      <c r="CV194"/>
      <c r="CW194"/>
      <c r="CX194"/>
      <c r="CY194"/>
      <c r="CZ194"/>
      <c r="DA194"/>
      <c r="DB194"/>
      <c r="DC194"/>
      <c r="DD194"/>
      <c r="DE194"/>
      <c r="DF194"/>
      <c r="DG194"/>
      <c r="DH194"/>
      <c r="DI194"/>
      <c r="DJ194"/>
      <c r="DK194"/>
      <c r="DL194"/>
      <c r="DM194"/>
      <c r="DN194"/>
      <c r="DO194"/>
      <c r="DP194"/>
      <c r="DQ194"/>
      <c r="DR194"/>
      <c r="DS194"/>
      <c r="DT194"/>
      <c r="DU194"/>
      <c r="DV194"/>
      <c r="DW194"/>
      <c r="DX194"/>
      <c r="DY194"/>
      <c r="DZ194"/>
      <c r="EA194"/>
      <c r="EB194"/>
      <c r="EC194"/>
      <c r="ED194"/>
      <c r="EE194"/>
      <c r="EF194"/>
      <c r="EG194"/>
      <c r="EH194"/>
      <c r="EI194"/>
      <c r="EJ194"/>
      <c r="EK194"/>
      <c r="EL194"/>
      <c r="EM194"/>
      <c r="EN194"/>
      <c r="EO194"/>
      <c r="EP194"/>
      <c r="EQ194"/>
      <c r="ER194"/>
      <c r="ES194"/>
      <c r="ET194"/>
      <c r="EU194"/>
      <c r="EV194"/>
      <c r="EW194"/>
      <c r="EX194"/>
      <c r="EY194"/>
      <c r="EZ194"/>
      <c r="FA194"/>
      <c r="FB194"/>
      <c r="FC194"/>
      <c r="FD194"/>
      <c r="FE194"/>
      <c r="FF194"/>
      <c r="FG194"/>
      <c r="FH194"/>
      <c r="FI194"/>
      <c r="FJ194"/>
      <c r="FK194"/>
      <c r="FL194"/>
      <c r="FM194"/>
      <c r="FN194"/>
      <c r="FO194"/>
      <c r="FP194"/>
      <c r="FQ194"/>
      <c r="FR194"/>
      <c r="FS194"/>
      <c r="FT194"/>
      <c r="FU194"/>
      <c r="FV194"/>
      <c r="FW194"/>
      <c r="FX194"/>
      <c r="FY194"/>
      <c r="FZ194"/>
      <c r="GA194"/>
      <c r="GB194"/>
      <c r="GC194"/>
      <c r="GD194"/>
      <c r="GE194"/>
      <c r="GF194"/>
      <c r="GG194"/>
      <c r="GH194"/>
      <c r="GI194"/>
      <c r="GJ194"/>
      <c r="GK194"/>
      <c r="GL194"/>
      <c r="GM194"/>
      <c r="GN194"/>
      <c r="GO194"/>
      <c r="GP194"/>
      <c r="GQ194"/>
      <c r="GR194"/>
      <c r="GS194"/>
      <c r="GT194"/>
      <c r="GU194"/>
      <c r="GV194"/>
      <c r="GW194"/>
      <c r="GX194"/>
      <c r="GY194"/>
      <c r="GZ194"/>
      <c r="HA194"/>
      <c r="HB194"/>
      <c r="HC194"/>
      <c r="HD194"/>
      <c r="HE194"/>
      <c r="HF194"/>
      <c r="HG194"/>
      <c r="HH194"/>
      <c r="HI194"/>
      <c r="HJ194"/>
      <c r="HK194"/>
      <c r="HL194"/>
      <c r="HM194"/>
      <c r="HN194"/>
      <c r="HO194"/>
      <c r="HP194"/>
      <c r="HQ194"/>
      <c r="HR194"/>
      <c r="HS194"/>
      <c r="HT194"/>
      <c r="HU194"/>
      <c r="HV194"/>
      <c r="HW194"/>
      <c r="HX194"/>
      <c r="HY194"/>
      <c r="HZ194"/>
      <c r="IA194"/>
      <c r="IB194"/>
      <c r="IC194"/>
      <c r="ID194"/>
      <c r="IE194"/>
      <c r="IF194"/>
      <c r="IG194"/>
      <c r="IH194"/>
      <c r="II194"/>
      <c r="IJ194"/>
      <c r="IK194"/>
      <c r="IL194"/>
      <c r="IM194"/>
      <c r="IN194"/>
      <c r="IO194"/>
      <c r="IP194"/>
      <c r="IQ194"/>
      <c r="IR194"/>
      <c r="IS194"/>
      <c r="IT194"/>
      <c r="IU194"/>
      <c r="IV194"/>
    </row>
    <row r="195" spans="1:256" ht="36" customHeight="1" x14ac:dyDescent="0.2">
      <c r="A195" s="380" t="s">
        <v>1770</v>
      </c>
      <c r="B195" s="380"/>
      <c r="C195" s="24" t="s">
        <v>12</v>
      </c>
      <c r="D195" s="24" t="s">
        <v>13</v>
      </c>
      <c r="E195" s="7" t="s">
        <v>14</v>
      </c>
      <c r="F195"/>
      <c r="G195"/>
      <c r="H195"/>
      <c r="I195"/>
      <c r="J195"/>
      <c r="K195"/>
      <c r="L195"/>
      <c r="M195"/>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c r="BL195"/>
      <c r="BM195"/>
      <c r="BN195"/>
      <c r="BO195"/>
      <c r="BP195"/>
      <c r="BQ195"/>
      <c r="BR195"/>
      <c r="BS195"/>
      <c r="BT195"/>
      <c r="BU195"/>
      <c r="BV195"/>
      <c r="BW195"/>
      <c r="BX195"/>
      <c r="BY195"/>
      <c r="BZ195"/>
      <c r="CA195"/>
      <c r="CB195"/>
      <c r="CC195"/>
      <c r="CD195"/>
      <c r="CE195"/>
      <c r="CF195"/>
      <c r="CG195"/>
      <c r="CH195"/>
      <c r="CI195"/>
      <c r="CJ195"/>
      <c r="CK195"/>
      <c r="CL195"/>
      <c r="CM195"/>
      <c r="CN195"/>
      <c r="CO195"/>
      <c r="CP195"/>
      <c r="CQ195"/>
      <c r="CR195"/>
      <c r="CS195"/>
      <c r="CT195"/>
      <c r="CU195"/>
      <c r="CV195"/>
      <c r="CW195"/>
      <c r="CX195"/>
      <c r="CY195"/>
      <c r="CZ195"/>
      <c r="DA195"/>
      <c r="DB195"/>
      <c r="DC195"/>
      <c r="DD195"/>
      <c r="DE195"/>
      <c r="DF195"/>
      <c r="DG195"/>
      <c r="DH195"/>
      <c r="DI195"/>
      <c r="DJ195"/>
      <c r="DK195"/>
      <c r="DL195"/>
      <c r="DM195"/>
      <c r="DN195"/>
      <c r="DO195"/>
      <c r="DP195"/>
      <c r="DQ195"/>
      <c r="DR195"/>
      <c r="DS195"/>
      <c r="DT195"/>
      <c r="DU195"/>
      <c r="DV195"/>
      <c r="DW195"/>
      <c r="DX195"/>
      <c r="DY195"/>
      <c r="DZ195"/>
      <c r="EA195"/>
      <c r="EB195"/>
      <c r="EC195"/>
      <c r="ED195"/>
      <c r="EE195"/>
      <c r="EF195"/>
      <c r="EG195"/>
      <c r="EH195"/>
      <c r="EI195"/>
      <c r="EJ195"/>
      <c r="EK195"/>
      <c r="EL195"/>
      <c r="EM195"/>
      <c r="EN195"/>
      <c r="EO195"/>
      <c r="EP195"/>
      <c r="EQ195"/>
      <c r="ER195"/>
      <c r="ES195"/>
      <c r="ET195"/>
      <c r="EU195"/>
      <c r="EV195"/>
      <c r="EW195"/>
      <c r="EX195"/>
      <c r="EY195"/>
      <c r="EZ195"/>
      <c r="FA195"/>
      <c r="FB195"/>
      <c r="FC195"/>
      <c r="FD195"/>
      <c r="FE195"/>
      <c r="FF195"/>
      <c r="FG195"/>
      <c r="FH195"/>
      <c r="FI195"/>
      <c r="FJ195"/>
      <c r="FK195"/>
      <c r="FL195"/>
      <c r="FM195"/>
      <c r="FN195"/>
      <c r="FO195"/>
      <c r="FP195"/>
      <c r="FQ195"/>
      <c r="FR195"/>
      <c r="FS195"/>
      <c r="FT195"/>
      <c r="FU195"/>
      <c r="FV195"/>
      <c r="FW195"/>
      <c r="FX195"/>
      <c r="FY195"/>
      <c r="FZ195"/>
      <c r="GA195"/>
      <c r="GB195"/>
      <c r="GC195"/>
      <c r="GD195"/>
      <c r="GE195"/>
      <c r="GF195"/>
      <c r="GG195"/>
      <c r="GH195"/>
      <c r="GI195"/>
      <c r="GJ195"/>
      <c r="GK195"/>
      <c r="GL195"/>
      <c r="GM195"/>
      <c r="GN195"/>
      <c r="GO195"/>
      <c r="GP195"/>
      <c r="GQ195"/>
      <c r="GR195"/>
      <c r="GS195"/>
      <c r="GT195"/>
      <c r="GU195"/>
      <c r="GV195"/>
      <c r="GW195"/>
      <c r="GX195"/>
      <c r="GY195"/>
      <c r="GZ195"/>
      <c r="HA195"/>
      <c r="HB195"/>
      <c r="HC195"/>
      <c r="HD195"/>
      <c r="HE195"/>
      <c r="HF195"/>
      <c r="HG195"/>
      <c r="HH195"/>
      <c r="HI195"/>
      <c r="HJ195"/>
      <c r="HK195"/>
      <c r="HL195"/>
      <c r="HM195"/>
      <c r="HN195"/>
      <c r="HO195"/>
      <c r="HP195"/>
      <c r="HQ195"/>
      <c r="HR195"/>
      <c r="HS195"/>
      <c r="HT195"/>
      <c r="HU195"/>
      <c r="HV195"/>
      <c r="HW195"/>
      <c r="HX195"/>
      <c r="HY195"/>
      <c r="HZ195"/>
      <c r="IA195"/>
      <c r="IB195"/>
      <c r="IC195"/>
      <c r="ID195"/>
      <c r="IE195"/>
      <c r="IF195"/>
      <c r="IG195"/>
      <c r="IH195"/>
      <c r="II195"/>
      <c r="IJ195"/>
      <c r="IK195"/>
      <c r="IL195"/>
      <c r="IM195"/>
      <c r="IN195"/>
      <c r="IO195"/>
      <c r="IP195"/>
      <c r="IQ195"/>
      <c r="IR195"/>
      <c r="IS195"/>
      <c r="IT195"/>
      <c r="IU195"/>
      <c r="IV195"/>
    </row>
    <row r="196" spans="1:256" ht="48" customHeight="1" x14ac:dyDescent="0.2">
      <c r="A196" s="14" t="s">
        <v>258</v>
      </c>
      <c r="B196" s="27" t="str">
        <f>VLOOKUP(A196,Questions!$B$3:$C$311,2,FALSE)</f>
        <v>Are you utilizing a stateful packet inspection (SPI) firewall?</v>
      </c>
      <c r="C196" s="11" t="s">
        <v>18</v>
      </c>
      <c r="D196" s="12" t="s">
        <v>3162</v>
      </c>
      <c r="E196" s="9" t="str">
        <f>IF((C196=""),VLOOKUP(A196,Questions!B:G,4,FALSE),IF(C196="Yes",VLOOKUP(A196,Questions!B:G,6,FALSE),IF(C196="No",VLOOKUP(A196,Questions!B:G,5,FALSE),"N/A")))</f>
        <v>Describe any plans to implement a SPI firewall.</v>
      </c>
      <c r="F196"/>
      <c r="G196"/>
      <c r="H196"/>
      <c r="I196"/>
      <c r="J196"/>
      <c r="K196"/>
      <c r="L196"/>
      <c r="M196"/>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c r="BL196"/>
      <c r="BM196"/>
      <c r="BN196"/>
      <c r="BO196"/>
      <c r="BP196"/>
      <c r="BQ196"/>
      <c r="BR196"/>
      <c r="BS196"/>
      <c r="BT196"/>
      <c r="BU196"/>
      <c r="BV196"/>
      <c r="BW196"/>
      <c r="BX196"/>
      <c r="BY196"/>
      <c r="BZ196"/>
      <c r="CA196"/>
      <c r="CB196"/>
      <c r="CC196"/>
      <c r="CD196"/>
      <c r="CE196"/>
      <c r="CF196"/>
      <c r="CG196"/>
      <c r="CH196"/>
      <c r="CI196"/>
      <c r="CJ196"/>
      <c r="CK196"/>
      <c r="CL196"/>
      <c r="CM196"/>
      <c r="CN196"/>
      <c r="CO196"/>
      <c r="CP196"/>
      <c r="CQ196"/>
      <c r="CR196"/>
      <c r="CS196"/>
      <c r="CT196"/>
      <c r="CU196"/>
      <c r="CV196"/>
      <c r="CW196"/>
      <c r="CX196"/>
      <c r="CY196"/>
      <c r="CZ196"/>
      <c r="DA196"/>
      <c r="DB196"/>
      <c r="DC196"/>
      <c r="DD196"/>
      <c r="DE196"/>
      <c r="DF196"/>
      <c r="DG196"/>
      <c r="DH196"/>
      <c r="DI196"/>
      <c r="DJ196"/>
      <c r="DK196"/>
      <c r="DL196"/>
      <c r="DM196"/>
      <c r="DN196"/>
      <c r="DO196"/>
      <c r="DP196"/>
      <c r="DQ196"/>
      <c r="DR196"/>
      <c r="DS196"/>
      <c r="DT196"/>
      <c r="DU196"/>
      <c r="DV196"/>
      <c r="DW196"/>
      <c r="DX196"/>
      <c r="DY196"/>
      <c r="DZ196"/>
      <c r="EA196"/>
      <c r="EB196"/>
      <c r="EC196"/>
      <c r="ED196"/>
      <c r="EE196"/>
      <c r="EF196"/>
      <c r="EG196"/>
      <c r="EH196"/>
      <c r="EI196"/>
      <c r="EJ196"/>
      <c r="EK196"/>
      <c r="EL196"/>
      <c r="EM196"/>
      <c r="EN196"/>
      <c r="EO196"/>
      <c r="EP196"/>
      <c r="EQ196"/>
      <c r="ER196"/>
      <c r="ES196"/>
      <c r="ET196"/>
      <c r="EU196"/>
      <c r="EV196"/>
      <c r="EW196"/>
      <c r="EX196"/>
      <c r="EY196"/>
      <c r="EZ196"/>
      <c r="FA196"/>
      <c r="FB196"/>
      <c r="FC196"/>
      <c r="FD196"/>
      <c r="FE196"/>
      <c r="FF196"/>
      <c r="FG196"/>
      <c r="FH196"/>
      <c r="FI196"/>
      <c r="FJ196"/>
      <c r="FK196"/>
      <c r="FL196"/>
      <c r="FM196"/>
      <c r="FN196"/>
      <c r="FO196"/>
      <c r="FP196"/>
      <c r="FQ196"/>
      <c r="FR196"/>
      <c r="FS196"/>
      <c r="FT196"/>
      <c r="FU196"/>
      <c r="FV196"/>
      <c r="FW196"/>
      <c r="FX196"/>
      <c r="FY196"/>
      <c r="FZ196"/>
      <c r="GA196"/>
      <c r="GB196"/>
      <c r="GC196"/>
      <c r="GD196"/>
      <c r="GE196"/>
      <c r="GF196"/>
      <c r="GG196"/>
      <c r="GH196"/>
      <c r="GI196"/>
      <c r="GJ196"/>
      <c r="GK196"/>
      <c r="GL196"/>
      <c r="GM196"/>
      <c r="GN196"/>
      <c r="GO196"/>
      <c r="GP196"/>
      <c r="GQ196"/>
      <c r="GR196"/>
      <c r="GS196"/>
      <c r="GT196"/>
      <c r="GU196"/>
      <c r="GV196"/>
      <c r="GW196"/>
      <c r="GX196"/>
      <c r="GY196"/>
      <c r="GZ196"/>
      <c r="HA196"/>
      <c r="HB196"/>
      <c r="HC196"/>
      <c r="HD196"/>
      <c r="HE196"/>
      <c r="HF196"/>
      <c r="HG196"/>
      <c r="HH196"/>
      <c r="HI196"/>
      <c r="HJ196"/>
      <c r="HK196"/>
      <c r="HL196"/>
      <c r="HM196"/>
      <c r="HN196"/>
      <c r="HO196"/>
      <c r="HP196"/>
      <c r="HQ196"/>
      <c r="HR196"/>
      <c r="HS196"/>
      <c r="HT196"/>
      <c r="HU196"/>
      <c r="HV196"/>
      <c r="HW196"/>
      <c r="HX196"/>
      <c r="HY196"/>
      <c r="HZ196"/>
      <c r="IA196"/>
      <c r="IB196"/>
      <c r="IC196"/>
      <c r="ID196"/>
      <c r="IE196"/>
      <c r="IF196"/>
      <c r="IG196"/>
      <c r="IH196"/>
      <c r="II196"/>
      <c r="IJ196"/>
      <c r="IK196"/>
      <c r="IL196"/>
      <c r="IM196"/>
      <c r="IN196"/>
      <c r="IO196"/>
      <c r="IP196"/>
      <c r="IQ196"/>
      <c r="IR196"/>
      <c r="IS196"/>
      <c r="IT196"/>
      <c r="IU196"/>
      <c r="IV196"/>
    </row>
    <row r="197" spans="1:256" ht="48" customHeight="1" x14ac:dyDescent="0.2">
      <c r="A197" s="14" t="s">
        <v>259</v>
      </c>
      <c r="B197" s="27" t="str">
        <f>VLOOKUP(A197,Questions!$B$3:$C$258,2,FALSE)</f>
        <v>Is authority for firewall change approval documented?  Please list approver names or titles in Additional Info</v>
      </c>
      <c r="C197" s="11" t="s">
        <v>15</v>
      </c>
      <c r="D197" s="12" t="s">
        <v>3169</v>
      </c>
      <c r="E197" s="9" t="str">
        <f>IF((C197=""),VLOOKUP(A197,Questions!B:G,4,FALSE),IF(C197="Yes",VLOOKUP(A197,Questions!B:G,6,FALSE),IF(C197="No",VLOOKUP(A197,Questions!B:G,5,FALSE),"N/A")))</f>
        <v>List approver names or titles.</v>
      </c>
      <c r="F197"/>
      <c r="G197"/>
      <c r="H197"/>
      <c r="I197"/>
      <c r="J197"/>
      <c r="K197"/>
      <c r="L197"/>
      <c r="M197"/>
      <c r="N197"/>
      <c r="O197"/>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c r="BL197"/>
      <c r="BM197"/>
      <c r="BN197"/>
      <c r="BO197"/>
      <c r="BP197"/>
      <c r="BQ197"/>
      <c r="BR197"/>
      <c r="BS197"/>
      <c r="BT197"/>
      <c r="BU197"/>
      <c r="BV197"/>
      <c r="BW197"/>
      <c r="BX197"/>
      <c r="BY197"/>
      <c r="BZ197"/>
      <c r="CA197"/>
      <c r="CB197"/>
      <c r="CC197"/>
      <c r="CD197"/>
      <c r="CE197"/>
      <c r="CF197"/>
      <c r="CG197"/>
      <c r="CH197"/>
      <c r="CI197"/>
      <c r="CJ197"/>
      <c r="CK197"/>
      <c r="CL197"/>
      <c r="CM197"/>
      <c r="CN197"/>
      <c r="CO197"/>
      <c r="CP197"/>
      <c r="CQ197"/>
      <c r="CR197"/>
      <c r="CS197"/>
      <c r="CT197"/>
      <c r="CU197"/>
      <c r="CV197"/>
      <c r="CW197"/>
      <c r="CX197"/>
      <c r="CY197"/>
      <c r="CZ197"/>
      <c r="DA197"/>
      <c r="DB197"/>
      <c r="DC197"/>
      <c r="DD197"/>
      <c r="DE197"/>
      <c r="DF197"/>
      <c r="DG197"/>
      <c r="DH197"/>
      <c r="DI197"/>
      <c r="DJ197"/>
      <c r="DK197"/>
      <c r="DL197"/>
      <c r="DM197"/>
      <c r="DN197"/>
      <c r="DO197"/>
      <c r="DP197"/>
      <c r="DQ197"/>
      <c r="DR197"/>
      <c r="DS197"/>
      <c r="DT197"/>
      <c r="DU197"/>
      <c r="DV197"/>
      <c r="DW197"/>
      <c r="DX197"/>
      <c r="DY197"/>
      <c r="DZ197"/>
      <c r="EA197"/>
      <c r="EB197"/>
      <c r="EC197"/>
      <c r="ED197"/>
      <c r="EE197"/>
      <c r="EF197"/>
      <c r="EG197"/>
      <c r="EH197"/>
      <c r="EI197"/>
      <c r="EJ197"/>
      <c r="EK197"/>
      <c r="EL197"/>
      <c r="EM197"/>
      <c r="EN197"/>
      <c r="EO197"/>
      <c r="EP197"/>
      <c r="EQ197"/>
      <c r="ER197"/>
      <c r="ES197"/>
      <c r="ET197"/>
      <c r="EU197"/>
      <c r="EV197"/>
      <c r="EW197"/>
      <c r="EX197"/>
      <c r="EY197"/>
      <c r="EZ197"/>
      <c r="FA197"/>
      <c r="FB197"/>
      <c r="FC197"/>
      <c r="FD197"/>
      <c r="FE197"/>
      <c r="FF197"/>
      <c r="FG197"/>
      <c r="FH197"/>
      <c r="FI197"/>
      <c r="FJ197"/>
      <c r="FK197"/>
      <c r="FL197"/>
      <c r="FM197"/>
      <c r="FN197"/>
      <c r="FO197"/>
      <c r="FP197"/>
      <c r="FQ197"/>
      <c r="FR197"/>
      <c r="FS197"/>
      <c r="FT197"/>
      <c r="FU197"/>
      <c r="FV197"/>
      <c r="FW197"/>
      <c r="FX197"/>
      <c r="FY197"/>
      <c r="FZ197"/>
      <c r="GA197"/>
      <c r="GB197"/>
      <c r="GC197"/>
      <c r="GD197"/>
      <c r="GE197"/>
      <c r="GF197"/>
      <c r="GG197"/>
      <c r="GH197"/>
      <c r="GI197"/>
      <c r="GJ197"/>
      <c r="GK197"/>
      <c r="GL197"/>
      <c r="GM197"/>
      <c r="GN197"/>
      <c r="GO197"/>
      <c r="GP197"/>
      <c r="GQ197"/>
      <c r="GR197"/>
      <c r="GS197"/>
      <c r="GT197"/>
      <c r="GU197"/>
      <c r="GV197"/>
      <c r="GW197"/>
      <c r="GX197"/>
      <c r="GY197"/>
      <c r="GZ197"/>
      <c r="HA197"/>
      <c r="HB197"/>
      <c r="HC197"/>
      <c r="HD197"/>
      <c r="HE197"/>
      <c r="HF197"/>
      <c r="HG197"/>
      <c r="HH197"/>
      <c r="HI197"/>
      <c r="HJ197"/>
      <c r="HK197"/>
      <c r="HL197"/>
      <c r="HM197"/>
      <c r="HN197"/>
      <c r="HO197"/>
      <c r="HP197"/>
      <c r="HQ197"/>
      <c r="HR197"/>
      <c r="HS197"/>
      <c r="HT197"/>
      <c r="HU197"/>
      <c r="HV197"/>
      <c r="HW197"/>
      <c r="HX197"/>
      <c r="HY197"/>
      <c r="HZ197"/>
      <c r="IA197"/>
      <c r="IB197"/>
      <c r="IC197"/>
      <c r="ID197"/>
      <c r="IE197"/>
      <c r="IF197"/>
      <c r="IG197"/>
      <c r="IH197"/>
      <c r="II197"/>
      <c r="IJ197"/>
      <c r="IK197"/>
      <c r="IL197"/>
      <c r="IM197"/>
      <c r="IN197"/>
      <c r="IO197"/>
      <c r="IP197"/>
      <c r="IQ197"/>
      <c r="IR197"/>
      <c r="IS197"/>
      <c r="IT197"/>
      <c r="IU197"/>
      <c r="IV197"/>
    </row>
    <row r="198" spans="1:256" ht="48" customHeight="1" x14ac:dyDescent="0.2">
      <c r="A198" s="14" t="s">
        <v>260</v>
      </c>
      <c r="B198" s="27" t="str">
        <f>VLOOKUP(A198,Questions!$B$3:$C$258,2,FALSE)</f>
        <v>Do you have a documented policy for firewall change requests?</v>
      </c>
      <c r="C198" s="11" t="s">
        <v>15</v>
      </c>
      <c r="D198" s="12"/>
      <c r="E198" s="9" t="str">
        <f>IF((C198=""),VLOOKUP(A198,Questions!B:G,4,FALSE),IF(C198="Yes",VLOOKUP(A198,Questions!B:G,6,FALSE),IF(C198="No",VLOOKUP(A198,Questions!B:G,5,FALSE),"N/A")))</f>
        <v>Describe your documented firewall change request policy.</v>
      </c>
      <c r="F198"/>
      <c r="G198"/>
      <c r="H198"/>
      <c r="I198"/>
      <c r="J198"/>
      <c r="K198"/>
      <c r="L198"/>
      <c r="M198"/>
      <c r="N198"/>
      <c r="O198"/>
      <c r="P198"/>
      <c r="Q198"/>
      <c r="R198"/>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c r="BF198"/>
      <c r="BG198"/>
      <c r="BH198"/>
      <c r="BI198"/>
      <c r="BJ198"/>
      <c r="BK198"/>
      <c r="BL198"/>
      <c r="BM198"/>
      <c r="BN198"/>
      <c r="BO198"/>
      <c r="BP198"/>
      <c r="BQ198"/>
      <c r="BR198"/>
      <c r="BS198"/>
      <c r="BT198"/>
      <c r="BU198"/>
      <c r="BV198"/>
      <c r="BW198"/>
      <c r="BX198"/>
      <c r="BY198"/>
      <c r="BZ198"/>
      <c r="CA198"/>
      <c r="CB198"/>
      <c r="CC198"/>
      <c r="CD198"/>
      <c r="CE198"/>
      <c r="CF198"/>
      <c r="CG198"/>
      <c r="CH198"/>
      <c r="CI198"/>
      <c r="CJ198"/>
      <c r="CK198"/>
      <c r="CL198"/>
      <c r="CM198"/>
      <c r="CN198"/>
      <c r="CO198"/>
      <c r="CP198"/>
      <c r="CQ198"/>
      <c r="CR198"/>
      <c r="CS198"/>
      <c r="CT198"/>
      <c r="CU198"/>
      <c r="CV198"/>
      <c r="CW198"/>
      <c r="CX198"/>
      <c r="CY198"/>
      <c r="CZ198"/>
      <c r="DA198"/>
      <c r="DB198"/>
      <c r="DC198"/>
      <c r="DD198"/>
      <c r="DE198"/>
      <c r="DF198"/>
      <c r="DG198"/>
      <c r="DH198"/>
      <c r="DI198"/>
      <c r="DJ198"/>
      <c r="DK198"/>
      <c r="DL198"/>
      <c r="DM198"/>
      <c r="DN198"/>
      <c r="DO198"/>
      <c r="DP198"/>
      <c r="DQ198"/>
      <c r="DR198"/>
      <c r="DS198"/>
      <c r="DT198"/>
      <c r="DU198"/>
      <c r="DV198"/>
      <c r="DW198"/>
      <c r="DX198"/>
      <c r="DY198"/>
      <c r="DZ198"/>
      <c r="EA198"/>
      <c r="EB198"/>
      <c r="EC198"/>
      <c r="ED198"/>
      <c r="EE198"/>
      <c r="EF198"/>
      <c r="EG198"/>
      <c r="EH198"/>
      <c r="EI198"/>
      <c r="EJ198"/>
      <c r="EK198"/>
      <c r="EL198"/>
      <c r="EM198"/>
      <c r="EN198"/>
      <c r="EO198"/>
      <c r="EP198"/>
      <c r="EQ198"/>
      <c r="ER198"/>
      <c r="ES198"/>
      <c r="ET198"/>
      <c r="EU198"/>
      <c r="EV198"/>
      <c r="EW198"/>
      <c r="EX198"/>
      <c r="EY198"/>
      <c r="EZ198"/>
      <c r="FA198"/>
      <c r="FB198"/>
      <c r="FC198"/>
      <c r="FD198"/>
      <c r="FE198"/>
      <c r="FF198"/>
      <c r="FG198"/>
      <c r="FH198"/>
      <c r="FI198"/>
      <c r="FJ198"/>
      <c r="FK198"/>
      <c r="FL198"/>
      <c r="FM198"/>
      <c r="FN198"/>
      <c r="FO198"/>
      <c r="FP198"/>
      <c r="FQ198"/>
      <c r="FR198"/>
      <c r="FS198"/>
      <c r="FT198"/>
      <c r="FU198"/>
      <c r="FV198"/>
      <c r="FW198"/>
      <c r="FX198"/>
      <c r="FY198"/>
      <c r="FZ198"/>
      <c r="GA198"/>
      <c r="GB198"/>
      <c r="GC198"/>
      <c r="GD198"/>
      <c r="GE198"/>
      <c r="GF198"/>
      <c r="GG198"/>
      <c r="GH198"/>
      <c r="GI198"/>
      <c r="GJ198"/>
      <c r="GK198"/>
      <c r="GL198"/>
      <c r="GM198"/>
      <c r="GN198"/>
      <c r="GO198"/>
      <c r="GP198"/>
      <c r="GQ198"/>
      <c r="GR198"/>
      <c r="GS198"/>
      <c r="GT198"/>
      <c r="GU198"/>
      <c r="GV198"/>
      <c r="GW198"/>
      <c r="GX198"/>
      <c r="GY198"/>
      <c r="GZ198"/>
      <c r="HA198"/>
      <c r="HB198"/>
      <c r="HC198"/>
      <c r="HD198"/>
      <c r="HE198"/>
      <c r="HF198"/>
      <c r="HG198"/>
      <c r="HH198"/>
      <c r="HI198"/>
      <c r="HJ198"/>
      <c r="HK198"/>
      <c r="HL198"/>
      <c r="HM198"/>
      <c r="HN198"/>
      <c r="HO198"/>
      <c r="HP198"/>
      <c r="HQ198"/>
      <c r="HR198"/>
      <c r="HS198"/>
      <c r="HT198"/>
      <c r="HU198"/>
      <c r="HV198"/>
      <c r="HW198"/>
      <c r="HX198"/>
      <c r="HY198"/>
      <c r="HZ198"/>
      <c r="IA198"/>
      <c r="IB198"/>
      <c r="IC198"/>
      <c r="ID198"/>
      <c r="IE198"/>
      <c r="IF198"/>
      <c r="IG198"/>
      <c r="IH198"/>
      <c r="II198"/>
      <c r="IJ198"/>
      <c r="IK198"/>
      <c r="IL198"/>
      <c r="IM198"/>
      <c r="IN198"/>
      <c r="IO198"/>
      <c r="IP198"/>
      <c r="IQ198"/>
      <c r="IR198"/>
      <c r="IS198"/>
      <c r="IT198"/>
      <c r="IU198"/>
      <c r="IV198"/>
    </row>
    <row r="199" spans="1:256" ht="48" customHeight="1" x14ac:dyDescent="0.2">
      <c r="A199" s="14" t="s">
        <v>261</v>
      </c>
      <c r="B199" s="27" t="str">
        <f>VLOOKUP(A199,Questions!$B$3:$C$258,2,FALSE)</f>
        <v>Have you implemented an Intrusion Detection System (network-based)?</v>
      </c>
      <c r="C199" s="11" t="s">
        <v>15</v>
      </c>
      <c r="D199" s="12" t="s">
        <v>3170</v>
      </c>
      <c r="E199" s="9" t="str">
        <f>IF((C199=""),VLOOKUP(A199,Questions!B:G,4,FALSE),IF(C199="Yes",VLOOKUP(A199,Questions!B:G,6,FALSE),IF(C199="No",VLOOKUP(A199,Questions!B:G,5,FALSE),"N/A")))</f>
        <v>Describe the currently implemented IDS.</v>
      </c>
      <c r="F199"/>
      <c r="G199"/>
      <c r="H199"/>
      <c r="I199"/>
      <c r="J199"/>
      <c r="K199"/>
      <c r="L199"/>
      <c r="M199"/>
      <c r="N199"/>
      <c r="O199"/>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c r="BL199"/>
      <c r="BM199"/>
      <c r="BN199"/>
      <c r="BO199"/>
      <c r="BP199"/>
      <c r="BQ199"/>
      <c r="BR199"/>
      <c r="BS199"/>
      <c r="BT199"/>
      <c r="BU199"/>
      <c r="BV199"/>
      <c r="BW199"/>
      <c r="BX199"/>
      <c r="BY199"/>
      <c r="BZ199"/>
      <c r="CA199"/>
      <c r="CB199"/>
      <c r="CC199"/>
      <c r="CD199"/>
      <c r="CE199"/>
      <c r="CF199"/>
      <c r="CG199"/>
      <c r="CH199"/>
      <c r="CI199"/>
      <c r="CJ199"/>
      <c r="CK199"/>
      <c r="CL199"/>
      <c r="CM199"/>
      <c r="CN199"/>
      <c r="CO199"/>
      <c r="CP199"/>
      <c r="CQ199"/>
      <c r="CR199"/>
      <c r="CS199"/>
      <c r="CT199"/>
      <c r="CU199"/>
      <c r="CV199"/>
      <c r="CW199"/>
      <c r="CX199"/>
      <c r="CY199"/>
      <c r="CZ199"/>
      <c r="DA199"/>
      <c r="DB199"/>
      <c r="DC199"/>
      <c r="DD199"/>
      <c r="DE199"/>
      <c r="DF199"/>
      <c r="DG199"/>
      <c r="DH199"/>
      <c r="DI199"/>
      <c r="DJ199"/>
      <c r="DK199"/>
      <c r="DL199"/>
      <c r="DM199"/>
      <c r="DN199"/>
      <c r="DO199"/>
      <c r="DP199"/>
      <c r="DQ199"/>
      <c r="DR199"/>
      <c r="DS199"/>
      <c r="DT199"/>
      <c r="DU199"/>
      <c r="DV199"/>
      <c r="DW199"/>
      <c r="DX199"/>
      <c r="DY199"/>
      <c r="DZ199"/>
      <c r="EA199"/>
      <c r="EB199"/>
      <c r="EC199"/>
      <c r="ED199"/>
      <c r="EE199"/>
      <c r="EF199"/>
      <c r="EG199"/>
      <c r="EH199"/>
      <c r="EI199"/>
      <c r="EJ199"/>
      <c r="EK199"/>
      <c r="EL199"/>
      <c r="EM199"/>
      <c r="EN199"/>
      <c r="EO199"/>
      <c r="EP199"/>
      <c r="EQ199"/>
      <c r="ER199"/>
      <c r="ES199"/>
      <c r="ET199"/>
      <c r="EU199"/>
      <c r="EV199"/>
      <c r="EW199"/>
      <c r="EX199"/>
      <c r="EY199"/>
      <c r="EZ199"/>
      <c r="FA199"/>
      <c r="FB199"/>
      <c r="FC199"/>
      <c r="FD199"/>
      <c r="FE199"/>
      <c r="FF199"/>
      <c r="FG199"/>
      <c r="FH199"/>
      <c r="FI199"/>
      <c r="FJ199"/>
      <c r="FK199"/>
      <c r="FL199"/>
      <c r="FM199"/>
      <c r="FN199"/>
      <c r="FO199"/>
      <c r="FP199"/>
      <c r="FQ199"/>
      <c r="FR199"/>
      <c r="FS199"/>
      <c r="FT199"/>
      <c r="FU199"/>
      <c r="FV199"/>
      <c r="FW199"/>
      <c r="FX199"/>
      <c r="FY199"/>
      <c r="FZ199"/>
      <c r="GA199"/>
      <c r="GB199"/>
      <c r="GC199"/>
      <c r="GD199"/>
      <c r="GE199"/>
      <c r="GF199"/>
      <c r="GG199"/>
      <c r="GH199"/>
      <c r="GI199"/>
      <c r="GJ199"/>
      <c r="GK199"/>
      <c r="GL199"/>
      <c r="GM199"/>
      <c r="GN199"/>
      <c r="GO199"/>
      <c r="GP199"/>
      <c r="GQ199"/>
      <c r="GR199"/>
      <c r="GS199"/>
      <c r="GT199"/>
      <c r="GU199"/>
      <c r="GV199"/>
      <c r="GW199"/>
      <c r="GX199"/>
      <c r="GY199"/>
      <c r="GZ199"/>
      <c r="HA199"/>
      <c r="HB199"/>
      <c r="HC199"/>
      <c r="HD199"/>
      <c r="HE199"/>
      <c r="HF199"/>
      <c r="HG199"/>
      <c r="HH199"/>
      <c r="HI199"/>
      <c r="HJ199"/>
      <c r="HK199"/>
      <c r="HL199"/>
      <c r="HM199"/>
      <c r="HN199"/>
      <c r="HO199"/>
      <c r="HP199"/>
      <c r="HQ199"/>
      <c r="HR199"/>
      <c r="HS199"/>
      <c r="HT199"/>
      <c r="HU199"/>
      <c r="HV199"/>
      <c r="HW199"/>
      <c r="HX199"/>
      <c r="HY199"/>
      <c r="HZ199"/>
      <c r="IA199"/>
      <c r="IB199"/>
      <c r="IC199"/>
      <c r="ID199"/>
      <c r="IE199"/>
      <c r="IF199"/>
      <c r="IG199"/>
      <c r="IH199"/>
      <c r="II199"/>
      <c r="IJ199"/>
      <c r="IK199"/>
      <c r="IL199"/>
      <c r="IM199"/>
      <c r="IN199"/>
      <c r="IO199"/>
      <c r="IP199"/>
      <c r="IQ199"/>
      <c r="IR199"/>
      <c r="IS199"/>
      <c r="IT199"/>
      <c r="IU199"/>
      <c r="IV199"/>
    </row>
    <row r="200" spans="1:256" ht="48" customHeight="1" x14ac:dyDescent="0.2">
      <c r="A200" s="14" t="s">
        <v>262</v>
      </c>
      <c r="B200" s="27" t="str">
        <f>VLOOKUP(A200,Questions!$B$3:$C$258,2,FALSE)</f>
        <v>Have you implemented an Intrusion Prevention System (network-based)?</v>
      </c>
      <c r="C200" s="11" t="s">
        <v>15</v>
      </c>
      <c r="D200" s="12" t="s">
        <v>3170</v>
      </c>
      <c r="E200" s="9" t="str">
        <f>IF((C200=""),VLOOKUP(A200,Questions!B:G,4,FALSE),IF(C200="Yes",VLOOKUP(A200,Questions!B:G,6,FALSE),IF(C200="No",VLOOKUP(A200,Questions!B:G,5,FALSE),"N/A")))</f>
        <v>Describe the currently implemented IPS.</v>
      </c>
      <c r="F200"/>
      <c r="G200"/>
      <c r="H200"/>
      <c r="I200"/>
      <c r="J200"/>
      <c r="K200"/>
      <c r="L200"/>
      <c r="M200"/>
      <c r="N200"/>
      <c r="O200"/>
      <c r="P200"/>
      <c r="Q200"/>
      <c r="R200"/>
      <c r="S200"/>
      <c r="T200"/>
      <c r="U200"/>
      <c r="V200"/>
      <c r="W200"/>
      <c r="X200"/>
      <c r="Y200"/>
      <c r="Z200"/>
      <c r="AA200"/>
      <c r="AB200"/>
      <c r="AC200"/>
      <c r="AD200"/>
      <c r="AE200"/>
      <c r="AF200"/>
      <c r="AG200"/>
      <c r="AH200"/>
      <c r="AI200"/>
      <c r="AJ200"/>
      <c r="AK200"/>
      <c r="AL200"/>
      <c r="AM200"/>
      <c r="AN200"/>
      <c r="AO200"/>
      <c r="AP200"/>
      <c r="AQ200"/>
      <c r="AR200"/>
      <c r="AS200"/>
      <c r="AT200"/>
      <c r="AU200"/>
      <c r="AV200"/>
      <c r="AW200"/>
      <c r="AX200"/>
      <c r="AY200"/>
      <c r="AZ200"/>
      <c r="BA200"/>
      <c r="BB200"/>
      <c r="BC200"/>
      <c r="BD200"/>
      <c r="BE200"/>
      <c r="BF200"/>
      <c r="BG200"/>
      <c r="BH200"/>
      <c r="BI200"/>
      <c r="BJ200"/>
      <c r="BK200"/>
      <c r="BL200"/>
      <c r="BM200"/>
      <c r="BN200"/>
      <c r="BO200"/>
      <c r="BP200"/>
      <c r="BQ200"/>
      <c r="BR200"/>
      <c r="BS200"/>
      <c r="BT200"/>
      <c r="BU200"/>
      <c r="BV200"/>
      <c r="BW200"/>
      <c r="BX200"/>
      <c r="BY200"/>
      <c r="BZ200"/>
      <c r="CA200"/>
      <c r="CB200"/>
      <c r="CC200"/>
      <c r="CD200"/>
      <c r="CE200"/>
      <c r="CF200"/>
      <c r="CG200"/>
      <c r="CH200"/>
      <c r="CI200"/>
      <c r="CJ200"/>
      <c r="CK200"/>
      <c r="CL200"/>
      <c r="CM200"/>
      <c r="CN200"/>
      <c r="CO200"/>
      <c r="CP200"/>
      <c r="CQ200"/>
      <c r="CR200"/>
      <c r="CS200"/>
      <c r="CT200"/>
      <c r="CU200"/>
      <c r="CV200"/>
      <c r="CW200"/>
      <c r="CX200"/>
      <c r="CY200"/>
      <c r="CZ200"/>
      <c r="DA200"/>
      <c r="DB200"/>
      <c r="DC200"/>
      <c r="DD200"/>
      <c r="DE200"/>
      <c r="DF200"/>
      <c r="DG200"/>
      <c r="DH200"/>
      <c r="DI200"/>
      <c r="DJ200"/>
      <c r="DK200"/>
      <c r="DL200"/>
      <c r="DM200"/>
      <c r="DN200"/>
      <c r="DO200"/>
      <c r="DP200"/>
      <c r="DQ200"/>
      <c r="DR200"/>
      <c r="DS200"/>
      <c r="DT200"/>
      <c r="DU200"/>
      <c r="DV200"/>
      <c r="DW200"/>
      <c r="DX200"/>
      <c r="DY200"/>
      <c r="DZ200"/>
      <c r="EA200"/>
      <c r="EB200"/>
      <c r="EC200"/>
      <c r="ED200"/>
      <c r="EE200"/>
      <c r="EF200"/>
      <c r="EG200"/>
      <c r="EH200"/>
      <c r="EI200"/>
      <c r="EJ200"/>
      <c r="EK200"/>
      <c r="EL200"/>
      <c r="EM200"/>
      <c r="EN200"/>
      <c r="EO200"/>
      <c r="EP200"/>
      <c r="EQ200"/>
      <c r="ER200"/>
      <c r="ES200"/>
      <c r="ET200"/>
      <c r="EU200"/>
      <c r="EV200"/>
      <c r="EW200"/>
      <c r="EX200"/>
      <c r="EY200"/>
      <c r="EZ200"/>
      <c r="FA200"/>
      <c r="FB200"/>
      <c r="FC200"/>
      <c r="FD200"/>
      <c r="FE200"/>
      <c r="FF200"/>
      <c r="FG200"/>
      <c r="FH200"/>
      <c r="FI200"/>
      <c r="FJ200"/>
      <c r="FK200"/>
      <c r="FL200"/>
      <c r="FM200"/>
      <c r="FN200"/>
      <c r="FO200"/>
      <c r="FP200"/>
      <c r="FQ200"/>
      <c r="FR200"/>
      <c r="FS200"/>
      <c r="FT200"/>
      <c r="FU200"/>
      <c r="FV200"/>
      <c r="FW200"/>
      <c r="FX200"/>
      <c r="FY200"/>
      <c r="FZ200"/>
      <c r="GA200"/>
      <c r="GB200"/>
      <c r="GC200"/>
      <c r="GD200"/>
      <c r="GE200"/>
      <c r="GF200"/>
      <c r="GG200"/>
      <c r="GH200"/>
      <c r="GI200"/>
      <c r="GJ200"/>
      <c r="GK200"/>
      <c r="GL200"/>
      <c r="GM200"/>
      <c r="GN200"/>
      <c r="GO200"/>
      <c r="GP200"/>
      <c r="GQ200"/>
      <c r="GR200"/>
      <c r="GS200"/>
      <c r="GT200"/>
      <c r="GU200"/>
      <c r="GV200"/>
      <c r="GW200"/>
      <c r="GX200"/>
      <c r="GY200"/>
      <c r="GZ200"/>
      <c r="HA200"/>
      <c r="HB200"/>
      <c r="HC200"/>
      <c r="HD200"/>
      <c r="HE200"/>
      <c r="HF200"/>
      <c r="HG200"/>
      <c r="HH200"/>
      <c r="HI200"/>
      <c r="HJ200"/>
      <c r="HK200"/>
      <c r="HL200"/>
      <c r="HM200"/>
      <c r="HN200"/>
      <c r="HO200"/>
      <c r="HP200"/>
      <c r="HQ200"/>
      <c r="HR200"/>
      <c r="HS200"/>
      <c r="HT200"/>
      <c r="HU200"/>
      <c r="HV200"/>
      <c r="HW200"/>
      <c r="HX200"/>
      <c r="HY200"/>
      <c r="HZ200"/>
      <c r="IA200"/>
      <c r="IB200"/>
      <c r="IC200"/>
      <c r="ID200"/>
      <c r="IE200"/>
      <c r="IF200"/>
      <c r="IG200"/>
      <c r="IH200"/>
      <c r="II200"/>
      <c r="IJ200"/>
      <c r="IK200"/>
      <c r="IL200"/>
      <c r="IM200"/>
      <c r="IN200"/>
      <c r="IO200"/>
      <c r="IP200"/>
      <c r="IQ200"/>
      <c r="IR200"/>
      <c r="IS200"/>
      <c r="IT200"/>
      <c r="IU200"/>
      <c r="IV200"/>
    </row>
    <row r="201" spans="1:256" ht="48" customHeight="1" x14ac:dyDescent="0.2">
      <c r="A201" s="14" t="s">
        <v>263</v>
      </c>
      <c r="B201" s="27" t="str">
        <f>VLOOKUP(A201,Questions!$B$3:$C$258,2,FALSE)</f>
        <v>Do you employ host-based intrusion detection?</v>
      </c>
      <c r="C201" s="11" t="s">
        <v>18</v>
      </c>
      <c r="D201" s="12"/>
      <c r="E201" s="9" t="str">
        <f>IF((C201=""),VLOOKUP(A201,Questions!B:G,4,FALSE),IF(C201="Yes",VLOOKUP(A201,Questions!B:G,6,FALSE),IF(C201="No",VLOOKUP(A201,Questions!B:G,5,FALSE),"N/A")))</f>
        <v>Describe your plan to implement host-based Intrusion Detection System capabilities in your environment.</v>
      </c>
      <c r="F201"/>
      <c r="G201"/>
      <c r="H201"/>
      <c r="I201"/>
      <c r="J201"/>
      <c r="K201"/>
      <c r="L201"/>
      <c r="M201"/>
      <c r="N201"/>
      <c r="O201"/>
      <c r="P201"/>
      <c r="Q201"/>
      <c r="R201"/>
      <c r="S201"/>
      <c r="T201"/>
      <c r="U201"/>
      <c r="V201"/>
      <c r="W201"/>
      <c r="X201"/>
      <c r="Y201"/>
      <c r="Z201"/>
      <c r="AA201"/>
      <c r="AB201"/>
      <c r="AC201"/>
      <c r="AD201"/>
      <c r="AE201"/>
      <c r="AF201"/>
      <c r="AG201"/>
      <c r="AH201"/>
      <c r="AI201"/>
      <c r="AJ201"/>
      <c r="AK201"/>
      <c r="AL201"/>
      <c r="AM201"/>
      <c r="AN201"/>
      <c r="AO201"/>
      <c r="AP201"/>
      <c r="AQ201"/>
      <c r="AR201"/>
      <c r="AS201"/>
      <c r="AT201"/>
      <c r="AU201"/>
      <c r="AV201"/>
      <c r="AW201"/>
      <c r="AX201"/>
      <c r="AY201"/>
      <c r="AZ201"/>
      <c r="BA201"/>
      <c r="BB201"/>
      <c r="BC201"/>
      <c r="BD201"/>
      <c r="BE201"/>
      <c r="BF201"/>
      <c r="BG201"/>
      <c r="BH201"/>
      <c r="BI201"/>
      <c r="BJ201"/>
      <c r="BK201"/>
      <c r="BL201"/>
      <c r="BM201"/>
      <c r="BN201"/>
      <c r="BO201"/>
      <c r="BP201"/>
      <c r="BQ201"/>
      <c r="BR201"/>
      <c r="BS201"/>
      <c r="BT201"/>
      <c r="BU201"/>
      <c r="BV201"/>
      <c r="BW201"/>
      <c r="BX201"/>
      <c r="BY201"/>
      <c r="BZ201"/>
      <c r="CA201"/>
      <c r="CB201"/>
      <c r="CC201"/>
      <c r="CD201"/>
      <c r="CE201"/>
      <c r="CF201"/>
      <c r="CG201"/>
      <c r="CH201"/>
      <c r="CI201"/>
      <c r="CJ201"/>
      <c r="CK201"/>
      <c r="CL201"/>
      <c r="CM201"/>
      <c r="CN201"/>
      <c r="CO201"/>
      <c r="CP201"/>
      <c r="CQ201"/>
      <c r="CR201"/>
      <c r="CS201"/>
      <c r="CT201"/>
      <c r="CU201"/>
      <c r="CV201"/>
      <c r="CW201"/>
      <c r="CX201"/>
      <c r="CY201"/>
      <c r="CZ201"/>
      <c r="DA201"/>
      <c r="DB201"/>
      <c r="DC201"/>
      <c r="DD201"/>
      <c r="DE201"/>
      <c r="DF201"/>
      <c r="DG201"/>
      <c r="DH201"/>
      <c r="DI201"/>
      <c r="DJ201"/>
      <c r="DK201"/>
      <c r="DL201"/>
      <c r="DM201"/>
      <c r="DN201"/>
      <c r="DO201"/>
      <c r="DP201"/>
      <c r="DQ201"/>
      <c r="DR201"/>
      <c r="DS201"/>
      <c r="DT201"/>
      <c r="DU201"/>
      <c r="DV201"/>
      <c r="DW201"/>
      <c r="DX201"/>
      <c r="DY201"/>
      <c r="DZ201"/>
      <c r="EA201"/>
      <c r="EB201"/>
      <c r="EC201"/>
      <c r="ED201"/>
      <c r="EE201"/>
      <c r="EF201"/>
      <c r="EG201"/>
      <c r="EH201"/>
      <c r="EI201"/>
      <c r="EJ201"/>
      <c r="EK201"/>
      <c r="EL201"/>
      <c r="EM201"/>
      <c r="EN201"/>
      <c r="EO201"/>
      <c r="EP201"/>
      <c r="EQ201"/>
      <c r="ER201"/>
      <c r="ES201"/>
      <c r="ET201"/>
      <c r="EU201"/>
      <c r="EV201"/>
      <c r="EW201"/>
      <c r="EX201"/>
      <c r="EY201"/>
      <c r="EZ201"/>
      <c r="FA201"/>
      <c r="FB201"/>
      <c r="FC201"/>
      <c r="FD201"/>
      <c r="FE201"/>
      <c r="FF201"/>
      <c r="FG201"/>
      <c r="FH201"/>
      <c r="FI201"/>
      <c r="FJ201"/>
      <c r="FK201"/>
      <c r="FL201"/>
      <c r="FM201"/>
      <c r="FN201"/>
      <c r="FO201"/>
      <c r="FP201"/>
      <c r="FQ201"/>
      <c r="FR201"/>
      <c r="FS201"/>
      <c r="FT201"/>
      <c r="FU201"/>
      <c r="FV201"/>
      <c r="FW201"/>
      <c r="FX201"/>
      <c r="FY201"/>
      <c r="FZ201"/>
      <c r="GA201"/>
      <c r="GB201"/>
      <c r="GC201"/>
      <c r="GD201"/>
      <c r="GE201"/>
      <c r="GF201"/>
      <c r="GG201"/>
      <c r="GH201"/>
      <c r="GI201"/>
      <c r="GJ201"/>
      <c r="GK201"/>
      <c r="GL201"/>
      <c r="GM201"/>
      <c r="GN201"/>
      <c r="GO201"/>
      <c r="GP201"/>
      <c r="GQ201"/>
      <c r="GR201"/>
      <c r="GS201"/>
      <c r="GT201"/>
      <c r="GU201"/>
      <c r="GV201"/>
      <c r="GW201"/>
      <c r="GX201"/>
      <c r="GY201"/>
      <c r="GZ201"/>
      <c r="HA201"/>
      <c r="HB201"/>
      <c r="HC201"/>
      <c r="HD201"/>
      <c r="HE201"/>
      <c r="HF201"/>
      <c r="HG201"/>
      <c r="HH201"/>
      <c r="HI201"/>
      <c r="HJ201"/>
      <c r="HK201"/>
      <c r="HL201"/>
      <c r="HM201"/>
      <c r="HN201"/>
      <c r="HO201"/>
      <c r="HP201"/>
      <c r="HQ201"/>
      <c r="HR201"/>
      <c r="HS201"/>
      <c r="HT201"/>
      <c r="HU201"/>
      <c r="HV201"/>
      <c r="HW201"/>
      <c r="HX201"/>
      <c r="HY201"/>
      <c r="HZ201"/>
      <c r="IA201"/>
      <c r="IB201"/>
      <c r="IC201"/>
      <c r="ID201"/>
      <c r="IE201"/>
      <c r="IF201"/>
      <c r="IG201"/>
      <c r="IH201"/>
      <c r="II201"/>
      <c r="IJ201"/>
      <c r="IK201"/>
      <c r="IL201"/>
      <c r="IM201"/>
      <c r="IN201"/>
      <c r="IO201"/>
      <c r="IP201"/>
      <c r="IQ201"/>
      <c r="IR201"/>
      <c r="IS201"/>
      <c r="IT201"/>
      <c r="IU201"/>
      <c r="IV201"/>
    </row>
    <row r="202" spans="1:256" ht="48" customHeight="1" x14ac:dyDescent="0.2">
      <c r="A202" s="14" t="s">
        <v>264</v>
      </c>
      <c r="B202" s="27" t="str">
        <f>VLOOKUP(A202,Questions!$B$3:$C$258,2,FALSE)</f>
        <v>Do you employ host-based intrusion prevention?</v>
      </c>
      <c r="C202" s="11" t="s">
        <v>18</v>
      </c>
      <c r="D202" s="12"/>
      <c r="E202" s="9" t="str">
        <f>IF((C202=""),VLOOKUP(A202,Questions!B:G,4,FALSE),IF(C202="Yes",VLOOKUP(A202,Questions!B:G,6,FALSE),IF(C202="No",VLOOKUP(A202,Questions!B:G,5,FALSE),"N/A")))</f>
        <v>Describe your plan to implement host-based Intrusion Prevention System capabilities in your environment.</v>
      </c>
      <c r="F202"/>
      <c r="G202"/>
      <c r="H202"/>
      <c r="I202"/>
      <c r="J202"/>
      <c r="K202"/>
      <c r="L202"/>
      <c r="M202"/>
      <c r="N202"/>
      <c r="O202"/>
      <c r="P202"/>
      <c r="Q202"/>
      <c r="R202"/>
      <c r="S202"/>
      <c r="T202"/>
      <c r="U202"/>
      <c r="V202"/>
      <c r="W202"/>
      <c r="X202"/>
      <c r="Y202"/>
      <c r="Z202"/>
      <c r="AA202"/>
      <c r="AB202"/>
      <c r="AC202"/>
      <c r="AD202"/>
      <c r="AE202"/>
      <c r="AF202"/>
      <c r="AG202"/>
      <c r="AH202"/>
      <c r="AI202"/>
      <c r="AJ202"/>
      <c r="AK202"/>
      <c r="AL202"/>
      <c r="AM202"/>
      <c r="AN202"/>
      <c r="AO202"/>
      <c r="AP202"/>
      <c r="AQ202"/>
      <c r="AR202"/>
      <c r="AS202"/>
      <c r="AT202"/>
      <c r="AU202"/>
      <c r="AV202"/>
      <c r="AW202"/>
      <c r="AX202"/>
      <c r="AY202"/>
      <c r="AZ202"/>
      <c r="BA202"/>
      <c r="BB202"/>
      <c r="BC202"/>
      <c r="BD202"/>
      <c r="BE202"/>
      <c r="BF202"/>
      <c r="BG202"/>
      <c r="BH202"/>
      <c r="BI202"/>
      <c r="BJ202"/>
      <c r="BK202"/>
      <c r="BL202"/>
      <c r="BM202"/>
      <c r="BN202"/>
      <c r="BO202"/>
      <c r="BP202"/>
      <c r="BQ202"/>
      <c r="BR202"/>
      <c r="BS202"/>
      <c r="BT202"/>
      <c r="BU202"/>
      <c r="BV202"/>
      <c r="BW202"/>
      <c r="BX202"/>
      <c r="BY202"/>
      <c r="BZ202"/>
      <c r="CA202"/>
      <c r="CB202"/>
      <c r="CC202"/>
      <c r="CD202"/>
      <c r="CE202"/>
      <c r="CF202"/>
      <c r="CG202"/>
      <c r="CH202"/>
      <c r="CI202"/>
      <c r="CJ202"/>
      <c r="CK202"/>
      <c r="CL202"/>
      <c r="CM202"/>
      <c r="CN202"/>
      <c r="CO202"/>
      <c r="CP202"/>
      <c r="CQ202"/>
      <c r="CR202"/>
      <c r="CS202"/>
      <c r="CT202"/>
      <c r="CU202"/>
      <c r="CV202"/>
      <c r="CW202"/>
      <c r="CX202"/>
      <c r="CY202"/>
      <c r="CZ202"/>
      <c r="DA202"/>
      <c r="DB202"/>
      <c r="DC202"/>
      <c r="DD202"/>
      <c r="DE202"/>
      <c r="DF202"/>
      <c r="DG202"/>
      <c r="DH202"/>
      <c r="DI202"/>
      <c r="DJ202"/>
      <c r="DK202"/>
      <c r="DL202"/>
      <c r="DM202"/>
      <c r="DN202"/>
      <c r="DO202"/>
      <c r="DP202"/>
      <c r="DQ202"/>
      <c r="DR202"/>
      <c r="DS202"/>
      <c r="DT202"/>
      <c r="DU202"/>
      <c r="DV202"/>
      <c r="DW202"/>
      <c r="DX202"/>
      <c r="DY202"/>
      <c r="DZ202"/>
      <c r="EA202"/>
      <c r="EB202"/>
      <c r="EC202"/>
      <c r="ED202"/>
      <c r="EE202"/>
      <c r="EF202"/>
      <c r="EG202"/>
      <c r="EH202"/>
      <c r="EI202"/>
      <c r="EJ202"/>
      <c r="EK202"/>
      <c r="EL202"/>
      <c r="EM202"/>
      <c r="EN202"/>
      <c r="EO202"/>
      <c r="EP202"/>
      <c r="EQ202"/>
      <c r="ER202"/>
      <c r="ES202"/>
      <c r="ET202"/>
      <c r="EU202"/>
      <c r="EV202"/>
      <c r="EW202"/>
      <c r="EX202"/>
      <c r="EY202"/>
      <c r="EZ202"/>
      <c r="FA202"/>
      <c r="FB202"/>
      <c r="FC202"/>
      <c r="FD202"/>
      <c r="FE202"/>
      <c r="FF202"/>
      <c r="FG202"/>
      <c r="FH202"/>
      <c r="FI202"/>
      <c r="FJ202"/>
      <c r="FK202"/>
      <c r="FL202"/>
      <c r="FM202"/>
      <c r="FN202"/>
      <c r="FO202"/>
      <c r="FP202"/>
      <c r="FQ202"/>
      <c r="FR202"/>
      <c r="FS202"/>
      <c r="FT202"/>
      <c r="FU202"/>
      <c r="FV202"/>
      <c r="FW202"/>
      <c r="FX202"/>
      <c r="FY202"/>
      <c r="FZ202"/>
      <c r="GA202"/>
      <c r="GB202"/>
      <c r="GC202"/>
      <c r="GD202"/>
      <c r="GE202"/>
      <c r="GF202"/>
      <c r="GG202"/>
      <c r="GH202"/>
      <c r="GI202"/>
      <c r="GJ202"/>
      <c r="GK202"/>
      <c r="GL202"/>
      <c r="GM202"/>
      <c r="GN202"/>
      <c r="GO202"/>
      <c r="GP202"/>
      <c r="GQ202"/>
      <c r="GR202"/>
      <c r="GS202"/>
      <c r="GT202"/>
      <c r="GU202"/>
      <c r="GV202"/>
      <c r="GW202"/>
      <c r="GX202"/>
      <c r="GY202"/>
      <c r="GZ202"/>
      <c r="HA202"/>
      <c r="HB202"/>
      <c r="HC202"/>
      <c r="HD202"/>
      <c r="HE202"/>
      <c r="HF202"/>
      <c r="HG202"/>
      <c r="HH202"/>
      <c r="HI202"/>
      <c r="HJ202"/>
      <c r="HK202"/>
      <c r="HL202"/>
      <c r="HM202"/>
      <c r="HN202"/>
      <c r="HO202"/>
      <c r="HP202"/>
      <c r="HQ202"/>
      <c r="HR202"/>
      <c r="HS202"/>
      <c r="HT202"/>
      <c r="HU202"/>
      <c r="HV202"/>
      <c r="HW202"/>
      <c r="HX202"/>
      <c r="HY202"/>
      <c r="HZ202"/>
      <c r="IA202"/>
      <c r="IB202"/>
      <c r="IC202"/>
      <c r="ID202"/>
      <c r="IE202"/>
      <c r="IF202"/>
      <c r="IG202"/>
      <c r="IH202"/>
      <c r="II202"/>
      <c r="IJ202"/>
      <c r="IK202"/>
      <c r="IL202"/>
      <c r="IM202"/>
      <c r="IN202"/>
      <c r="IO202"/>
      <c r="IP202"/>
      <c r="IQ202"/>
      <c r="IR202"/>
      <c r="IS202"/>
      <c r="IT202"/>
      <c r="IU202"/>
      <c r="IV202"/>
    </row>
    <row r="203" spans="1:256" ht="48" customHeight="1" x14ac:dyDescent="0.2">
      <c r="A203" s="14" t="s">
        <v>265</v>
      </c>
      <c r="B203" s="27" t="str">
        <f>VLOOKUP(A203,Questions!$B$3:$C$258,2,FALSE)</f>
        <v>Are you employing any next-generation persistent threat (NGPT) monitoring?</v>
      </c>
      <c r="C203" s="11" t="s">
        <v>18</v>
      </c>
      <c r="D203" s="12"/>
      <c r="E203" s="9" t="str">
        <f>IF((C203=""),VLOOKUP(A203,Questions!B:G,4,FALSE),IF(C203="Yes",VLOOKUP(A203,Questions!B:G,6,FALSE),IF(C203="No",VLOOKUP(A203,Questions!B:G,5,FALSE),"N/A")))</f>
        <v>Describe your intent to implement NGPT monitoring.</v>
      </c>
      <c r="F203"/>
      <c r="G203"/>
      <c r="H203"/>
      <c r="I203"/>
      <c r="J203"/>
      <c r="K203"/>
      <c r="L203"/>
      <c r="M203"/>
      <c r="N203"/>
      <c r="O203"/>
      <c r="P203"/>
      <c r="Q203"/>
      <c r="R203"/>
      <c r="S203"/>
      <c r="T203"/>
      <c r="U203"/>
      <c r="V203"/>
      <c r="W203"/>
      <c r="X203"/>
      <c r="Y203"/>
      <c r="Z203"/>
      <c r="AA203"/>
      <c r="AB203"/>
      <c r="AC203"/>
      <c r="AD203"/>
      <c r="AE203"/>
      <c r="AF203"/>
      <c r="AG203"/>
      <c r="AH203"/>
      <c r="AI203"/>
      <c r="AJ203"/>
      <c r="AK203"/>
      <c r="AL203"/>
      <c r="AM203"/>
      <c r="AN203"/>
      <c r="AO203"/>
      <c r="AP203"/>
      <c r="AQ203"/>
      <c r="AR203"/>
      <c r="AS203"/>
      <c r="AT203"/>
      <c r="AU203"/>
      <c r="AV203"/>
      <c r="AW203"/>
      <c r="AX203"/>
      <c r="AY203"/>
      <c r="AZ203"/>
      <c r="BA203"/>
      <c r="BB203"/>
      <c r="BC203"/>
      <c r="BD203"/>
      <c r="BE203"/>
      <c r="BF203"/>
      <c r="BG203"/>
      <c r="BH203"/>
      <c r="BI203"/>
      <c r="BJ203"/>
      <c r="BK203"/>
      <c r="BL203"/>
      <c r="BM203"/>
      <c r="BN203"/>
      <c r="BO203"/>
      <c r="BP203"/>
      <c r="BQ203"/>
      <c r="BR203"/>
      <c r="BS203"/>
      <c r="BT203"/>
      <c r="BU203"/>
      <c r="BV203"/>
      <c r="BW203"/>
      <c r="BX203"/>
      <c r="BY203"/>
      <c r="BZ203"/>
      <c r="CA203"/>
      <c r="CB203"/>
      <c r="CC203"/>
      <c r="CD203"/>
      <c r="CE203"/>
      <c r="CF203"/>
      <c r="CG203"/>
      <c r="CH203"/>
      <c r="CI203"/>
      <c r="CJ203"/>
      <c r="CK203"/>
      <c r="CL203"/>
      <c r="CM203"/>
      <c r="CN203"/>
      <c r="CO203"/>
      <c r="CP203"/>
      <c r="CQ203"/>
      <c r="CR203"/>
      <c r="CS203"/>
      <c r="CT203"/>
      <c r="CU203"/>
      <c r="CV203"/>
      <c r="CW203"/>
      <c r="CX203"/>
      <c r="CY203"/>
      <c r="CZ203"/>
      <c r="DA203"/>
      <c r="DB203"/>
      <c r="DC203"/>
      <c r="DD203"/>
      <c r="DE203"/>
      <c r="DF203"/>
      <c r="DG203"/>
      <c r="DH203"/>
      <c r="DI203"/>
      <c r="DJ203"/>
      <c r="DK203"/>
      <c r="DL203"/>
      <c r="DM203"/>
      <c r="DN203"/>
      <c r="DO203"/>
      <c r="DP203"/>
      <c r="DQ203"/>
      <c r="DR203"/>
      <c r="DS203"/>
      <c r="DT203"/>
      <c r="DU203"/>
      <c r="DV203"/>
      <c r="DW203"/>
      <c r="DX203"/>
      <c r="DY203"/>
      <c r="DZ203"/>
      <c r="EA203"/>
      <c r="EB203"/>
      <c r="EC203"/>
      <c r="ED203"/>
      <c r="EE203"/>
      <c r="EF203"/>
      <c r="EG203"/>
      <c r="EH203"/>
      <c r="EI203"/>
      <c r="EJ203"/>
      <c r="EK203"/>
      <c r="EL203"/>
      <c r="EM203"/>
      <c r="EN203"/>
      <c r="EO203"/>
      <c r="EP203"/>
      <c r="EQ203"/>
      <c r="ER203"/>
      <c r="ES203"/>
      <c r="ET203"/>
      <c r="EU203"/>
      <c r="EV203"/>
      <c r="EW203"/>
      <c r="EX203"/>
      <c r="EY203"/>
      <c r="EZ203"/>
      <c r="FA203"/>
      <c r="FB203"/>
      <c r="FC203"/>
      <c r="FD203"/>
      <c r="FE203"/>
      <c r="FF203"/>
      <c r="FG203"/>
      <c r="FH203"/>
      <c r="FI203"/>
      <c r="FJ203"/>
      <c r="FK203"/>
      <c r="FL203"/>
      <c r="FM203"/>
      <c r="FN203"/>
      <c r="FO203"/>
      <c r="FP203"/>
      <c r="FQ203"/>
      <c r="FR203"/>
      <c r="FS203"/>
      <c r="FT203"/>
      <c r="FU203"/>
      <c r="FV203"/>
      <c r="FW203"/>
      <c r="FX203"/>
      <c r="FY203"/>
      <c r="FZ203"/>
      <c r="GA203"/>
      <c r="GB203"/>
      <c r="GC203"/>
      <c r="GD203"/>
      <c r="GE203"/>
      <c r="GF203"/>
      <c r="GG203"/>
      <c r="GH203"/>
      <c r="GI203"/>
      <c r="GJ203"/>
      <c r="GK203"/>
      <c r="GL203"/>
      <c r="GM203"/>
      <c r="GN203"/>
      <c r="GO203"/>
      <c r="GP203"/>
      <c r="GQ203"/>
      <c r="GR203"/>
      <c r="GS203"/>
      <c r="GT203"/>
      <c r="GU203"/>
      <c r="GV203"/>
      <c r="GW203"/>
      <c r="GX203"/>
      <c r="GY203"/>
      <c r="GZ203"/>
      <c r="HA203"/>
      <c r="HB203"/>
      <c r="HC203"/>
      <c r="HD203"/>
      <c r="HE203"/>
      <c r="HF203"/>
      <c r="HG203"/>
      <c r="HH203"/>
      <c r="HI203"/>
      <c r="HJ203"/>
      <c r="HK203"/>
      <c r="HL203"/>
      <c r="HM203"/>
      <c r="HN203"/>
      <c r="HO203"/>
      <c r="HP203"/>
      <c r="HQ203"/>
      <c r="HR203"/>
      <c r="HS203"/>
      <c r="HT203"/>
      <c r="HU203"/>
      <c r="HV203"/>
      <c r="HW203"/>
      <c r="HX203"/>
      <c r="HY203"/>
      <c r="HZ203"/>
      <c r="IA203"/>
      <c r="IB203"/>
      <c r="IC203"/>
      <c r="ID203"/>
      <c r="IE203"/>
      <c r="IF203"/>
      <c r="IG203"/>
      <c r="IH203"/>
      <c r="II203"/>
      <c r="IJ203"/>
      <c r="IK203"/>
      <c r="IL203"/>
      <c r="IM203"/>
      <c r="IN203"/>
      <c r="IO203"/>
      <c r="IP203"/>
      <c r="IQ203"/>
      <c r="IR203"/>
      <c r="IS203"/>
      <c r="IT203"/>
      <c r="IU203"/>
      <c r="IV203"/>
    </row>
    <row r="204" spans="1:256" ht="48" customHeight="1" x14ac:dyDescent="0.2">
      <c r="A204" s="14" t="s">
        <v>266</v>
      </c>
      <c r="B204" s="27" t="str">
        <f>VLOOKUP(A204,Questions!$B$3:$C$258,2,FALSE)</f>
        <v>Do you monitor for intrusions on a 24x7x365 basis?</v>
      </c>
      <c r="C204" s="11" t="s">
        <v>15</v>
      </c>
      <c r="D204" s="32" t="s">
        <v>3171</v>
      </c>
      <c r="E204" s="9" t="str">
        <f>IF((C204=""),VLOOKUP(A204,Questions!B:G,4,FALSE),IF(C204="Yes",VLOOKUP(A204,Questions!B:G,6,FALSE),IF(C204="No",VLOOKUP(A204,Questions!B:G,5,FALSE),"N/A")))</f>
        <v>Provide a brief summary of this activity.</v>
      </c>
      <c r="F204"/>
      <c r="G204"/>
      <c r="H204"/>
      <c r="I204"/>
      <c r="J204"/>
      <c r="K204"/>
      <c r="L204"/>
      <c r="M204"/>
      <c r="N204"/>
      <c r="O204"/>
      <c r="P204"/>
      <c r="Q204"/>
      <c r="R204"/>
      <c r="S204"/>
      <c r="T204"/>
      <c r="U204"/>
      <c r="V204"/>
      <c r="W204"/>
      <c r="X204"/>
      <c r="Y204"/>
      <c r="Z204"/>
      <c r="AA204"/>
      <c r="AB204"/>
      <c r="AC204"/>
      <c r="AD204"/>
      <c r="AE204"/>
      <c r="AF204"/>
      <c r="AG204"/>
      <c r="AH204"/>
      <c r="AI204"/>
      <c r="AJ204"/>
      <c r="AK204"/>
      <c r="AL204"/>
      <c r="AM204"/>
      <c r="AN204"/>
      <c r="AO204"/>
      <c r="AP204"/>
      <c r="AQ204"/>
      <c r="AR204"/>
      <c r="AS204"/>
      <c r="AT204"/>
      <c r="AU204"/>
      <c r="AV204"/>
      <c r="AW204"/>
      <c r="AX204"/>
      <c r="AY204"/>
      <c r="AZ204"/>
      <c r="BA204"/>
      <c r="BB204"/>
      <c r="BC204"/>
      <c r="BD204"/>
      <c r="BE204"/>
      <c r="BF204"/>
      <c r="BG204"/>
      <c r="BH204"/>
      <c r="BI204"/>
      <c r="BJ204"/>
      <c r="BK204"/>
      <c r="BL204"/>
      <c r="BM204"/>
      <c r="BN204"/>
      <c r="BO204"/>
      <c r="BP204"/>
      <c r="BQ204"/>
      <c r="BR204"/>
      <c r="BS204"/>
      <c r="BT204"/>
      <c r="BU204"/>
      <c r="BV204"/>
      <c r="BW204"/>
      <c r="BX204"/>
      <c r="BY204"/>
      <c r="BZ204"/>
      <c r="CA204"/>
      <c r="CB204"/>
      <c r="CC204"/>
      <c r="CD204"/>
      <c r="CE204"/>
      <c r="CF204"/>
      <c r="CG204"/>
      <c r="CH204"/>
      <c r="CI204"/>
      <c r="CJ204"/>
      <c r="CK204"/>
      <c r="CL204"/>
      <c r="CM204"/>
      <c r="CN204"/>
      <c r="CO204"/>
      <c r="CP204"/>
      <c r="CQ204"/>
      <c r="CR204"/>
      <c r="CS204"/>
      <c r="CT204"/>
      <c r="CU204"/>
      <c r="CV204"/>
      <c r="CW204"/>
      <c r="CX204"/>
      <c r="CY204"/>
      <c r="CZ204"/>
      <c r="DA204"/>
      <c r="DB204"/>
      <c r="DC204"/>
      <c r="DD204"/>
      <c r="DE204"/>
      <c r="DF204"/>
      <c r="DG204"/>
      <c r="DH204"/>
      <c r="DI204"/>
      <c r="DJ204"/>
      <c r="DK204"/>
      <c r="DL204"/>
      <c r="DM204"/>
      <c r="DN204"/>
      <c r="DO204"/>
      <c r="DP204"/>
      <c r="DQ204"/>
      <c r="DR204"/>
      <c r="DS204"/>
      <c r="DT204"/>
      <c r="DU204"/>
      <c r="DV204"/>
      <c r="DW204"/>
      <c r="DX204"/>
      <c r="DY204"/>
      <c r="DZ204"/>
      <c r="EA204"/>
      <c r="EB204"/>
      <c r="EC204"/>
      <c r="ED204"/>
      <c r="EE204"/>
      <c r="EF204"/>
      <c r="EG204"/>
      <c r="EH204"/>
      <c r="EI204"/>
      <c r="EJ204"/>
      <c r="EK204"/>
      <c r="EL204"/>
      <c r="EM204"/>
      <c r="EN204"/>
      <c r="EO204"/>
      <c r="EP204"/>
      <c r="EQ204"/>
      <c r="ER204"/>
      <c r="ES204"/>
      <c r="ET204"/>
      <c r="EU204"/>
      <c r="EV204"/>
      <c r="EW204"/>
      <c r="EX204"/>
      <c r="EY204"/>
      <c r="EZ204"/>
      <c r="FA204"/>
      <c r="FB204"/>
      <c r="FC204"/>
      <c r="FD204"/>
      <c r="FE204"/>
      <c r="FF204"/>
      <c r="FG204"/>
      <c r="FH204"/>
      <c r="FI204"/>
      <c r="FJ204"/>
      <c r="FK204"/>
      <c r="FL204"/>
      <c r="FM204"/>
      <c r="FN204"/>
      <c r="FO204"/>
      <c r="FP204"/>
      <c r="FQ204"/>
      <c r="FR204"/>
      <c r="FS204"/>
      <c r="FT204"/>
      <c r="FU204"/>
      <c r="FV204"/>
      <c r="FW204"/>
      <c r="FX204"/>
      <c r="FY204"/>
      <c r="FZ204"/>
      <c r="GA204"/>
      <c r="GB204"/>
      <c r="GC204"/>
      <c r="GD204"/>
      <c r="GE204"/>
      <c r="GF204"/>
      <c r="GG204"/>
      <c r="GH204"/>
      <c r="GI204"/>
      <c r="GJ204"/>
      <c r="GK204"/>
      <c r="GL204"/>
      <c r="GM204"/>
      <c r="GN204"/>
      <c r="GO204"/>
      <c r="GP204"/>
      <c r="GQ204"/>
      <c r="GR204"/>
      <c r="GS204"/>
      <c r="GT204"/>
      <c r="GU204"/>
      <c r="GV204"/>
      <c r="GW204"/>
      <c r="GX204"/>
      <c r="GY204"/>
      <c r="GZ204"/>
      <c r="HA204"/>
      <c r="HB204"/>
      <c r="HC204"/>
      <c r="HD204"/>
      <c r="HE204"/>
      <c r="HF204"/>
      <c r="HG204"/>
      <c r="HH204"/>
      <c r="HI204"/>
      <c r="HJ204"/>
      <c r="HK204"/>
      <c r="HL204"/>
      <c r="HM204"/>
      <c r="HN204"/>
      <c r="HO204"/>
      <c r="HP204"/>
      <c r="HQ204"/>
      <c r="HR204"/>
      <c r="HS204"/>
      <c r="HT204"/>
      <c r="HU204"/>
      <c r="HV204"/>
      <c r="HW204"/>
      <c r="HX204"/>
      <c r="HY204"/>
      <c r="HZ204"/>
      <c r="IA204"/>
      <c r="IB204"/>
      <c r="IC204"/>
      <c r="ID204"/>
      <c r="IE204"/>
      <c r="IF204"/>
      <c r="IG204"/>
      <c r="IH204"/>
      <c r="II204"/>
      <c r="IJ204"/>
      <c r="IK204"/>
      <c r="IL204"/>
      <c r="IM204"/>
      <c r="IN204"/>
      <c r="IO204"/>
      <c r="IP204"/>
      <c r="IQ204"/>
      <c r="IR204"/>
      <c r="IS204"/>
      <c r="IT204"/>
      <c r="IU204"/>
      <c r="IV204"/>
    </row>
    <row r="205" spans="1:256" ht="48" customHeight="1" x14ac:dyDescent="0.2">
      <c r="A205" s="14" t="s">
        <v>267</v>
      </c>
      <c r="B205" s="27" t="str">
        <f>VLOOKUP(A205,Questions!$B$3:$C$258,2,FALSE)</f>
        <v>Is intrusion monitoring performed internally or by a third-party service?</v>
      </c>
      <c r="C205" s="11" t="s">
        <v>15</v>
      </c>
      <c r="D205" s="12" t="s">
        <v>3172</v>
      </c>
      <c r="E205" s="9">
        <f>IF((C205=""),VLOOKUP(A205,Questions!B:G,4,FALSE),IF(C205="Yes",VLOOKUP(A205,Questions!B:G,6,FALSE),IF(C205="No",VLOOKUP(A205,Questions!B:G,5,FALSE),"N/A")))</f>
        <v>0</v>
      </c>
      <c r="F205"/>
      <c r="G205"/>
      <c r="H205"/>
      <c r="I205"/>
      <c r="J205"/>
      <c r="K205"/>
      <c r="L205"/>
      <c r="M205"/>
      <c r="N205"/>
      <c r="O205"/>
      <c r="P205"/>
      <c r="Q205"/>
      <c r="R205"/>
      <c r="S205"/>
      <c r="T205"/>
      <c r="U205"/>
      <c r="V205"/>
      <c r="W205"/>
      <c r="X205"/>
      <c r="Y205"/>
      <c r="Z205"/>
      <c r="AA205"/>
      <c r="AB205"/>
      <c r="AC205"/>
      <c r="AD205"/>
      <c r="AE205"/>
      <c r="AF205"/>
      <c r="AG205"/>
      <c r="AH205"/>
      <c r="AI205"/>
      <c r="AJ205"/>
      <c r="AK205"/>
      <c r="AL205"/>
      <c r="AM205"/>
      <c r="AN205"/>
      <c r="AO205"/>
      <c r="AP205"/>
      <c r="AQ205"/>
      <c r="AR205"/>
      <c r="AS205"/>
      <c r="AT205"/>
      <c r="AU205"/>
      <c r="AV205"/>
      <c r="AW205"/>
      <c r="AX205"/>
      <c r="AY205"/>
      <c r="AZ205"/>
      <c r="BA205"/>
      <c r="BB205"/>
      <c r="BC205"/>
      <c r="BD205"/>
      <c r="BE205"/>
      <c r="BF205"/>
      <c r="BG205"/>
      <c r="BH205"/>
      <c r="BI205"/>
      <c r="BJ205"/>
      <c r="BK205"/>
      <c r="BL205"/>
      <c r="BM205"/>
      <c r="BN205"/>
      <c r="BO205"/>
      <c r="BP205"/>
      <c r="BQ205"/>
      <c r="BR205"/>
      <c r="BS205"/>
      <c r="BT205"/>
      <c r="BU205"/>
      <c r="BV205"/>
      <c r="BW205"/>
      <c r="BX205"/>
      <c r="BY205"/>
      <c r="BZ205"/>
      <c r="CA205"/>
      <c r="CB205"/>
      <c r="CC205"/>
      <c r="CD205"/>
      <c r="CE205"/>
      <c r="CF205"/>
      <c r="CG205"/>
      <c r="CH205"/>
      <c r="CI205"/>
      <c r="CJ205"/>
      <c r="CK205"/>
      <c r="CL205"/>
      <c r="CM205"/>
      <c r="CN205"/>
      <c r="CO205"/>
      <c r="CP205"/>
      <c r="CQ205"/>
      <c r="CR205"/>
      <c r="CS205"/>
      <c r="CT205"/>
      <c r="CU205"/>
      <c r="CV205"/>
      <c r="CW205"/>
      <c r="CX205"/>
      <c r="CY205"/>
      <c r="CZ205"/>
      <c r="DA205"/>
      <c r="DB205"/>
      <c r="DC205"/>
      <c r="DD205"/>
      <c r="DE205"/>
      <c r="DF205"/>
      <c r="DG205"/>
      <c r="DH205"/>
      <c r="DI205"/>
      <c r="DJ205"/>
      <c r="DK205"/>
      <c r="DL205"/>
      <c r="DM205"/>
      <c r="DN205"/>
      <c r="DO205"/>
      <c r="DP205"/>
      <c r="DQ205"/>
      <c r="DR205"/>
      <c r="DS205"/>
      <c r="DT205"/>
      <c r="DU205"/>
      <c r="DV205"/>
      <c r="DW205"/>
      <c r="DX205"/>
      <c r="DY205"/>
      <c r="DZ205"/>
      <c r="EA205"/>
      <c r="EB205"/>
      <c r="EC205"/>
      <c r="ED205"/>
      <c r="EE205"/>
      <c r="EF205"/>
      <c r="EG205"/>
      <c r="EH205"/>
      <c r="EI205"/>
      <c r="EJ205"/>
      <c r="EK205"/>
      <c r="EL205"/>
      <c r="EM205"/>
      <c r="EN205"/>
      <c r="EO205"/>
      <c r="EP205"/>
      <c r="EQ205"/>
      <c r="ER205"/>
      <c r="ES205"/>
      <c r="ET205"/>
      <c r="EU205"/>
      <c r="EV205"/>
      <c r="EW205"/>
      <c r="EX205"/>
      <c r="EY205"/>
      <c r="EZ205"/>
      <c r="FA205"/>
      <c r="FB205"/>
      <c r="FC205"/>
      <c r="FD205"/>
      <c r="FE205"/>
      <c r="FF205"/>
      <c r="FG205"/>
      <c r="FH205"/>
      <c r="FI205"/>
      <c r="FJ205"/>
      <c r="FK205"/>
      <c r="FL205"/>
      <c r="FM205"/>
      <c r="FN205"/>
      <c r="FO205"/>
      <c r="FP205"/>
      <c r="FQ205"/>
      <c r="FR205"/>
      <c r="FS205"/>
      <c r="FT205"/>
      <c r="FU205"/>
      <c r="FV205"/>
      <c r="FW205"/>
      <c r="FX205"/>
      <c r="FY205"/>
      <c r="FZ205"/>
      <c r="GA205"/>
      <c r="GB205"/>
      <c r="GC205"/>
      <c r="GD205"/>
      <c r="GE205"/>
      <c r="GF205"/>
      <c r="GG205"/>
      <c r="GH205"/>
      <c r="GI205"/>
      <c r="GJ205"/>
      <c r="GK205"/>
      <c r="GL205"/>
      <c r="GM205"/>
      <c r="GN205"/>
      <c r="GO205"/>
      <c r="GP205"/>
      <c r="GQ205"/>
      <c r="GR205"/>
      <c r="GS205"/>
      <c r="GT205"/>
      <c r="GU205"/>
      <c r="GV205"/>
      <c r="GW205"/>
      <c r="GX205"/>
      <c r="GY205"/>
      <c r="GZ205"/>
      <c r="HA205"/>
      <c r="HB205"/>
      <c r="HC205"/>
      <c r="HD205"/>
      <c r="HE205"/>
      <c r="HF205"/>
      <c r="HG205"/>
      <c r="HH205"/>
      <c r="HI205"/>
      <c r="HJ205"/>
      <c r="HK205"/>
      <c r="HL205"/>
      <c r="HM205"/>
      <c r="HN205"/>
      <c r="HO205"/>
      <c r="HP205"/>
      <c r="HQ205"/>
      <c r="HR205"/>
      <c r="HS205"/>
      <c r="HT205"/>
      <c r="HU205"/>
      <c r="HV205"/>
      <c r="HW205"/>
      <c r="HX205"/>
      <c r="HY205"/>
      <c r="HZ205"/>
      <c r="IA205"/>
      <c r="IB205"/>
      <c r="IC205"/>
      <c r="ID205"/>
      <c r="IE205"/>
      <c r="IF205"/>
      <c r="IG205"/>
      <c r="IH205"/>
      <c r="II205"/>
      <c r="IJ205"/>
      <c r="IK205"/>
      <c r="IL205"/>
      <c r="IM205"/>
      <c r="IN205"/>
      <c r="IO205"/>
      <c r="IP205"/>
      <c r="IQ205"/>
      <c r="IR205"/>
      <c r="IS205"/>
      <c r="IT205"/>
      <c r="IU205"/>
      <c r="IV205"/>
    </row>
    <row r="206" spans="1:256" ht="48" customHeight="1" x14ac:dyDescent="0.2">
      <c r="A206" s="14" t="s">
        <v>268</v>
      </c>
      <c r="B206" s="27" t="str">
        <f>VLOOKUP(A206,Questions!$B$3:$C$258,2,FALSE)</f>
        <v>Are audit logs available for all changes to the network, firewall, IDS, and IPS systems?</v>
      </c>
      <c r="C206" s="381"/>
      <c r="D206" s="381"/>
      <c r="E206" s="9" t="str">
        <f>IF((C206=""),VLOOKUP(A206,Questions!B:G,4,FALSE),IF(C206="Yes",VLOOKUP(A206,Questions!B:G,6,FALSE),IF(C206="No",VLOOKUP(A206,Questions!B:G,5,FALSE),"N/A")))</f>
        <v xml:space="preserve"> </v>
      </c>
      <c r="F206"/>
      <c r="G206"/>
      <c r="H206"/>
      <c r="I206"/>
      <c r="J206"/>
      <c r="K206"/>
      <c r="L206"/>
      <c r="M206"/>
      <c r="N206"/>
      <c r="O206"/>
      <c r="P206"/>
      <c r="Q206"/>
      <c r="R206"/>
      <c r="S206"/>
      <c r="T206"/>
      <c r="U206"/>
      <c r="V206"/>
      <c r="W206"/>
      <c r="X206"/>
      <c r="Y206"/>
      <c r="Z206"/>
      <c r="AA206"/>
      <c r="AB206"/>
      <c r="AC206"/>
      <c r="AD206"/>
      <c r="AE206"/>
      <c r="AF206"/>
      <c r="AG206"/>
      <c r="AH206"/>
      <c r="AI206"/>
      <c r="AJ206"/>
      <c r="AK206"/>
      <c r="AL206"/>
      <c r="AM206"/>
      <c r="AN206"/>
      <c r="AO206"/>
      <c r="AP206"/>
      <c r="AQ206"/>
      <c r="AR206"/>
      <c r="AS206"/>
      <c r="AT206"/>
      <c r="AU206"/>
      <c r="AV206"/>
      <c r="AW206"/>
      <c r="AX206"/>
      <c r="AY206"/>
      <c r="AZ206"/>
      <c r="BA206"/>
      <c r="BB206"/>
      <c r="BC206"/>
      <c r="BD206"/>
      <c r="BE206"/>
      <c r="BF206"/>
      <c r="BG206"/>
      <c r="BH206"/>
      <c r="BI206"/>
      <c r="BJ206"/>
      <c r="BK206"/>
      <c r="BL206"/>
      <c r="BM206"/>
      <c r="BN206"/>
      <c r="BO206"/>
      <c r="BP206"/>
      <c r="BQ206"/>
      <c r="BR206"/>
      <c r="BS206"/>
      <c r="BT206"/>
      <c r="BU206"/>
      <c r="BV206"/>
      <c r="BW206"/>
      <c r="BX206"/>
      <c r="BY206"/>
      <c r="BZ206"/>
      <c r="CA206"/>
      <c r="CB206"/>
      <c r="CC206"/>
      <c r="CD206"/>
      <c r="CE206"/>
      <c r="CF206"/>
      <c r="CG206"/>
      <c r="CH206"/>
      <c r="CI206"/>
      <c r="CJ206"/>
      <c r="CK206"/>
      <c r="CL206"/>
      <c r="CM206"/>
      <c r="CN206"/>
      <c r="CO206"/>
      <c r="CP206"/>
      <c r="CQ206"/>
      <c r="CR206"/>
      <c r="CS206"/>
      <c r="CT206"/>
      <c r="CU206"/>
      <c r="CV206"/>
      <c r="CW206"/>
      <c r="CX206"/>
      <c r="CY206"/>
      <c r="CZ206"/>
      <c r="DA206"/>
      <c r="DB206"/>
      <c r="DC206"/>
      <c r="DD206"/>
      <c r="DE206"/>
      <c r="DF206"/>
      <c r="DG206"/>
      <c r="DH206"/>
      <c r="DI206"/>
      <c r="DJ206"/>
      <c r="DK206"/>
      <c r="DL206"/>
      <c r="DM206"/>
      <c r="DN206"/>
      <c r="DO206"/>
      <c r="DP206"/>
      <c r="DQ206"/>
      <c r="DR206"/>
      <c r="DS206"/>
      <c r="DT206"/>
      <c r="DU206"/>
      <c r="DV206"/>
      <c r="DW206"/>
      <c r="DX206"/>
      <c r="DY206"/>
      <c r="DZ206"/>
      <c r="EA206"/>
      <c r="EB206"/>
      <c r="EC206"/>
      <c r="ED206"/>
      <c r="EE206"/>
      <c r="EF206"/>
      <c r="EG206"/>
      <c r="EH206"/>
      <c r="EI206"/>
      <c r="EJ206"/>
      <c r="EK206"/>
      <c r="EL206"/>
      <c r="EM206"/>
      <c r="EN206"/>
      <c r="EO206"/>
      <c r="EP206"/>
      <c r="EQ206"/>
      <c r="ER206"/>
      <c r="ES206"/>
      <c r="ET206"/>
      <c r="EU206"/>
      <c r="EV206"/>
      <c r="EW206"/>
      <c r="EX206"/>
      <c r="EY206"/>
      <c r="EZ206"/>
      <c r="FA206"/>
      <c r="FB206"/>
      <c r="FC206"/>
      <c r="FD206"/>
      <c r="FE206"/>
      <c r="FF206"/>
      <c r="FG206"/>
      <c r="FH206"/>
      <c r="FI206"/>
      <c r="FJ206"/>
      <c r="FK206"/>
      <c r="FL206"/>
      <c r="FM206"/>
      <c r="FN206"/>
      <c r="FO206"/>
      <c r="FP206"/>
      <c r="FQ206"/>
      <c r="FR206"/>
      <c r="FS206"/>
      <c r="FT206"/>
      <c r="FU206"/>
      <c r="FV206"/>
      <c r="FW206"/>
      <c r="FX206"/>
      <c r="FY206"/>
      <c r="FZ206"/>
      <c r="GA206"/>
      <c r="GB206"/>
      <c r="GC206"/>
      <c r="GD206"/>
      <c r="GE206"/>
      <c r="GF206"/>
      <c r="GG206"/>
      <c r="GH206"/>
      <c r="GI206"/>
      <c r="GJ206"/>
      <c r="GK206"/>
      <c r="GL206"/>
      <c r="GM206"/>
      <c r="GN206"/>
      <c r="GO206"/>
      <c r="GP206"/>
      <c r="GQ206"/>
      <c r="GR206"/>
      <c r="GS206"/>
      <c r="GT206"/>
      <c r="GU206"/>
      <c r="GV206"/>
      <c r="GW206"/>
      <c r="GX206"/>
      <c r="GY206"/>
      <c r="GZ206"/>
      <c r="HA206"/>
      <c r="HB206"/>
      <c r="HC206"/>
      <c r="HD206"/>
      <c r="HE206"/>
      <c r="HF206"/>
      <c r="HG206"/>
      <c r="HH206"/>
      <c r="HI206"/>
      <c r="HJ206"/>
      <c r="HK206"/>
      <c r="HL206"/>
      <c r="HM206"/>
      <c r="HN206"/>
      <c r="HO206"/>
      <c r="HP206"/>
      <c r="HQ206"/>
      <c r="HR206"/>
      <c r="HS206"/>
      <c r="HT206"/>
      <c r="HU206"/>
      <c r="HV206"/>
      <c r="HW206"/>
      <c r="HX206"/>
      <c r="HY206"/>
      <c r="HZ206"/>
      <c r="IA206"/>
      <c r="IB206"/>
      <c r="IC206"/>
      <c r="ID206"/>
      <c r="IE206"/>
      <c r="IF206"/>
      <c r="IG206"/>
      <c r="IH206"/>
      <c r="II206"/>
      <c r="IJ206"/>
      <c r="IK206"/>
      <c r="IL206"/>
      <c r="IM206"/>
      <c r="IN206"/>
      <c r="IO206"/>
      <c r="IP206"/>
      <c r="IQ206"/>
      <c r="IR206"/>
      <c r="IS206"/>
      <c r="IT206"/>
      <c r="IU206"/>
      <c r="IV206"/>
    </row>
    <row r="207" spans="1:256" ht="36" customHeight="1" x14ac:dyDescent="0.2">
      <c r="A207" s="380" t="s">
        <v>1771</v>
      </c>
      <c r="B207" s="380"/>
      <c r="C207" s="24" t="s">
        <v>12</v>
      </c>
      <c r="D207" s="24" t="s">
        <v>13</v>
      </c>
      <c r="E207" s="7" t="s">
        <v>14</v>
      </c>
      <c r="F207"/>
      <c r="G207"/>
      <c r="H207"/>
      <c r="I207"/>
      <c r="J207"/>
      <c r="K207"/>
      <c r="L207"/>
      <c r="M207"/>
      <c r="N207"/>
      <c r="O207"/>
      <c r="P207"/>
      <c r="Q207"/>
      <c r="R207"/>
      <c r="S207"/>
      <c r="T207"/>
      <c r="U207"/>
      <c r="V207"/>
      <c r="W207"/>
      <c r="X207"/>
      <c r="Y207"/>
      <c r="Z207"/>
      <c r="AA207"/>
      <c r="AB207"/>
      <c r="AC207"/>
      <c r="AD207"/>
      <c r="AE207"/>
      <c r="AF207"/>
      <c r="AG207"/>
      <c r="AH207"/>
      <c r="AI207"/>
      <c r="AJ207"/>
      <c r="AK207"/>
      <c r="AL207"/>
      <c r="AM207"/>
      <c r="AN207"/>
      <c r="AO207"/>
      <c r="AP207"/>
      <c r="AQ207"/>
      <c r="AR207"/>
      <c r="AS207"/>
      <c r="AT207"/>
      <c r="AU207"/>
      <c r="AV207"/>
      <c r="AW207"/>
      <c r="AX207"/>
      <c r="AY207"/>
      <c r="AZ207"/>
      <c r="BA207"/>
      <c r="BB207"/>
      <c r="BC207"/>
      <c r="BD207"/>
      <c r="BE207"/>
      <c r="BF207"/>
      <c r="BG207"/>
      <c r="BH207"/>
      <c r="BI207"/>
      <c r="BJ207"/>
      <c r="BK207"/>
      <c r="BL207"/>
      <c r="BM207"/>
      <c r="BN207"/>
      <c r="BO207"/>
      <c r="BP207"/>
      <c r="BQ207"/>
      <c r="BR207"/>
      <c r="BS207"/>
      <c r="BT207"/>
      <c r="BU207"/>
      <c r="BV207"/>
      <c r="BW207"/>
      <c r="BX207"/>
      <c r="BY207"/>
      <c r="BZ207"/>
      <c r="CA207"/>
      <c r="CB207"/>
      <c r="CC207"/>
      <c r="CD207"/>
      <c r="CE207"/>
      <c r="CF207"/>
      <c r="CG207"/>
      <c r="CH207"/>
      <c r="CI207"/>
      <c r="CJ207"/>
      <c r="CK207"/>
      <c r="CL207"/>
      <c r="CM207"/>
      <c r="CN207"/>
      <c r="CO207"/>
      <c r="CP207"/>
      <c r="CQ207"/>
      <c r="CR207"/>
      <c r="CS207"/>
      <c r="CT207"/>
      <c r="CU207"/>
      <c r="CV207"/>
      <c r="CW207"/>
      <c r="CX207"/>
      <c r="CY207"/>
      <c r="CZ207"/>
      <c r="DA207"/>
      <c r="DB207"/>
      <c r="DC207"/>
      <c r="DD207"/>
      <c r="DE207"/>
      <c r="DF207"/>
      <c r="DG207"/>
      <c r="DH207"/>
      <c r="DI207"/>
      <c r="DJ207"/>
      <c r="DK207"/>
      <c r="DL207"/>
      <c r="DM207"/>
      <c r="DN207"/>
      <c r="DO207"/>
      <c r="DP207"/>
      <c r="DQ207"/>
      <c r="DR207"/>
      <c r="DS207"/>
      <c r="DT207"/>
      <c r="DU207"/>
      <c r="DV207"/>
      <c r="DW207"/>
      <c r="DX207"/>
      <c r="DY207"/>
      <c r="DZ207"/>
      <c r="EA207"/>
      <c r="EB207"/>
      <c r="EC207"/>
      <c r="ED207"/>
      <c r="EE207"/>
      <c r="EF207"/>
      <c r="EG207"/>
      <c r="EH207"/>
      <c r="EI207"/>
      <c r="EJ207"/>
      <c r="EK207"/>
      <c r="EL207"/>
      <c r="EM207"/>
      <c r="EN207"/>
      <c r="EO207"/>
      <c r="EP207"/>
      <c r="EQ207"/>
      <c r="ER207"/>
      <c r="ES207"/>
      <c r="ET207"/>
      <c r="EU207"/>
      <c r="EV207"/>
      <c r="EW207"/>
      <c r="EX207"/>
      <c r="EY207"/>
      <c r="EZ207"/>
      <c r="FA207"/>
      <c r="FB207"/>
      <c r="FC207"/>
      <c r="FD207"/>
      <c r="FE207"/>
      <c r="FF207"/>
      <c r="FG207"/>
      <c r="FH207"/>
      <c r="FI207"/>
      <c r="FJ207"/>
      <c r="FK207"/>
      <c r="FL207"/>
      <c r="FM207"/>
      <c r="FN207"/>
      <c r="FO207"/>
      <c r="FP207"/>
      <c r="FQ207"/>
      <c r="FR207"/>
      <c r="FS207"/>
      <c r="FT207"/>
      <c r="FU207"/>
      <c r="FV207"/>
      <c r="FW207"/>
      <c r="FX207"/>
      <c r="FY207"/>
      <c r="FZ207"/>
      <c r="GA207"/>
      <c r="GB207"/>
      <c r="GC207"/>
      <c r="GD207"/>
      <c r="GE207"/>
      <c r="GF207"/>
      <c r="GG207"/>
      <c r="GH207"/>
      <c r="GI207"/>
      <c r="GJ207"/>
      <c r="GK207"/>
      <c r="GL207"/>
      <c r="GM207"/>
      <c r="GN207"/>
      <c r="GO207"/>
      <c r="GP207"/>
      <c r="GQ207"/>
      <c r="GR207"/>
      <c r="GS207"/>
      <c r="GT207"/>
      <c r="GU207"/>
      <c r="GV207"/>
      <c r="GW207"/>
      <c r="GX207"/>
      <c r="GY207"/>
      <c r="GZ207"/>
      <c r="HA207"/>
      <c r="HB207"/>
      <c r="HC207"/>
      <c r="HD207"/>
      <c r="HE207"/>
      <c r="HF207"/>
      <c r="HG207"/>
      <c r="HH207"/>
      <c r="HI207"/>
      <c r="HJ207"/>
      <c r="HK207"/>
      <c r="HL207"/>
      <c r="HM207"/>
      <c r="HN207"/>
      <c r="HO207"/>
      <c r="HP207"/>
      <c r="HQ207"/>
      <c r="HR207"/>
      <c r="HS207"/>
      <c r="HT207"/>
      <c r="HU207"/>
      <c r="HV207"/>
      <c r="HW207"/>
      <c r="HX207"/>
      <c r="HY207"/>
      <c r="HZ207"/>
      <c r="IA207"/>
      <c r="IB207"/>
      <c r="IC207"/>
      <c r="ID207"/>
      <c r="IE207"/>
      <c r="IF207"/>
      <c r="IG207"/>
      <c r="IH207"/>
      <c r="II207"/>
      <c r="IJ207"/>
      <c r="IK207"/>
      <c r="IL207"/>
      <c r="IM207"/>
      <c r="IN207"/>
      <c r="IO207"/>
      <c r="IP207"/>
      <c r="IQ207"/>
      <c r="IR207"/>
      <c r="IS207"/>
      <c r="IT207"/>
      <c r="IU207"/>
      <c r="IV207"/>
    </row>
    <row r="208" spans="1:256" ht="83" customHeight="1" x14ac:dyDescent="0.2">
      <c r="A208" s="58" t="s">
        <v>269</v>
      </c>
      <c r="B208" s="27" t="str">
        <f>VLOOKUP(A208,Questions!$B$3:$C$258,2,FALSE)</f>
        <v>Can you share the organization chart, mission statement, and policies for your information security unit?</v>
      </c>
      <c r="C208" s="11" t="s">
        <v>15</v>
      </c>
      <c r="D208" s="362" t="s">
        <v>3141</v>
      </c>
      <c r="E208" s="9" t="str">
        <f>IF((C208=""),VLOOKUP(A208,Questions!B:G,4,FALSE),IF(C208="Yes",VLOOKUP(A208,Questions!B:G,6,FALSE),IF(C208="No",VLOOKUP(A208,Questions!B:G,5,FALSE),"N/A")))</f>
        <v>Provide a links to these documents in Additional Information or attach them with your submission.</v>
      </c>
      <c r="F208"/>
      <c r="G208"/>
      <c r="H208"/>
      <c r="I208"/>
      <c r="J208"/>
      <c r="K208"/>
      <c r="L208"/>
      <c r="M208"/>
      <c r="N208"/>
      <c r="O208"/>
      <c r="P208"/>
      <c r="Q208"/>
      <c r="R208"/>
      <c r="S208"/>
      <c r="T208"/>
      <c r="U208"/>
      <c r="V208"/>
      <c r="W208"/>
      <c r="X208"/>
      <c r="Y208"/>
      <c r="Z208"/>
      <c r="AA208"/>
      <c r="AB208"/>
      <c r="AC208"/>
      <c r="AD208"/>
      <c r="AE208"/>
      <c r="AF208"/>
      <c r="AG208"/>
      <c r="AH208"/>
      <c r="AI208"/>
      <c r="AJ208"/>
      <c r="AK208"/>
      <c r="AL208"/>
      <c r="AM208"/>
      <c r="AN208"/>
      <c r="AO208"/>
      <c r="AP208"/>
      <c r="AQ208"/>
      <c r="AR208"/>
      <c r="AS208"/>
      <c r="AT208"/>
      <c r="AU208"/>
      <c r="AV208"/>
      <c r="AW208"/>
      <c r="AX208"/>
      <c r="AY208"/>
      <c r="AZ208"/>
      <c r="BA208"/>
      <c r="BB208"/>
      <c r="BC208"/>
      <c r="BD208"/>
      <c r="BE208"/>
      <c r="BF208"/>
      <c r="BG208"/>
      <c r="BH208"/>
      <c r="BI208"/>
      <c r="BJ208"/>
      <c r="BK208"/>
      <c r="BL208"/>
      <c r="BM208"/>
      <c r="BN208"/>
      <c r="BO208"/>
      <c r="BP208"/>
      <c r="BQ208"/>
      <c r="BR208"/>
      <c r="BS208"/>
      <c r="BT208"/>
      <c r="BU208"/>
      <c r="BV208"/>
      <c r="BW208"/>
      <c r="BX208"/>
      <c r="BY208"/>
      <c r="BZ208"/>
      <c r="CA208"/>
      <c r="CB208"/>
      <c r="CC208"/>
      <c r="CD208"/>
      <c r="CE208"/>
      <c r="CF208"/>
      <c r="CG208"/>
      <c r="CH208"/>
      <c r="CI208"/>
      <c r="CJ208"/>
      <c r="CK208"/>
      <c r="CL208"/>
      <c r="CM208"/>
      <c r="CN208"/>
      <c r="CO208"/>
      <c r="CP208"/>
      <c r="CQ208"/>
      <c r="CR208"/>
      <c r="CS208"/>
      <c r="CT208"/>
      <c r="CU208"/>
      <c r="CV208"/>
      <c r="CW208"/>
      <c r="CX208"/>
      <c r="CY208"/>
      <c r="CZ208"/>
      <c r="DA208"/>
      <c r="DB208"/>
      <c r="DC208"/>
      <c r="DD208"/>
      <c r="DE208"/>
      <c r="DF208"/>
      <c r="DG208"/>
      <c r="DH208"/>
      <c r="DI208"/>
      <c r="DJ208"/>
      <c r="DK208"/>
      <c r="DL208"/>
      <c r="DM208"/>
      <c r="DN208"/>
      <c r="DO208"/>
      <c r="DP208"/>
      <c r="DQ208"/>
      <c r="DR208"/>
      <c r="DS208"/>
      <c r="DT208"/>
      <c r="DU208"/>
      <c r="DV208"/>
      <c r="DW208"/>
      <c r="DX208"/>
      <c r="DY208"/>
      <c r="DZ208"/>
      <c r="EA208"/>
      <c r="EB208"/>
      <c r="EC208"/>
      <c r="ED208"/>
      <c r="EE208"/>
      <c r="EF208"/>
      <c r="EG208"/>
      <c r="EH208"/>
      <c r="EI208"/>
      <c r="EJ208"/>
      <c r="EK208"/>
      <c r="EL208"/>
      <c r="EM208"/>
      <c r="EN208"/>
      <c r="EO208"/>
      <c r="EP208"/>
      <c r="EQ208"/>
      <c r="ER208"/>
      <c r="ES208"/>
      <c r="ET208"/>
      <c r="EU208"/>
      <c r="EV208"/>
      <c r="EW208"/>
      <c r="EX208"/>
      <c r="EY208"/>
      <c r="EZ208"/>
      <c r="FA208"/>
      <c r="FB208"/>
      <c r="FC208"/>
      <c r="FD208"/>
      <c r="FE208"/>
      <c r="FF208"/>
      <c r="FG208"/>
      <c r="FH208"/>
      <c r="FI208"/>
      <c r="FJ208"/>
      <c r="FK208"/>
      <c r="FL208"/>
      <c r="FM208"/>
      <c r="FN208"/>
      <c r="FO208"/>
      <c r="FP208"/>
      <c r="FQ208"/>
      <c r="FR208"/>
      <c r="FS208"/>
      <c r="FT208"/>
      <c r="FU208"/>
      <c r="FV208"/>
      <c r="FW208"/>
      <c r="FX208"/>
      <c r="FY208"/>
      <c r="FZ208"/>
      <c r="GA208"/>
      <c r="GB208"/>
      <c r="GC208"/>
      <c r="GD208"/>
      <c r="GE208"/>
      <c r="GF208"/>
      <c r="GG208"/>
      <c r="GH208"/>
      <c r="GI208"/>
      <c r="GJ208"/>
      <c r="GK208"/>
      <c r="GL208"/>
      <c r="GM208"/>
      <c r="GN208"/>
      <c r="GO208"/>
      <c r="GP208"/>
      <c r="GQ208"/>
      <c r="GR208"/>
      <c r="GS208"/>
      <c r="GT208"/>
      <c r="GU208"/>
      <c r="GV208"/>
      <c r="GW208"/>
      <c r="GX208"/>
      <c r="GY208"/>
      <c r="GZ208"/>
      <c r="HA208"/>
      <c r="HB208"/>
      <c r="HC208"/>
      <c r="HD208"/>
      <c r="HE208"/>
      <c r="HF208"/>
      <c r="HG208"/>
      <c r="HH208"/>
      <c r="HI208"/>
      <c r="HJ208"/>
      <c r="HK208"/>
      <c r="HL208"/>
      <c r="HM208"/>
      <c r="HN208"/>
      <c r="HO208"/>
      <c r="HP208"/>
      <c r="HQ208"/>
      <c r="HR208"/>
      <c r="HS208"/>
      <c r="HT208"/>
      <c r="HU208"/>
      <c r="HV208"/>
      <c r="HW208"/>
      <c r="HX208"/>
      <c r="HY208"/>
      <c r="HZ208"/>
      <c r="IA208"/>
      <c r="IB208"/>
      <c r="IC208"/>
      <c r="ID208"/>
      <c r="IE208"/>
      <c r="IF208"/>
      <c r="IG208"/>
      <c r="IH208"/>
      <c r="II208"/>
      <c r="IJ208"/>
      <c r="IK208"/>
      <c r="IL208"/>
      <c r="IM208"/>
      <c r="IN208"/>
      <c r="IO208"/>
      <c r="IP208"/>
      <c r="IQ208"/>
      <c r="IR208"/>
      <c r="IS208"/>
      <c r="IT208"/>
      <c r="IU208"/>
      <c r="IV208"/>
    </row>
    <row r="209" spans="1:256" ht="48" customHeight="1" x14ac:dyDescent="0.2">
      <c r="A209" s="14" t="s">
        <v>270</v>
      </c>
      <c r="B209" s="27" t="str">
        <f>VLOOKUP(A209,Questions!$B$3:$C$258,2,FALSE)</f>
        <v>Do you have a documented patch management process?</v>
      </c>
      <c r="C209" s="11" t="s">
        <v>15</v>
      </c>
      <c r="D209" s="12"/>
      <c r="E209" s="9">
        <f>IF((C209=""),VLOOKUP(A209,Questions!B:G,4,FALSE),IF(C209="Yes",VLOOKUP(A209,Questions!B:G,6,FALSE),IF(C209="No",VLOOKUP(A209,Questions!B:G,5,FALSE),"N/A")))</f>
        <v>0</v>
      </c>
      <c r="F209"/>
      <c r="G209"/>
      <c r="H209"/>
      <c r="I209"/>
      <c r="J209"/>
      <c r="K209"/>
      <c r="L209"/>
      <c r="M209"/>
      <c r="N209"/>
      <c r="O209"/>
      <c r="P209"/>
      <c r="Q209"/>
      <c r="R209"/>
      <c r="S209"/>
      <c r="T209"/>
      <c r="U209"/>
      <c r="V209"/>
      <c r="W209"/>
      <c r="X209"/>
      <c r="Y209"/>
      <c r="Z209"/>
      <c r="AA209"/>
      <c r="AB209"/>
      <c r="AC209"/>
      <c r="AD209"/>
      <c r="AE209"/>
      <c r="AF209"/>
      <c r="AG209"/>
      <c r="AH209"/>
      <c r="AI209"/>
      <c r="AJ209"/>
      <c r="AK209"/>
      <c r="AL209"/>
      <c r="AM209"/>
      <c r="AN209"/>
      <c r="AO209"/>
      <c r="AP209"/>
      <c r="AQ209"/>
      <c r="AR209"/>
      <c r="AS209"/>
      <c r="AT209"/>
      <c r="AU209"/>
      <c r="AV209"/>
      <c r="AW209"/>
      <c r="AX209"/>
      <c r="AY209"/>
      <c r="AZ209"/>
      <c r="BA209"/>
      <c r="BB209"/>
      <c r="BC209"/>
      <c r="BD209"/>
      <c r="BE209"/>
      <c r="BF209"/>
      <c r="BG209"/>
      <c r="BH209"/>
      <c r="BI209"/>
      <c r="BJ209"/>
      <c r="BK209"/>
      <c r="BL209"/>
      <c r="BM209"/>
      <c r="BN209"/>
      <c r="BO209"/>
      <c r="BP209"/>
      <c r="BQ209"/>
      <c r="BR209"/>
      <c r="BS209"/>
      <c r="BT209"/>
      <c r="BU209"/>
      <c r="BV209"/>
      <c r="BW209"/>
      <c r="BX209"/>
      <c r="BY209"/>
      <c r="BZ209"/>
      <c r="CA209"/>
      <c r="CB209"/>
      <c r="CC209"/>
      <c r="CD209"/>
      <c r="CE209"/>
      <c r="CF209"/>
      <c r="CG209"/>
      <c r="CH209"/>
      <c r="CI209"/>
      <c r="CJ209"/>
      <c r="CK209"/>
      <c r="CL209"/>
      <c r="CM209"/>
      <c r="CN209"/>
      <c r="CO209"/>
      <c r="CP209"/>
      <c r="CQ209"/>
      <c r="CR209"/>
      <c r="CS209"/>
      <c r="CT209"/>
      <c r="CU209"/>
      <c r="CV209"/>
      <c r="CW209"/>
      <c r="CX209"/>
      <c r="CY209"/>
      <c r="CZ209"/>
      <c r="DA209"/>
      <c r="DB209"/>
      <c r="DC209"/>
      <c r="DD209"/>
      <c r="DE209"/>
      <c r="DF209"/>
      <c r="DG209"/>
      <c r="DH209"/>
      <c r="DI209"/>
      <c r="DJ209"/>
      <c r="DK209"/>
      <c r="DL209"/>
      <c r="DM209"/>
      <c r="DN209"/>
      <c r="DO209"/>
      <c r="DP209"/>
      <c r="DQ209"/>
      <c r="DR209"/>
      <c r="DS209"/>
      <c r="DT209"/>
      <c r="DU209"/>
      <c r="DV209"/>
      <c r="DW209"/>
      <c r="DX209"/>
      <c r="DY209"/>
      <c r="DZ209"/>
      <c r="EA209"/>
      <c r="EB209"/>
      <c r="EC209"/>
      <c r="ED209"/>
      <c r="EE209"/>
      <c r="EF209"/>
      <c r="EG209"/>
      <c r="EH209"/>
      <c r="EI209"/>
      <c r="EJ209"/>
      <c r="EK209"/>
      <c r="EL209"/>
      <c r="EM209"/>
      <c r="EN209"/>
      <c r="EO209"/>
      <c r="EP209"/>
      <c r="EQ209"/>
      <c r="ER209"/>
      <c r="ES209"/>
      <c r="ET209"/>
      <c r="EU209"/>
      <c r="EV209"/>
      <c r="EW209"/>
      <c r="EX209"/>
      <c r="EY209"/>
      <c r="EZ209"/>
      <c r="FA209"/>
      <c r="FB209"/>
      <c r="FC209"/>
      <c r="FD209"/>
      <c r="FE209"/>
      <c r="FF209"/>
      <c r="FG209"/>
      <c r="FH209"/>
      <c r="FI209"/>
      <c r="FJ209"/>
      <c r="FK209"/>
      <c r="FL209"/>
      <c r="FM209"/>
      <c r="FN209"/>
      <c r="FO209"/>
      <c r="FP209"/>
      <c r="FQ209"/>
      <c r="FR209"/>
      <c r="FS209"/>
      <c r="FT209"/>
      <c r="FU209"/>
      <c r="FV209"/>
      <c r="FW209"/>
      <c r="FX209"/>
      <c r="FY209"/>
      <c r="FZ209"/>
      <c r="GA209"/>
      <c r="GB209"/>
      <c r="GC209"/>
      <c r="GD209"/>
      <c r="GE209"/>
      <c r="GF209"/>
      <c r="GG209"/>
      <c r="GH209"/>
      <c r="GI209"/>
      <c r="GJ209"/>
      <c r="GK209"/>
      <c r="GL209"/>
      <c r="GM209"/>
      <c r="GN209"/>
      <c r="GO209"/>
      <c r="GP209"/>
      <c r="GQ209"/>
      <c r="GR209"/>
      <c r="GS209"/>
      <c r="GT209"/>
      <c r="GU209"/>
      <c r="GV209"/>
      <c r="GW209"/>
      <c r="GX209"/>
      <c r="GY209"/>
      <c r="GZ209"/>
      <c r="HA209"/>
      <c r="HB209"/>
      <c r="HC209"/>
      <c r="HD209"/>
      <c r="HE209"/>
      <c r="HF209"/>
      <c r="HG209"/>
      <c r="HH209"/>
      <c r="HI209"/>
      <c r="HJ209"/>
      <c r="HK209"/>
      <c r="HL209"/>
      <c r="HM209"/>
      <c r="HN209"/>
      <c r="HO209"/>
      <c r="HP209"/>
      <c r="HQ209"/>
      <c r="HR209"/>
      <c r="HS209"/>
      <c r="HT209"/>
      <c r="HU209"/>
      <c r="HV209"/>
      <c r="HW209"/>
      <c r="HX209"/>
      <c r="HY209"/>
      <c r="HZ209"/>
      <c r="IA209"/>
      <c r="IB209"/>
      <c r="IC209"/>
      <c r="ID209"/>
      <c r="IE209"/>
      <c r="IF209"/>
      <c r="IG209"/>
      <c r="IH209"/>
      <c r="II209"/>
      <c r="IJ209"/>
      <c r="IK209"/>
      <c r="IL209"/>
      <c r="IM209"/>
      <c r="IN209"/>
      <c r="IO209"/>
      <c r="IP209"/>
      <c r="IQ209"/>
      <c r="IR209"/>
      <c r="IS209"/>
      <c r="IT209"/>
      <c r="IU209"/>
      <c r="IV209"/>
    </row>
    <row r="210" spans="1:256" ht="48" customHeight="1" x14ac:dyDescent="0.2">
      <c r="A210" s="14" t="s">
        <v>271</v>
      </c>
      <c r="B210" s="27" t="str">
        <f>VLOOKUP(A210,Questions!$B$3:$C$258,2,FALSE)</f>
        <v>Can you accommodate encryption requirements using open standards?</v>
      </c>
      <c r="C210" s="11" t="s">
        <v>15</v>
      </c>
      <c r="D210" s="12"/>
      <c r="E210" s="9">
        <f>IF((C210=""),VLOOKUP(A210,Questions!B:G,4,FALSE),IF(C210="Yes",VLOOKUP(A210,Questions!B:G,6,FALSE),IF(C210="No",VLOOKUP(A210,Questions!B:G,5,FALSE),"N/A")))</f>
        <v>0</v>
      </c>
      <c r="F210"/>
      <c r="G210"/>
      <c r="H210"/>
      <c r="I210"/>
      <c r="J210"/>
      <c r="K210"/>
      <c r="L210"/>
      <c r="M210"/>
      <c r="N210"/>
      <c r="O210"/>
      <c r="P210"/>
      <c r="Q210"/>
      <c r="R210"/>
      <c r="S210"/>
      <c r="T210"/>
      <c r="U210"/>
      <c r="V210"/>
      <c r="W210"/>
      <c r="X210"/>
      <c r="Y210"/>
      <c r="Z210"/>
      <c r="AA210"/>
      <c r="AB210"/>
      <c r="AC210"/>
      <c r="AD210"/>
      <c r="AE210"/>
      <c r="AF210"/>
      <c r="AG210"/>
      <c r="AH210"/>
      <c r="AI210"/>
      <c r="AJ210"/>
      <c r="AK210"/>
      <c r="AL210"/>
      <c r="AM210"/>
      <c r="AN210"/>
      <c r="AO210"/>
      <c r="AP210"/>
      <c r="AQ210"/>
      <c r="AR210"/>
      <c r="AS210"/>
      <c r="AT210"/>
      <c r="AU210"/>
      <c r="AV210"/>
      <c r="AW210"/>
      <c r="AX210"/>
      <c r="AY210"/>
      <c r="AZ210"/>
      <c r="BA210"/>
      <c r="BB210"/>
      <c r="BC210"/>
      <c r="BD210"/>
      <c r="BE210"/>
      <c r="BF210"/>
      <c r="BG210"/>
      <c r="BH210"/>
      <c r="BI210"/>
      <c r="BJ210"/>
      <c r="BK210"/>
      <c r="BL210"/>
      <c r="BM210"/>
      <c r="BN210"/>
      <c r="BO210"/>
      <c r="BP210"/>
      <c r="BQ210"/>
      <c r="BR210"/>
      <c r="BS210"/>
      <c r="BT210"/>
      <c r="BU210"/>
      <c r="BV210"/>
      <c r="BW210"/>
      <c r="BX210"/>
      <c r="BY210"/>
      <c r="BZ210"/>
      <c r="CA210"/>
      <c r="CB210"/>
      <c r="CC210"/>
      <c r="CD210"/>
      <c r="CE210"/>
      <c r="CF210"/>
      <c r="CG210"/>
      <c r="CH210"/>
      <c r="CI210"/>
      <c r="CJ210"/>
      <c r="CK210"/>
      <c r="CL210"/>
      <c r="CM210"/>
      <c r="CN210"/>
      <c r="CO210"/>
      <c r="CP210"/>
      <c r="CQ210"/>
      <c r="CR210"/>
      <c r="CS210"/>
      <c r="CT210"/>
      <c r="CU210"/>
      <c r="CV210"/>
      <c r="CW210"/>
      <c r="CX210"/>
      <c r="CY210"/>
      <c r="CZ210"/>
      <c r="DA210"/>
      <c r="DB210"/>
      <c r="DC210"/>
      <c r="DD210"/>
      <c r="DE210"/>
      <c r="DF210"/>
      <c r="DG210"/>
      <c r="DH210"/>
      <c r="DI210"/>
      <c r="DJ210"/>
      <c r="DK210"/>
      <c r="DL210"/>
      <c r="DM210"/>
      <c r="DN210"/>
      <c r="DO210"/>
      <c r="DP210"/>
      <c r="DQ210"/>
      <c r="DR210"/>
      <c r="DS210"/>
      <c r="DT210"/>
      <c r="DU210"/>
      <c r="DV210"/>
      <c r="DW210"/>
      <c r="DX210"/>
      <c r="DY210"/>
      <c r="DZ210"/>
      <c r="EA210"/>
      <c r="EB210"/>
      <c r="EC210"/>
      <c r="ED210"/>
      <c r="EE210"/>
      <c r="EF210"/>
      <c r="EG210"/>
      <c r="EH210"/>
      <c r="EI210"/>
      <c r="EJ210"/>
      <c r="EK210"/>
      <c r="EL210"/>
      <c r="EM210"/>
      <c r="EN210"/>
      <c r="EO210"/>
      <c r="EP210"/>
      <c r="EQ210"/>
      <c r="ER210"/>
      <c r="ES210"/>
      <c r="ET210"/>
      <c r="EU210"/>
      <c r="EV210"/>
      <c r="EW210"/>
      <c r="EX210"/>
      <c r="EY210"/>
      <c r="EZ210"/>
      <c r="FA210"/>
      <c r="FB210"/>
      <c r="FC210"/>
      <c r="FD210"/>
      <c r="FE210"/>
      <c r="FF210"/>
      <c r="FG210"/>
      <c r="FH210"/>
      <c r="FI210"/>
      <c r="FJ210"/>
      <c r="FK210"/>
      <c r="FL210"/>
      <c r="FM210"/>
      <c r="FN210"/>
      <c r="FO210"/>
      <c r="FP210"/>
      <c r="FQ210"/>
      <c r="FR210"/>
      <c r="FS210"/>
      <c r="FT210"/>
      <c r="FU210"/>
      <c r="FV210"/>
      <c r="FW210"/>
      <c r="FX210"/>
      <c r="FY210"/>
      <c r="FZ210"/>
      <c r="GA210"/>
      <c r="GB210"/>
      <c r="GC210"/>
      <c r="GD210"/>
      <c r="GE210"/>
      <c r="GF210"/>
      <c r="GG210"/>
      <c r="GH210"/>
      <c r="GI210"/>
      <c r="GJ210"/>
      <c r="GK210"/>
      <c r="GL210"/>
      <c r="GM210"/>
      <c r="GN210"/>
      <c r="GO210"/>
      <c r="GP210"/>
      <c r="GQ210"/>
      <c r="GR210"/>
      <c r="GS210"/>
      <c r="GT210"/>
      <c r="GU210"/>
      <c r="GV210"/>
      <c r="GW210"/>
      <c r="GX210"/>
      <c r="GY210"/>
      <c r="GZ210"/>
      <c r="HA210"/>
      <c r="HB210"/>
      <c r="HC210"/>
      <c r="HD210"/>
      <c r="HE210"/>
      <c r="HF210"/>
      <c r="HG210"/>
      <c r="HH210"/>
      <c r="HI210"/>
      <c r="HJ210"/>
      <c r="HK210"/>
      <c r="HL210"/>
      <c r="HM210"/>
      <c r="HN210"/>
      <c r="HO210"/>
      <c r="HP210"/>
      <c r="HQ210"/>
      <c r="HR210"/>
      <c r="HS210"/>
      <c r="HT210"/>
      <c r="HU210"/>
      <c r="HV210"/>
      <c r="HW210"/>
      <c r="HX210"/>
      <c r="HY210"/>
      <c r="HZ210"/>
      <c r="IA210"/>
      <c r="IB210"/>
      <c r="IC210"/>
      <c r="ID210"/>
      <c r="IE210"/>
      <c r="IF210"/>
      <c r="IG210"/>
      <c r="IH210"/>
      <c r="II210"/>
      <c r="IJ210"/>
      <c r="IK210"/>
      <c r="IL210"/>
      <c r="IM210"/>
      <c r="IN210"/>
      <c r="IO210"/>
      <c r="IP210"/>
      <c r="IQ210"/>
      <c r="IR210"/>
      <c r="IS210"/>
      <c r="IT210"/>
      <c r="IU210"/>
      <c r="IV210"/>
    </row>
    <row r="211" spans="1:256" ht="48" customHeight="1" x14ac:dyDescent="0.2">
      <c r="A211" s="14" t="s">
        <v>272</v>
      </c>
      <c r="B211" s="27" t="str">
        <f>VLOOKUP(A211,Questions!$B$3:$C$258,2,FALSE)</f>
        <v>Are information security principles designed into the product lifecycle?</v>
      </c>
      <c r="C211" s="11" t="s">
        <v>15</v>
      </c>
      <c r="D211" s="12"/>
      <c r="E211" s="9" t="str">
        <f>IF((C211=""),VLOOKUP(A211,Questions!B:G,4,FALSE),IF(C211="Yes",VLOOKUP(A211,Questions!B:G,6,FALSE),IF(C211="No",VLOOKUP(A211,Questions!B:G,5,FALSE),"N/A")))</f>
        <v>Summarize the information security principles designed into the product lifecycle.</v>
      </c>
      <c r="F211"/>
      <c r="G211"/>
      <c r="H211"/>
      <c r="I211"/>
      <c r="J211"/>
      <c r="K211"/>
      <c r="L211"/>
      <c r="M211"/>
      <c r="N211"/>
      <c r="O211"/>
      <c r="P211"/>
      <c r="Q211"/>
      <c r="R211"/>
      <c r="S211"/>
      <c r="T211"/>
      <c r="U211"/>
      <c r="V211"/>
      <c r="W211"/>
      <c r="X211"/>
      <c r="Y211"/>
      <c r="Z211"/>
      <c r="AA211"/>
      <c r="AB211"/>
      <c r="AC211"/>
      <c r="AD211"/>
      <c r="AE211"/>
      <c r="AF211"/>
      <c r="AG211"/>
      <c r="AH211"/>
      <c r="AI211"/>
      <c r="AJ211"/>
      <c r="AK211"/>
      <c r="AL211"/>
      <c r="AM211"/>
      <c r="AN211"/>
      <c r="AO211"/>
      <c r="AP211"/>
      <c r="AQ211"/>
      <c r="AR211"/>
      <c r="AS211"/>
      <c r="AT211"/>
      <c r="AU211"/>
      <c r="AV211"/>
      <c r="AW211"/>
      <c r="AX211"/>
      <c r="AY211"/>
      <c r="AZ211"/>
      <c r="BA211"/>
      <c r="BB211"/>
      <c r="BC211"/>
      <c r="BD211"/>
      <c r="BE211"/>
      <c r="BF211"/>
      <c r="BG211"/>
      <c r="BH211"/>
      <c r="BI211"/>
      <c r="BJ211"/>
      <c r="BK211"/>
      <c r="BL211"/>
      <c r="BM211"/>
      <c r="BN211"/>
      <c r="BO211"/>
      <c r="BP211"/>
      <c r="BQ211"/>
      <c r="BR211"/>
      <c r="BS211"/>
      <c r="BT211"/>
      <c r="BU211"/>
      <c r="BV211"/>
      <c r="BW211"/>
      <c r="BX211"/>
      <c r="BY211"/>
      <c r="BZ211"/>
      <c r="CA211"/>
      <c r="CB211"/>
      <c r="CC211"/>
      <c r="CD211"/>
      <c r="CE211"/>
      <c r="CF211"/>
      <c r="CG211"/>
      <c r="CH211"/>
      <c r="CI211"/>
      <c r="CJ211"/>
      <c r="CK211"/>
      <c r="CL211"/>
      <c r="CM211"/>
      <c r="CN211"/>
      <c r="CO211"/>
      <c r="CP211"/>
      <c r="CQ211"/>
      <c r="CR211"/>
      <c r="CS211"/>
      <c r="CT211"/>
      <c r="CU211"/>
      <c r="CV211"/>
      <c r="CW211"/>
      <c r="CX211"/>
      <c r="CY211"/>
      <c r="CZ211"/>
      <c r="DA211"/>
      <c r="DB211"/>
      <c r="DC211"/>
      <c r="DD211"/>
      <c r="DE211"/>
      <c r="DF211"/>
      <c r="DG211"/>
      <c r="DH211"/>
      <c r="DI211"/>
      <c r="DJ211"/>
      <c r="DK211"/>
      <c r="DL211"/>
      <c r="DM211"/>
      <c r="DN211"/>
      <c r="DO211"/>
      <c r="DP211"/>
      <c r="DQ211"/>
      <c r="DR211"/>
      <c r="DS211"/>
      <c r="DT211"/>
      <c r="DU211"/>
      <c r="DV211"/>
      <c r="DW211"/>
      <c r="DX211"/>
      <c r="DY211"/>
      <c r="DZ211"/>
      <c r="EA211"/>
      <c r="EB211"/>
      <c r="EC211"/>
      <c r="ED211"/>
      <c r="EE211"/>
      <c r="EF211"/>
      <c r="EG211"/>
      <c r="EH211"/>
      <c r="EI211"/>
      <c r="EJ211"/>
      <c r="EK211"/>
      <c r="EL211"/>
      <c r="EM211"/>
      <c r="EN211"/>
      <c r="EO211"/>
      <c r="EP211"/>
      <c r="EQ211"/>
      <c r="ER211"/>
      <c r="ES211"/>
      <c r="ET211"/>
      <c r="EU211"/>
      <c r="EV211"/>
      <c r="EW211"/>
      <c r="EX211"/>
      <c r="EY211"/>
      <c r="EZ211"/>
      <c r="FA211"/>
      <c r="FB211"/>
      <c r="FC211"/>
      <c r="FD211"/>
      <c r="FE211"/>
      <c r="FF211"/>
      <c r="FG211"/>
      <c r="FH211"/>
      <c r="FI211"/>
      <c r="FJ211"/>
      <c r="FK211"/>
      <c r="FL211"/>
      <c r="FM211"/>
      <c r="FN211"/>
      <c r="FO211"/>
      <c r="FP211"/>
      <c r="FQ211"/>
      <c r="FR211"/>
      <c r="FS211"/>
      <c r="FT211"/>
      <c r="FU211"/>
      <c r="FV211"/>
      <c r="FW211"/>
      <c r="FX211"/>
      <c r="FY211"/>
      <c r="FZ211"/>
      <c r="GA211"/>
      <c r="GB211"/>
      <c r="GC211"/>
      <c r="GD211"/>
      <c r="GE211"/>
      <c r="GF211"/>
      <c r="GG211"/>
      <c r="GH211"/>
      <c r="GI211"/>
      <c r="GJ211"/>
      <c r="GK211"/>
      <c r="GL211"/>
      <c r="GM211"/>
      <c r="GN211"/>
      <c r="GO211"/>
      <c r="GP211"/>
      <c r="GQ211"/>
      <c r="GR211"/>
      <c r="GS211"/>
      <c r="GT211"/>
      <c r="GU211"/>
      <c r="GV211"/>
      <c r="GW211"/>
      <c r="GX211"/>
      <c r="GY211"/>
      <c r="GZ211"/>
      <c r="HA211"/>
      <c r="HB211"/>
      <c r="HC211"/>
      <c r="HD211"/>
      <c r="HE211"/>
      <c r="HF211"/>
      <c r="HG211"/>
      <c r="HH211"/>
      <c r="HI211"/>
      <c r="HJ211"/>
      <c r="HK211"/>
      <c r="HL211"/>
      <c r="HM211"/>
      <c r="HN211"/>
      <c r="HO211"/>
      <c r="HP211"/>
      <c r="HQ211"/>
      <c r="HR211"/>
      <c r="HS211"/>
      <c r="HT211"/>
      <c r="HU211"/>
      <c r="HV211"/>
      <c r="HW211"/>
      <c r="HX211"/>
      <c r="HY211"/>
      <c r="HZ211"/>
      <c r="IA211"/>
      <c r="IB211"/>
      <c r="IC211"/>
      <c r="ID211"/>
      <c r="IE211"/>
      <c r="IF211"/>
      <c r="IG211"/>
      <c r="IH211"/>
      <c r="II211"/>
      <c r="IJ211"/>
      <c r="IK211"/>
      <c r="IL211"/>
      <c r="IM211"/>
      <c r="IN211"/>
      <c r="IO211"/>
      <c r="IP211"/>
      <c r="IQ211"/>
      <c r="IR211"/>
      <c r="IS211"/>
      <c r="IT211"/>
      <c r="IU211"/>
      <c r="IV211"/>
    </row>
    <row r="212" spans="1:256" ht="48" customHeight="1" x14ac:dyDescent="0.2">
      <c r="A212" s="14" t="s">
        <v>273</v>
      </c>
      <c r="B212" s="27" t="str">
        <f>VLOOKUP(A212,Questions!$B$3:$C$258,2,FALSE)</f>
        <v>Do you have a documented systems development life cycle (SDLC)?</v>
      </c>
      <c r="C212" s="11" t="s">
        <v>18</v>
      </c>
      <c r="D212" s="12"/>
      <c r="E212" s="9" t="str">
        <f>IF((C212=""),VLOOKUP(A212,Questions!B:G,4,FALSE),IF(C212="Yes",VLOOKUP(A212,Questions!B:G,6,FALSE),IF(C212="No",VLOOKUP(A212,Questions!B:G,5,FALSE),"N/A")))</f>
        <v>State any plans to implement an SDLC.</v>
      </c>
      <c r="F212"/>
      <c r="G212"/>
      <c r="H212"/>
      <c r="I212"/>
      <c r="J212"/>
      <c r="K212"/>
      <c r="L212"/>
      <c r="M212"/>
      <c r="N212"/>
      <c r="O212"/>
      <c r="P212"/>
      <c r="Q212"/>
      <c r="R212"/>
      <c r="S212"/>
      <c r="T212"/>
      <c r="U212"/>
      <c r="V212"/>
      <c r="W212"/>
      <c r="X212"/>
      <c r="Y212"/>
      <c r="Z212"/>
      <c r="AA212"/>
      <c r="AB212"/>
      <c r="AC212"/>
      <c r="AD212"/>
      <c r="AE212"/>
      <c r="AF212"/>
      <c r="AG212"/>
      <c r="AH212"/>
      <c r="AI212"/>
      <c r="AJ212"/>
      <c r="AK212"/>
      <c r="AL212"/>
      <c r="AM212"/>
      <c r="AN212"/>
      <c r="AO212"/>
      <c r="AP212"/>
      <c r="AQ212"/>
      <c r="AR212"/>
      <c r="AS212"/>
      <c r="AT212"/>
      <c r="AU212"/>
      <c r="AV212"/>
      <c r="AW212"/>
      <c r="AX212"/>
      <c r="AY212"/>
      <c r="AZ212"/>
      <c r="BA212"/>
      <c r="BB212"/>
      <c r="BC212"/>
      <c r="BD212"/>
      <c r="BE212"/>
      <c r="BF212"/>
      <c r="BG212"/>
      <c r="BH212"/>
      <c r="BI212"/>
      <c r="BJ212"/>
      <c r="BK212"/>
      <c r="BL212"/>
      <c r="BM212"/>
      <c r="BN212"/>
      <c r="BO212"/>
      <c r="BP212"/>
      <c r="BQ212"/>
      <c r="BR212"/>
      <c r="BS212"/>
      <c r="BT212"/>
      <c r="BU212"/>
      <c r="BV212"/>
      <c r="BW212"/>
      <c r="BX212"/>
      <c r="BY212"/>
      <c r="BZ212"/>
      <c r="CA212"/>
      <c r="CB212"/>
      <c r="CC212"/>
      <c r="CD212"/>
      <c r="CE212"/>
      <c r="CF212"/>
      <c r="CG212"/>
      <c r="CH212"/>
      <c r="CI212"/>
      <c r="CJ212"/>
      <c r="CK212"/>
      <c r="CL212"/>
      <c r="CM212"/>
      <c r="CN212"/>
      <c r="CO212"/>
      <c r="CP212"/>
      <c r="CQ212"/>
      <c r="CR212"/>
      <c r="CS212"/>
      <c r="CT212"/>
      <c r="CU212"/>
      <c r="CV212"/>
      <c r="CW212"/>
      <c r="CX212"/>
      <c r="CY212"/>
      <c r="CZ212"/>
      <c r="DA212"/>
      <c r="DB212"/>
      <c r="DC212"/>
      <c r="DD212"/>
      <c r="DE212"/>
      <c r="DF212"/>
      <c r="DG212"/>
      <c r="DH212"/>
      <c r="DI212"/>
      <c r="DJ212"/>
      <c r="DK212"/>
      <c r="DL212"/>
      <c r="DM212"/>
      <c r="DN212"/>
      <c r="DO212"/>
      <c r="DP212"/>
      <c r="DQ212"/>
      <c r="DR212"/>
      <c r="DS212"/>
      <c r="DT212"/>
      <c r="DU212"/>
      <c r="DV212"/>
      <c r="DW212"/>
      <c r="DX212"/>
      <c r="DY212"/>
      <c r="DZ212"/>
      <c r="EA212"/>
      <c r="EB212"/>
      <c r="EC212"/>
      <c r="ED212"/>
      <c r="EE212"/>
      <c r="EF212"/>
      <c r="EG212"/>
      <c r="EH212"/>
      <c r="EI212"/>
      <c r="EJ212"/>
      <c r="EK212"/>
      <c r="EL212"/>
      <c r="EM212"/>
      <c r="EN212"/>
      <c r="EO212"/>
      <c r="EP212"/>
      <c r="EQ212"/>
      <c r="ER212"/>
      <c r="ES212"/>
      <c r="ET212"/>
      <c r="EU212"/>
      <c r="EV212"/>
      <c r="EW212"/>
      <c r="EX212"/>
      <c r="EY212"/>
      <c r="EZ212"/>
      <c r="FA212"/>
      <c r="FB212"/>
      <c r="FC212"/>
      <c r="FD212"/>
      <c r="FE212"/>
      <c r="FF212"/>
      <c r="FG212"/>
      <c r="FH212"/>
      <c r="FI212"/>
      <c r="FJ212"/>
      <c r="FK212"/>
      <c r="FL212"/>
      <c r="FM212"/>
      <c r="FN212"/>
      <c r="FO212"/>
      <c r="FP212"/>
      <c r="FQ212"/>
      <c r="FR212"/>
      <c r="FS212"/>
      <c r="FT212"/>
      <c r="FU212"/>
      <c r="FV212"/>
      <c r="FW212"/>
      <c r="FX212"/>
      <c r="FY212"/>
      <c r="FZ212"/>
      <c r="GA212"/>
      <c r="GB212"/>
      <c r="GC212"/>
      <c r="GD212"/>
      <c r="GE212"/>
      <c r="GF212"/>
      <c r="GG212"/>
      <c r="GH212"/>
      <c r="GI212"/>
      <c r="GJ212"/>
      <c r="GK212"/>
      <c r="GL212"/>
      <c r="GM212"/>
      <c r="GN212"/>
      <c r="GO212"/>
      <c r="GP212"/>
      <c r="GQ212"/>
      <c r="GR212"/>
      <c r="GS212"/>
      <c r="GT212"/>
      <c r="GU212"/>
      <c r="GV212"/>
      <c r="GW212"/>
      <c r="GX212"/>
      <c r="GY212"/>
      <c r="GZ212"/>
      <c r="HA212"/>
      <c r="HB212"/>
      <c r="HC212"/>
      <c r="HD212"/>
      <c r="HE212"/>
      <c r="HF212"/>
      <c r="HG212"/>
      <c r="HH212"/>
      <c r="HI212"/>
      <c r="HJ212"/>
      <c r="HK212"/>
      <c r="HL212"/>
      <c r="HM212"/>
      <c r="HN212"/>
      <c r="HO212"/>
      <c r="HP212"/>
      <c r="HQ212"/>
      <c r="HR212"/>
      <c r="HS212"/>
      <c r="HT212"/>
      <c r="HU212"/>
      <c r="HV212"/>
      <c r="HW212"/>
      <c r="HX212"/>
      <c r="HY212"/>
      <c r="HZ212"/>
      <c r="IA212"/>
      <c r="IB212"/>
      <c r="IC212"/>
      <c r="ID212"/>
      <c r="IE212"/>
      <c r="IF212"/>
      <c r="IG212"/>
      <c r="IH212"/>
      <c r="II212"/>
      <c r="IJ212"/>
      <c r="IK212"/>
      <c r="IL212"/>
      <c r="IM212"/>
      <c r="IN212"/>
      <c r="IO212"/>
      <c r="IP212"/>
      <c r="IQ212"/>
      <c r="IR212"/>
      <c r="IS212"/>
      <c r="IT212"/>
      <c r="IU212"/>
      <c r="IV212"/>
    </row>
    <row r="213" spans="1:256" ht="48" customHeight="1" x14ac:dyDescent="0.2">
      <c r="A213" s="14" t="s">
        <v>274</v>
      </c>
      <c r="B213" s="27" t="str">
        <f>VLOOKUP(A213,Questions!$B$3:$C$258,2,FALSE)</f>
        <v>Do you have a formal incident response plan?</v>
      </c>
      <c r="C213" s="11" t="s">
        <v>15</v>
      </c>
      <c r="D213" s="12" t="s">
        <v>3140</v>
      </c>
      <c r="E213" s="9" t="str">
        <f>IF((C213=""),VLOOKUP(A213,Questions!B:G,4,FALSE),IF(C213="Yes",VLOOKUP(A213,Questions!B:G,6,FALSE),IF(C213="No",VLOOKUP(A213,Questions!B:G,5,FALSE),"N/A")))</f>
        <v>Summarize or provide a link to your formal incident response plan.</v>
      </c>
      <c r="F213"/>
      <c r="G213"/>
      <c r="H213"/>
      <c r="I213"/>
      <c r="J213"/>
      <c r="K213"/>
      <c r="L213"/>
      <c r="M213"/>
      <c r="N213"/>
      <c r="O213"/>
      <c r="P213"/>
      <c r="Q213"/>
      <c r="R213"/>
      <c r="S213"/>
      <c r="T213"/>
      <c r="U213"/>
      <c r="V213"/>
      <c r="W213"/>
      <c r="X213"/>
      <c r="Y213"/>
      <c r="Z213"/>
      <c r="AA213"/>
      <c r="AB213"/>
      <c r="AC213"/>
      <c r="AD213"/>
      <c r="AE213"/>
      <c r="AF213"/>
      <c r="AG213"/>
      <c r="AH213"/>
      <c r="AI213"/>
      <c r="AJ213"/>
      <c r="AK213"/>
      <c r="AL213"/>
      <c r="AM213"/>
      <c r="AN213"/>
      <c r="AO213"/>
      <c r="AP213"/>
      <c r="AQ213"/>
      <c r="AR213"/>
      <c r="AS213"/>
      <c r="AT213"/>
      <c r="AU213"/>
      <c r="AV213"/>
      <c r="AW213"/>
      <c r="AX213"/>
      <c r="AY213"/>
      <c r="AZ213"/>
      <c r="BA213"/>
      <c r="BB213"/>
      <c r="BC213"/>
      <c r="BD213"/>
      <c r="BE213"/>
      <c r="BF213"/>
      <c r="BG213"/>
      <c r="BH213"/>
      <c r="BI213"/>
      <c r="BJ213"/>
      <c r="BK213"/>
      <c r="BL213"/>
      <c r="BM213"/>
      <c r="BN213"/>
      <c r="BO213"/>
      <c r="BP213"/>
      <c r="BQ213"/>
      <c r="BR213"/>
      <c r="BS213"/>
      <c r="BT213"/>
      <c r="BU213"/>
      <c r="BV213"/>
      <c r="BW213"/>
      <c r="BX213"/>
      <c r="BY213"/>
      <c r="BZ213"/>
      <c r="CA213"/>
      <c r="CB213"/>
      <c r="CC213"/>
      <c r="CD213"/>
      <c r="CE213"/>
      <c r="CF213"/>
      <c r="CG213"/>
      <c r="CH213"/>
      <c r="CI213"/>
      <c r="CJ213"/>
      <c r="CK213"/>
      <c r="CL213"/>
      <c r="CM213"/>
      <c r="CN213"/>
      <c r="CO213"/>
      <c r="CP213"/>
      <c r="CQ213"/>
      <c r="CR213"/>
      <c r="CS213"/>
      <c r="CT213"/>
      <c r="CU213"/>
      <c r="CV213"/>
      <c r="CW213"/>
      <c r="CX213"/>
      <c r="CY213"/>
      <c r="CZ213"/>
      <c r="DA213"/>
      <c r="DB213"/>
      <c r="DC213"/>
      <c r="DD213"/>
      <c r="DE213"/>
      <c r="DF213"/>
      <c r="DG213"/>
      <c r="DH213"/>
      <c r="DI213"/>
      <c r="DJ213"/>
      <c r="DK213"/>
      <c r="DL213"/>
      <c r="DM213"/>
      <c r="DN213"/>
      <c r="DO213"/>
      <c r="DP213"/>
      <c r="DQ213"/>
      <c r="DR213"/>
      <c r="DS213"/>
      <c r="DT213"/>
      <c r="DU213"/>
      <c r="DV213"/>
      <c r="DW213"/>
      <c r="DX213"/>
      <c r="DY213"/>
      <c r="DZ213"/>
      <c r="EA213"/>
      <c r="EB213"/>
      <c r="EC213"/>
      <c r="ED213"/>
      <c r="EE213"/>
      <c r="EF213"/>
      <c r="EG213"/>
      <c r="EH213"/>
      <c r="EI213"/>
      <c r="EJ213"/>
      <c r="EK213"/>
      <c r="EL213"/>
      <c r="EM213"/>
      <c r="EN213"/>
      <c r="EO213"/>
      <c r="EP213"/>
      <c r="EQ213"/>
      <c r="ER213"/>
      <c r="ES213"/>
      <c r="ET213"/>
      <c r="EU213"/>
      <c r="EV213"/>
      <c r="EW213"/>
      <c r="EX213"/>
      <c r="EY213"/>
      <c r="EZ213"/>
      <c r="FA213"/>
      <c r="FB213"/>
      <c r="FC213"/>
      <c r="FD213"/>
      <c r="FE213"/>
      <c r="FF213"/>
      <c r="FG213"/>
      <c r="FH213"/>
      <c r="FI213"/>
      <c r="FJ213"/>
      <c r="FK213"/>
      <c r="FL213"/>
      <c r="FM213"/>
      <c r="FN213"/>
      <c r="FO213"/>
      <c r="FP213"/>
      <c r="FQ213"/>
      <c r="FR213"/>
      <c r="FS213"/>
      <c r="FT213"/>
      <c r="FU213"/>
      <c r="FV213"/>
      <c r="FW213"/>
      <c r="FX213"/>
      <c r="FY213"/>
      <c r="FZ213"/>
      <c r="GA213"/>
      <c r="GB213"/>
      <c r="GC213"/>
      <c r="GD213"/>
      <c r="GE213"/>
      <c r="GF213"/>
      <c r="GG213"/>
      <c r="GH213"/>
      <c r="GI213"/>
      <c r="GJ213"/>
      <c r="GK213"/>
      <c r="GL213"/>
      <c r="GM213"/>
      <c r="GN213"/>
      <c r="GO213"/>
      <c r="GP213"/>
      <c r="GQ213"/>
      <c r="GR213"/>
      <c r="GS213"/>
      <c r="GT213"/>
      <c r="GU213"/>
      <c r="GV213"/>
      <c r="GW213"/>
      <c r="GX213"/>
      <c r="GY213"/>
      <c r="GZ213"/>
      <c r="HA213"/>
      <c r="HB213"/>
      <c r="HC213"/>
      <c r="HD213"/>
      <c r="HE213"/>
      <c r="HF213"/>
      <c r="HG213"/>
      <c r="HH213"/>
      <c r="HI213"/>
      <c r="HJ213"/>
      <c r="HK213"/>
      <c r="HL213"/>
      <c r="HM213"/>
      <c r="HN213"/>
      <c r="HO213"/>
      <c r="HP213"/>
      <c r="HQ213"/>
      <c r="HR213"/>
      <c r="HS213"/>
      <c r="HT213"/>
      <c r="HU213"/>
      <c r="HV213"/>
      <c r="HW213"/>
      <c r="HX213"/>
      <c r="HY213"/>
      <c r="HZ213"/>
      <c r="IA213"/>
      <c r="IB213"/>
      <c r="IC213"/>
      <c r="ID213"/>
      <c r="IE213"/>
      <c r="IF213"/>
      <c r="IG213"/>
      <c r="IH213"/>
      <c r="II213"/>
      <c r="IJ213"/>
      <c r="IK213"/>
      <c r="IL213"/>
      <c r="IM213"/>
      <c r="IN213"/>
      <c r="IO213"/>
      <c r="IP213"/>
      <c r="IQ213"/>
      <c r="IR213"/>
      <c r="IS213"/>
      <c r="IT213"/>
      <c r="IU213"/>
      <c r="IV213"/>
    </row>
    <row r="214" spans="1:256" ht="84" customHeight="1" x14ac:dyDescent="0.2">
      <c r="A214" s="14" t="s">
        <v>275</v>
      </c>
      <c r="B214" s="27" t="str">
        <f>VLOOKUP(A214,Questions!$B$3:$C$258,2,FALSE)</f>
        <v>Will you comply with applicable breach notification laws?</v>
      </c>
      <c r="C214" s="11" t="s">
        <v>15</v>
      </c>
      <c r="D214" s="12"/>
      <c r="E214" s="9" t="str">
        <f>IF((C214=""),VLOOKUP(A214,Questions!B:G,4,FALSE),IF(C214="Yes",VLOOKUP(A214,Questions!B:G,6,FALSE),IF(C214="No",VLOOKUP(A214,Questions!B:G,5,FALSE),"N/A")))</f>
        <v>State how quickly the Institution will be notified of a data breach or security incident.</v>
      </c>
      <c r="F214"/>
      <c r="G214"/>
      <c r="H214"/>
      <c r="I214"/>
      <c r="J214"/>
      <c r="K214"/>
      <c r="L214"/>
      <c r="M214"/>
      <c r="N214"/>
      <c r="O214"/>
      <c r="P214"/>
      <c r="Q214"/>
      <c r="R214"/>
      <c r="S214"/>
      <c r="T214"/>
      <c r="U214"/>
      <c r="V214"/>
      <c r="W214"/>
      <c r="X214"/>
      <c r="Y214"/>
      <c r="Z214"/>
      <c r="AA214"/>
      <c r="AB214"/>
      <c r="AC214"/>
      <c r="AD214"/>
      <c r="AE214"/>
      <c r="AF214"/>
      <c r="AG214"/>
      <c r="AH214"/>
      <c r="AI214"/>
      <c r="AJ214"/>
      <c r="AK214"/>
      <c r="AL214"/>
      <c r="AM214"/>
      <c r="AN214"/>
      <c r="AO214"/>
      <c r="AP214"/>
      <c r="AQ214"/>
      <c r="AR214"/>
      <c r="AS214"/>
      <c r="AT214"/>
      <c r="AU214"/>
      <c r="AV214"/>
      <c r="AW214"/>
      <c r="AX214"/>
      <c r="AY214"/>
      <c r="AZ214"/>
      <c r="BA214"/>
      <c r="BB214"/>
      <c r="BC214"/>
      <c r="BD214"/>
      <c r="BE214"/>
      <c r="BF214"/>
      <c r="BG214"/>
      <c r="BH214"/>
      <c r="BI214"/>
      <c r="BJ214"/>
      <c r="BK214"/>
      <c r="BL214"/>
      <c r="BM214"/>
      <c r="BN214"/>
      <c r="BO214"/>
      <c r="BP214"/>
      <c r="BQ214"/>
      <c r="BR214"/>
      <c r="BS214"/>
      <c r="BT214"/>
      <c r="BU214"/>
      <c r="BV214"/>
      <c r="BW214"/>
      <c r="BX214"/>
      <c r="BY214"/>
      <c r="BZ214"/>
      <c r="CA214"/>
      <c r="CB214"/>
      <c r="CC214"/>
      <c r="CD214"/>
      <c r="CE214"/>
      <c r="CF214"/>
      <c r="CG214"/>
      <c r="CH214"/>
      <c r="CI214"/>
      <c r="CJ214"/>
      <c r="CK214"/>
      <c r="CL214"/>
      <c r="CM214"/>
      <c r="CN214"/>
      <c r="CO214"/>
      <c r="CP214"/>
      <c r="CQ214"/>
      <c r="CR214"/>
      <c r="CS214"/>
      <c r="CT214"/>
      <c r="CU214"/>
      <c r="CV214"/>
      <c r="CW214"/>
      <c r="CX214"/>
      <c r="CY214"/>
      <c r="CZ214"/>
      <c r="DA214"/>
      <c r="DB214"/>
      <c r="DC214"/>
      <c r="DD214"/>
      <c r="DE214"/>
      <c r="DF214"/>
      <c r="DG214"/>
      <c r="DH214"/>
      <c r="DI214"/>
      <c r="DJ214"/>
      <c r="DK214"/>
      <c r="DL214"/>
      <c r="DM214"/>
      <c r="DN214"/>
      <c r="DO214"/>
      <c r="DP214"/>
      <c r="DQ214"/>
      <c r="DR214"/>
      <c r="DS214"/>
      <c r="DT214"/>
      <c r="DU214"/>
      <c r="DV214"/>
      <c r="DW214"/>
      <c r="DX214"/>
      <c r="DY214"/>
      <c r="DZ214"/>
      <c r="EA214"/>
      <c r="EB214"/>
      <c r="EC214"/>
      <c r="ED214"/>
      <c r="EE214"/>
      <c r="EF214"/>
      <c r="EG214"/>
      <c r="EH214"/>
      <c r="EI214"/>
      <c r="EJ214"/>
      <c r="EK214"/>
      <c r="EL214"/>
      <c r="EM214"/>
      <c r="EN214"/>
      <c r="EO214"/>
      <c r="EP214"/>
      <c r="EQ214"/>
      <c r="ER214"/>
      <c r="ES214"/>
      <c r="ET214"/>
      <c r="EU214"/>
      <c r="EV214"/>
      <c r="EW214"/>
      <c r="EX214"/>
      <c r="EY214"/>
      <c r="EZ214"/>
      <c r="FA214"/>
      <c r="FB214"/>
      <c r="FC214"/>
      <c r="FD214"/>
      <c r="FE214"/>
      <c r="FF214"/>
      <c r="FG214"/>
      <c r="FH214"/>
      <c r="FI214"/>
      <c r="FJ214"/>
      <c r="FK214"/>
      <c r="FL214"/>
      <c r="FM214"/>
      <c r="FN214"/>
      <c r="FO214"/>
      <c r="FP214"/>
      <c r="FQ214"/>
      <c r="FR214"/>
      <c r="FS214"/>
      <c r="FT214"/>
      <c r="FU214"/>
      <c r="FV214"/>
      <c r="FW214"/>
      <c r="FX214"/>
      <c r="FY214"/>
      <c r="FZ214"/>
      <c r="GA214"/>
      <c r="GB214"/>
      <c r="GC214"/>
      <c r="GD214"/>
      <c r="GE214"/>
      <c r="GF214"/>
      <c r="GG214"/>
      <c r="GH214"/>
      <c r="GI214"/>
      <c r="GJ214"/>
      <c r="GK214"/>
      <c r="GL214"/>
      <c r="GM214"/>
      <c r="GN214"/>
      <c r="GO214"/>
      <c r="GP214"/>
      <c r="GQ214"/>
      <c r="GR214"/>
      <c r="GS214"/>
      <c r="GT214"/>
      <c r="GU214"/>
      <c r="GV214"/>
      <c r="GW214"/>
      <c r="GX214"/>
      <c r="GY214"/>
      <c r="GZ214"/>
      <c r="HA214"/>
      <c r="HB214"/>
      <c r="HC214"/>
      <c r="HD214"/>
      <c r="HE214"/>
      <c r="HF214"/>
      <c r="HG214"/>
      <c r="HH214"/>
      <c r="HI214"/>
      <c r="HJ214"/>
      <c r="HK214"/>
      <c r="HL214"/>
      <c r="HM214"/>
      <c r="HN214"/>
      <c r="HO214"/>
      <c r="HP214"/>
      <c r="HQ214"/>
      <c r="HR214"/>
      <c r="HS214"/>
      <c r="HT214"/>
      <c r="HU214"/>
      <c r="HV214"/>
      <c r="HW214"/>
      <c r="HX214"/>
      <c r="HY214"/>
      <c r="HZ214"/>
      <c r="IA214"/>
      <c r="IB214"/>
      <c r="IC214"/>
      <c r="ID214"/>
      <c r="IE214"/>
      <c r="IF214"/>
      <c r="IG214"/>
      <c r="IH214"/>
      <c r="II214"/>
      <c r="IJ214"/>
      <c r="IK214"/>
      <c r="IL214"/>
      <c r="IM214"/>
      <c r="IN214"/>
      <c r="IO214"/>
      <c r="IP214"/>
      <c r="IQ214"/>
      <c r="IR214"/>
      <c r="IS214"/>
      <c r="IT214"/>
      <c r="IU214"/>
      <c r="IV214"/>
    </row>
    <row r="215" spans="1:256" ht="48" customHeight="1" x14ac:dyDescent="0.2">
      <c r="A215" s="14" t="s">
        <v>276</v>
      </c>
      <c r="B215" s="27" t="str">
        <f>VLOOKUP(A215,Questions!$B$3:$C$258,2,FALSE)</f>
        <v>Will you comply with the Institution's IT policies with regards to user privacy and data protection?</v>
      </c>
      <c r="C215" s="11" t="s">
        <v>15</v>
      </c>
      <c r="D215" s="12"/>
      <c r="E215" s="9" t="str">
        <f>IF((C215=""),VLOOKUP(A215,Questions!B:G,4,FALSE),IF(C215="Yes",VLOOKUP(A215,Questions!B:G,6,FALSE),IF(C215="No",VLOOKUP(A215,Questions!B:G,5,FALSE),"N/A")))</f>
        <v>State that you have reviewed the Institution's IT policies with regards to user privacy and data protection.</v>
      </c>
      <c r="F215"/>
      <c r="G215"/>
      <c r="H215"/>
      <c r="I215"/>
      <c r="J215"/>
      <c r="K215"/>
      <c r="L215"/>
      <c r="M215"/>
      <c r="N215"/>
      <c r="O215"/>
      <c r="P215"/>
      <c r="Q215"/>
      <c r="R215"/>
      <c r="S215"/>
      <c r="T215"/>
      <c r="U215"/>
      <c r="V215"/>
      <c r="W215"/>
      <c r="X215"/>
      <c r="Y215"/>
      <c r="Z215"/>
      <c r="AA215"/>
      <c r="AB215"/>
      <c r="AC215"/>
      <c r="AD215"/>
      <c r="AE215"/>
      <c r="AF215"/>
      <c r="AG215"/>
      <c r="AH215"/>
      <c r="AI215"/>
      <c r="AJ215"/>
      <c r="AK215"/>
      <c r="AL215"/>
      <c r="AM215"/>
      <c r="AN215"/>
      <c r="AO215"/>
      <c r="AP215"/>
      <c r="AQ215"/>
      <c r="AR215"/>
      <c r="AS215"/>
      <c r="AT215"/>
      <c r="AU215"/>
      <c r="AV215"/>
      <c r="AW215"/>
      <c r="AX215"/>
      <c r="AY215"/>
      <c r="AZ215"/>
      <c r="BA215"/>
      <c r="BB215"/>
      <c r="BC215"/>
      <c r="BD215"/>
      <c r="BE215"/>
      <c r="BF215"/>
      <c r="BG215"/>
      <c r="BH215"/>
      <c r="BI215"/>
      <c r="BJ215"/>
      <c r="BK215"/>
      <c r="BL215"/>
      <c r="BM215"/>
      <c r="BN215"/>
      <c r="BO215"/>
      <c r="BP215"/>
      <c r="BQ215"/>
      <c r="BR215"/>
      <c r="BS215"/>
      <c r="BT215"/>
      <c r="BU215"/>
      <c r="BV215"/>
      <c r="BW215"/>
      <c r="BX215"/>
      <c r="BY215"/>
      <c r="BZ215"/>
      <c r="CA215"/>
      <c r="CB215"/>
      <c r="CC215"/>
      <c r="CD215"/>
      <c r="CE215"/>
      <c r="CF215"/>
      <c r="CG215"/>
      <c r="CH215"/>
      <c r="CI215"/>
      <c r="CJ215"/>
      <c r="CK215"/>
      <c r="CL215"/>
      <c r="CM215"/>
      <c r="CN215"/>
      <c r="CO215"/>
      <c r="CP215"/>
      <c r="CQ215"/>
      <c r="CR215"/>
      <c r="CS215"/>
      <c r="CT215"/>
      <c r="CU215"/>
      <c r="CV215"/>
      <c r="CW215"/>
      <c r="CX215"/>
      <c r="CY215"/>
      <c r="CZ215"/>
      <c r="DA215"/>
      <c r="DB215"/>
      <c r="DC215"/>
      <c r="DD215"/>
      <c r="DE215"/>
      <c r="DF215"/>
      <c r="DG215"/>
      <c r="DH215"/>
      <c r="DI215"/>
      <c r="DJ215"/>
      <c r="DK215"/>
      <c r="DL215"/>
      <c r="DM215"/>
      <c r="DN215"/>
      <c r="DO215"/>
      <c r="DP215"/>
      <c r="DQ215"/>
      <c r="DR215"/>
      <c r="DS215"/>
      <c r="DT215"/>
      <c r="DU215"/>
      <c r="DV215"/>
      <c r="DW215"/>
      <c r="DX215"/>
      <c r="DY215"/>
      <c r="DZ215"/>
      <c r="EA215"/>
      <c r="EB215"/>
      <c r="EC215"/>
      <c r="ED215"/>
      <c r="EE215"/>
      <c r="EF215"/>
      <c r="EG215"/>
      <c r="EH215"/>
      <c r="EI215"/>
      <c r="EJ215"/>
      <c r="EK215"/>
      <c r="EL215"/>
      <c r="EM215"/>
      <c r="EN215"/>
      <c r="EO215"/>
      <c r="EP215"/>
      <c r="EQ215"/>
      <c r="ER215"/>
      <c r="ES215"/>
      <c r="ET215"/>
      <c r="EU215"/>
      <c r="EV215"/>
      <c r="EW215"/>
      <c r="EX215"/>
      <c r="EY215"/>
      <c r="EZ215"/>
      <c r="FA215"/>
      <c r="FB215"/>
      <c r="FC215"/>
      <c r="FD215"/>
      <c r="FE215"/>
      <c r="FF215"/>
      <c r="FG215"/>
      <c r="FH215"/>
      <c r="FI215"/>
      <c r="FJ215"/>
      <c r="FK215"/>
      <c r="FL215"/>
      <c r="FM215"/>
      <c r="FN215"/>
      <c r="FO215"/>
      <c r="FP215"/>
      <c r="FQ215"/>
      <c r="FR215"/>
      <c r="FS215"/>
      <c r="FT215"/>
      <c r="FU215"/>
      <c r="FV215"/>
      <c r="FW215"/>
      <c r="FX215"/>
      <c r="FY215"/>
      <c r="FZ215"/>
      <c r="GA215"/>
      <c r="GB215"/>
      <c r="GC215"/>
      <c r="GD215"/>
      <c r="GE215"/>
      <c r="GF215"/>
      <c r="GG215"/>
      <c r="GH215"/>
      <c r="GI215"/>
      <c r="GJ215"/>
      <c r="GK215"/>
      <c r="GL215"/>
      <c r="GM215"/>
      <c r="GN215"/>
      <c r="GO215"/>
      <c r="GP215"/>
      <c r="GQ215"/>
      <c r="GR215"/>
      <c r="GS215"/>
      <c r="GT215"/>
      <c r="GU215"/>
      <c r="GV215"/>
      <c r="GW215"/>
      <c r="GX215"/>
      <c r="GY215"/>
      <c r="GZ215"/>
      <c r="HA215"/>
      <c r="HB215"/>
      <c r="HC215"/>
      <c r="HD215"/>
      <c r="HE215"/>
      <c r="HF215"/>
      <c r="HG215"/>
      <c r="HH215"/>
      <c r="HI215"/>
      <c r="HJ215"/>
      <c r="HK215"/>
      <c r="HL215"/>
      <c r="HM215"/>
      <c r="HN215"/>
      <c r="HO215"/>
      <c r="HP215"/>
      <c r="HQ215"/>
      <c r="HR215"/>
      <c r="HS215"/>
      <c r="HT215"/>
      <c r="HU215"/>
      <c r="HV215"/>
      <c r="HW215"/>
      <c r="HX215"/>
      <c r="HY215"/>
      <c r="HZ215"/>
      <c r="IA215"/>
      <c r="IB215"/>
      <c r="IC215"/>
      <c r="ID215"/>
      <c r="IE215"/>
      <c r="IF215"/>
      <c r="IG215"/>
      <c r="IH215"/>
      <c r="II215"/>
      <c r="IJ215"/>
      <c r="IK215"/>
      <c r="IL215"/>
      <c r="IM215"/>
      <c r="IN215"/>
      <c r="IO215"/>
      <c r="IP215"/>
      <c r="IQ215"/>
      <c r="IR215"/>
      <c r="IS215"/>
      <c r="IT215"/>
      <c r="IU215"/>
      <c r="IV215"/>
    </row>
    <row r="216" spans="1:256" ht="96" customHeight="1" x14ac:dyDescent="0.2">
      <c r="A216" s="14" t="s">
        <v>277</v>
      </c>
      <c r="B216" s="27" t="str">
        <f>VLOOKUP(A216,Questions!$B$3:$C$258,2,FALSE)</f>
        <v>Is your company subject to Institution's geographic region's laws and regulations?</v>
      </c>
      <c r="C216" s="11" t="s">
        <v>18</v>
      </c>
      <c r="D216" s="12"/>
      <c r="E216" s="9">
        <f>IF((C216=""),VLOOKUP(A216,Questions!B:G,4,FALSE),IF(C216="Yes",VLOOKUP(A216,Questions!B:G,6,FALSE),IF(C216="No",VLOOKUP(A216,Questions!B:G,5,FALSE),"N/A")))</f>
        <v>0</v>
      </c>
      <c r="F216"/>
      <c r="G216"/>
      <c r="H216"/>
      <c r="I216"/>
      <c r="J216"/>
      <c r="K216"/>
      <c r="L216"/>
      <c r="M216"/>
      <c r="N216"/>
      <c r="O216"/>
      <c r="P216"/>
      <c r="Q216"/>
      <c r="R216"/>
      <c r="S216"/>
      <c r="T216"/>
      <c r="U216"/>
      <c r="V216"/>
      <c r="W216"/>
      <c r="X216"/>
      <c r="Y216"/>
      <c r="Z216"/>
      <c r="AA216"/>
      <c r="AB216"/>
      <c r="AC216"/>
      <c r="AD216"/>
      <c r="AE216"/>
      <c r="AF216"/>
      <c r="AG216"/>
      <c r="AH216"/>
      <c r="AI216"/>
      <c r="AJ216"/>
      <c r="AK216"/>
      <c r="AL216"/>
      <c r="AM216"/>
      <c r="AN216"/>
      <c r="AO216"/>
      <c r="AP216"/>
      <c r="AQ216"/>
      <c r="AR216"/>
      <c r="AS216"/>
      <c r="AT216"/>
      <c r="AU216"/>
      <c r="AV216"/>
      <c r="AW216"/>
      <c r="AX216"/>
      <c r="AY216"/>
      <c r="AZ216"/>
      <c r="BA216"/>
      <c r="BB216"/>
      <c r="BC216"/>
      <c r="BD216"/>
      <c r="BE216"/>
      <c r="BF216"/>
      <c r="BG216"/>
      <c r="BH216"/>
      <c r="BI216"/>
      <c r="BJ216"/>
      <c r="BK216"/>
      <c r="BL216"/>
      <c r="BM216"/>
      <c r="BN216"/>
      <c r="BO216"/>
      <c r="BP216"/>
      <c r="BQ216"/>
      <c r="BR216"/>
      <c r="BS216"/>
      <c r="BT216"/>
      <c r="BU216"/>
      <c r="BV216"/>
      <c r="BW216"/>
      <c r="BX216"/>
      <c r="BY216"/>
      <c r="BZ216"/>
      <c r="CA216"/>
      <c r="CB216"/>
      <c r="CC216"/>
      <c r="CD216"/>
      <c r="CE216"/>
      <c r="CF216"/>
      <c r="CG216"/>
      <c r="CH216"/>
      <c r="CI216"/>
      <c r="CJ216"/>
      <c r="CK216"/>
      <c r="CL216"/>
      <c r="CM216"/>
      <c r="CN216"/>
      <c r="CO216"/>
      <c r="CP216"/>
      <c r="CQ216"/>
      <c r="CR216"/>
      <c r="CS216"/>
      <c r="CT216"/>
      <c r="CU216"/>
      <c r="CV216"/>
      <c r="CW216"/>
      <c r="CX216"/>
      <c r="CY216"/>
      <c r="CZ216"/>
      <c r="DA216"/>
      <c r="DB216"/>
      <c r="DC216"/>
      <c r="DD216"/>
      <c r="DE216"/>
      <c r="DF216"/>
      <c r="DG216"/>
      <c r="DH216"/>
      <c r="DI216"/>
      <c r="DJ216"/>
      <c r="DK216"/>
      <c r="DL216"/>
      <c r="DM216"/>
      <c r="DN216"/>
      <c r="DO216"/>
      <c r="DP216"/>
      <c r="DQ216"/>
      <c r="DR216"/>
      <c r="DS216"/>
      <c r="DT216"/>
      <c r="DU216"/>
      <c r="DV216"/>
      <c r="DW216"/>
      <c r="DX216"/>
      <c r="DY216"/>
      <c r="DZ216"/>
      <c r="EA216"/>
      <c r="EB216"/>
      <c r="EC216"/>
      <c r="ED216"/>
      <c r="EE216"/>
      <c r="EF216"/>
      <c r="EG216"/>
      <c r="EH216"/>
      <c r="EI216"/>
      <c r="EJ216"/>
      <c r="EK216"/>
      <c r="EL216"/>
      <c r="EM216"/>
      <c r="EN216"/>
      <c r="EO216"/>
      <c r="EP216"/>
      <c r="EQ216"/>
      <c r="ER216"/>
      <c r="ES216"/>
      <c r="ET216"/>
      <c r="EU216"/>
      <c r="EV216"/>
      <c r="EW216"/>
      <c r="EX216"/>
      <c r="EY216"/>
      <c r="EZ216"/>
      <c r="FA216"/>
      <c r="FB216"/>
      <c r="FC216"/>
      <c r="FD216"/>
      <c r="FE216"/>
      <c r="FF216"/>
      <c r="FG216"/>
      <c r="FH216"/>
      <c r="FI216"/>
      <c r="FJ216"/>
      <c r="FK216"/>
      <c r="FL216"/>
      <c r="FM216"/>
      <c r="FN216"/>
      <c r="FO216"/>
      <c r="FP216"/>
      <c r="FQ216"/>
      <c r="FR216"/>
      <c r="FS216"/>
      <c r="FT216"/>
      <c r="FU216"/>
      <c r="FV216"/>
      <c r="FW216"/>
      <c r="FX216"/>
      <c r="FY216"/>
      <c r="FZ216"/>
      <c r="GA216"/>
      <c r="GB216"/>
      <c r="GC216"/>
      <c r="GD216"/>
      <c r="GE216"/>
      <c r="GF216"/>
      <c r="GG216"/>
      <c r="GH216"/>
      <c r="GI216"/>
      <c r="GJ216"/>
      <c r="GK216"/>
      <c r="GL216"/>
      <c r="GM216"/>
      <c r="GN216"/>
      <c r="GO216"/>
      <c r="GP216"/>
      <c r="GQ216"/>
      <c r="GR216"/>
      <c r="GS216"/>
      <c r="GT216"/>
      <c r="GU216"/>
      <c r="GV216"/>
      <c r="GW216"/>
      <c r="GX216"/>
      <c r="GY216"/>
      <c r="GZ216"/>
      <c r="HA216"/>
      <c r="HB216"/>
      <c r="HC216"/>
      <c r="HD216"/>
      <c r="HE216"/>
      <c r="HF216"/>
      <c r="HG216"/>
      <c r="HH216"/>
      <c r="HI216"/>
      <c r="HJ216"/>
      <c r="HK216"/>
      <c r="HL216"/>
      <c r="HM216"/>
      <c r="HN216"/>
      <c r="HO216"/>
      <c r="HP216"/>
      <c r="HQ216"/>
      <c r="HR216"/>
      <c r="HS216"/>
      <c r="HT216"/>
      <c r="HU216"/>
      <c r="HV216"/>
      <c r="HW216"/>
      <c r="HX216"/>
      <c r="HY216"/>
      <c r="HZ216"/>
      <c r="IA216"/>
      <c r="IB216"/>
      <c r="IC216"/>
      <c r="ID216"/>
      <c r="IE216"/>
      <c r="IF216"/>
      <c r="IG216"/>
      <c r="IH216"/>
      <c r="II216"/>
      <c r="IJ216"/>
      <c r="IK216"/>
      <c r="IL216"/>
      <c r="IM216"/>
      <c r="IN216"/>
      <c r="IO216"/>
      <c r="IP216"/>
      <c r="IQ216"/>
      <c r="IR216"/>
      <c r="IS216"/>
      <c r="IT216"/>
      <c r="IU216"/>
      <c r="IV216"/>
    </row>
    <row r="217" spans="1:256" ht="48" customHeight="1" x14ac:dyDescent="0.2">
      <c r="A217" s="14" t="s">
        <v>278</v>
      </c>
      <c r="B217" s="27" t="str">
        <f>VLOOKUP(A217,Questions!$B$3:$C$258,2,FALSE)</f>
        <v>Do you perform background screenings or multi-state background checks on all employees prior to their first day of work?</v>
      </c>
      <c r="C217" s="11" t="s">
        <v>15</v>
      </c>
      <c r="D217" s="12"/>
      <c r="E217" s="9" t="str">
        <f>IF((C217=""),VLOOKUP(A217,Questions!B:G,4,FALSE),IF(C217="Yes",VLOOKUP(A217,Questions!B:G,6,FALSE),IF(C217="No",VLOOKUP(A217,Questions!B:G,5,FALSE),"N/A")))</f>
        <v>Summarize your background check practices.</v>
      </c>
      <c r="F217"/>
      <c r="G217"/>
      <c r="H217"/>
      <c r="I217"/>
      <c r="J217"/>
      <c r="K217"/>
      <c r="L217"/>
      <c r="M217"/>
      <c r="N217"/>
      <c r="O217"/>
      <c r="P217"/>
      <c r="Q217"/>
      <c r="R217"/>
      <c r="S217"/>
      <c r="T217"/>
      <c r="U217"/>
      <c r="V217"/>
      <c r="W217"/>
      <c r="X217"/>
      <c r="Y217"/>
      <c r="Z217"/>
      <c r="AA217"/>
      <c r="AB217"/>
      <c r="AC217"/>
      <c r="AD217"/>
      <c r="AE217"/>
      <c r="AF217"/>
      <c r="AG217"/>
      <c r="AH217"/>
      <c r="AI217"/>
      <c r="AJ217"/>
      <c r="AK217"/>
      <c r="AL217"/>
      <c r="AM217"/>
      <c r="AN217"/>
      <c r="AO217"/>
      <c r="AP217"/>
      <c r="AQ217"/>
      <c r="AR217"/>
      <c r="AS217"/>
      <c r="AT217"/>
      <c r="AU217"/>
      <c r="AV217"/>
      <c r="AW217"/>
      <c r="AX217"/>
      <c r="AY217"/>
      <c r="AZ217"/>
      <c r="BA217"/>
      <c r="BB217"/>
      <c r="BC217"/>
      <c r="BD217"/>
      <c r="BE217"/>
      <c r="BF217"/>
      <c r="BG217"/>
      <c r="BH217"/>
      <c r="BI217"/>
      <c r="BJ217"/>
      <c r="BK217"/>
      <c r="BL217"/>
      <c r="BM217"/>
      <c r="BN217"/>
      <c r="BO217"/>
      <c r="BP217"/>
      <c r="BQ217"/>
      <c r="BR217"/>
      <c r="BS217"/>
      <c r="BT217"/>
      <c r="BU217"/>
      <c r="BV217"/>
      <c r="BW217"/>
      <c r="BX217"/>
      <c r="BY217"/>
      <c r="BZ217"/>
      <c r="CA217"/>
      <c r="CB217"/>
      <c r="CC217"/>
      <c r="CD217"/>
      <c r="CE217"/>
      <c r="CF217"/>
      <c r="CG217"/>
      <c r="CH217"/>
      <c r="CI217"/>
      <c r="CJ217"/>
      <c r="CK217"/>
      <c r="CL217"/>
      <c r="CM217"/>
      <c r="CN217"/>
      <c r="CO217"/>
      <c r="CP217"/>
      <c r="CQ217"/>
      <c r="CR217"/>
      <c r="CS217"/>
      <c r="CT217"/>
      <c r="CU217"/>
      <c r="CV217"/>
      <c r="CW217"/>
      <c r="CX217"/>
      <c r="CY217"/>
      <c r="CZ217"/>
      <c r="DA217"/>
      <c r="DB217"/>
      <c r="DC217"/>
      <c r="DD217"/>
      <c r="DE217"/>
      <c r="DF217"/>
      <c r="DG217"/>
      <c r="DH217"/>
      <c r="DI217"/>
      <c r="DJ217"/>
      <c r="DK217"/>
      <c r="DL217"/>
      <c r="DM217"/>
      <c r="DN217"/>
      <c r="DO217"/>
      <c r="DP217"/>
      <c r="DQ217"/>
      <c r="DR217"/>
      <c r="DS217"/>
      <c r="DT217"/>
      <c r="DU217"/>
      <c r="DV217"/>
      <c r="DW217"/>
      <c r="DX217"/>
      <c r="DY217"/>
      <c r="DZ217"/>
      <c r="EA217"/>
      <c r="EB217"/>
      <c r="EC217"/>
      <c r="ED217"/>
      <c r="EE217"/>
      <c r="EF217"/>
      <c r="EG217"/>
      <c r="EH217"/>
      <c r="EI217"/>
      <c r="EJ217"/>
      <c r="EK217"/>
      <c r="EL217"/>
      <c r="EM217"/>
      <c r="EN217"/>
      <c r="EO217"/>
      <c r="EP217"/>
      <c r="EQ217"/>
      <c r="ER217"/>
      <c r="ES217"/>
      <c r="ET217"/>
      <c r="EU217"/>
      <c r="EV217"/>
      <c r="EW217"/>
      <c r="EX217"/>
      <c r="EY217"/>
      <c r="EZ217"/>
      <c r="FA217"/>
      <c r="FB217"/>
      <c r="FC217"/>
      <c r="FD217"/>
      <c r="FE217"/>
      <c r="FF217"/>
      <c r="FG217"/>
      <c r="FH217"/>
      <c r="FI217"/>
      <c r="FJ217"/>
      <c r="FK217"/>
      <c r="FL217"/>
      <c r="FM217"/>
      <c r="FN217"/>
      <c r="FO217"/>
      <c r="FP217"/>
      <c r="FQ217"/>
      <c r="FR217"/>
      <c r="FS217"/>
      <c r="FT217"/>
      <c r="FU217"/>
      <c r="FV217"/>
      <c r="FW217"/>
      <c r="FX217"/>
      <c r="FY217"/>
      <c r="FZ217"/>
      <c r="GA217"/>
      <c r="GB217"/>
      <c r="GC217"/>
      <c r="GD217"/>
      <c r="GE217"/>
      <c r="GF217"/>
      <c r="GG217"/>
      <c r="GH217"/>
      <c r="GI217"/>
      <c r="GJ217"/>
      <c r="GK217"/>
      <c r="GL217"/>
      <c r="GM217"/>
      <c r="GN217"/>
      <c r="GO217"/>
      <c r="GP217"/>
      <c r="GQ217"/>
      <c r="GR217"/>
      <c r="GS217"/>
      <c r="GT217"/>
      <c r="GU217"/>
      <c r="GV217"/>
      <c r="GW217"/>
      <c r="GX217"/>
      <c r="GY217"/>
      <c r="GZ217"/>
      <c r="HA217"/>
      <c r="HB217"/>
      <c r="HC217"/>
      <c r="HD217"/>
      <c r="HE217"/>
      <c r="HF217"/>
      <c r="HG217"/>
      <c r="HH217"/>
      <c r="HI217"/>
      <c r="HJ217"/>
      <c r="HK217"/>
      <c r="HL217"/>
      <c r="HM217"/>
      <c r="HN217"/>
      <c r="HO217"/>
      <c r="HP217"/>
      <c r="HQ217"/>
      <c r="HR217"/>
      <c r="HS217"/>
      <c r="HT217"/>
      <c r="HU217"/>
      <c r="HV217"/>
      <c r="HW217"/>
      <c r="HX217"/>
      <c r="HY217"/>
      <c r="HZ217"/>
      <c r="IA217"/>
      <c r="IB217"/>
      <c r="IC217"/>
      <c r="ID217"/>
      <c r="IE217"/>
      <c r="IF217"/>
      <c r="IG217"/>
      <c r="IH217"/>
      <c r="II217"/>
      <c r="IJ217"/>
      <c r="IK217"/>
      <c r="IL217"/>
      <c r="IM217"/>
      <c r="IN217"/>
      <c r="IO217"/>
      <c r="IP217"/>
      <c r="IQ217"/>
      <c r="IR217"/>
      <c r="IS217"/>
      <c r="IT217"/>
      <c r="IU217"/>
      <c r="IV217"/>
    </row>
    <row r="218" spans="1:256" ht="48" customHeight="1" x14ac:dyDescent="0.2">
      <c r="A218" s="14" t="s">
        <v>279</v>
      </c>
      <c r="B218" s="27" t="str">
        <f>VLOOKUP(A218,Questions!$B$3:$C$258,2,FALSE)</f>
        <v>Do you require new employees to fill out agreements and review policies?</v>
      </c>
      <c r="C218" s="11" t="s">
        <v>18</v>
      </c>
      <c r="D218" s="12"/>
      <c r="E218" s="9" t="str">
        <f>IF((C218=""),VLOOKUP(A218,Questions!B:G,4,FALSE),IF(C218="Yes",VLOOKUP(A218,Questions!B:G,6,FALSE),IF(C218="No",VLOOKUP(A218,Questions!B:G,5,FALSE),"N/A")))</f>
        <v>Summarize why new employees are not required to accept agreements or review policy.</v>
      </c>
      <c r="F218"/>
      <c r="G218"/>
      <c r="H218"/>
      <c r="I218"/>
      <c r="J218"/>
      <c r="K218"/>
      <c r="L218"/>
      <c r="M218"/>
      <c r="N218"/>
      <c r="O218"/>
      <c r="P218"/>
      <c r="Q218"/>
      <c r="R218"/>
      <c r="S218"/>
      <c r="T218"/>
      <c r="U218"/>
      <c r="V218"/>
      <c r="W218"/>
      <c r="X218"/>
      <c r="Y218"/>
      <c r="Z218"/>
      <c r="AA218"/>
      <c r="AB218"/>
      <c r="AC218"/>
      <c r="AD218"/>
      <c r="AE218"/>
      <c r="AF218"/>
      <c r="AG218"/>
      <c r="AH218"/>
      <c r="AI218"/>
      <c r="AJ218"/>
      <c r="AK218"/>
      <c r="AL218"/>
      <c r="AM218"/>
      <c r="AN218"/>
      <c r="AO218"/>
      <c r="AP218"/>
      <c r="AQ218"/>
      <c r="AR218"/>
      <c r="AS218"/>
      <c r="AT218"/>
      <c r="AU218"/>
      <c r="AV218"/>
      <c r="AW218"/>
      <c r="AX218"/>
      <c r="AY218"/>
      <c r="AZ218"/>
      <c r="BA218"/>
      <c r="BB218"/>
      <c r="BC218"/>
      <c r="BD218"/>
      <c r="BE218"/>
      <c r="BF218"/>
      <c r="BG218"/>
      <c r="BH218"/>
      <c r="BI218"/>
      <c r="BJ218"/>
      <c r="BK218"/>
      <c r="BL218"/>
      <c r="BM218"/>
      <c r="BN218"/>
      <c r="BO218"/>
      <c r="BP218"/>
      <c r="BQ218"/>
      <c r="BR218"/>
      <c r="BS218"/>
      <c r="BT218"/>
      <c r="BU218"/>
      <c r="BV218"/>
      <c r="BW218"/>
      <c r="BX218"/>
      <c r="BY218"/>
      <c r="BZ218"/>
      <c r="CA218"/>
      <c r="CB218"/>
      <c r="CC218"/>
      <c r="CD218"/>
      <c r="CE218"/>
      <c r="CF218"/>
      <c r="CG218"/>
      <c r="CH218"/>
      <c r="CI218"/>
      <c r="CJ218"/>
      <c r="CK218"/>
      <c r="CL218"/>
      <c r="CM218"/>
      <c r="CN218"/>
      <c r="CO218"/>
      <c r="CP218"/>
      <c r="CQ218"/>
      <c r="CR218"/>
      <c r="CS218"/>
      <c r="CT218"/>
      <c r="CU218"/>
      <c r="CV218"/>
      <c r="CW218"/>
      <c r="CX218"/>
      <c r="CY218"/>
      <c r="CZ218"/>
      <c r="DA218"/>
      <c r="DB218"/>
      <c r="DC218"/>
      <c r="DD218"/>
      <c r="DE218"/>
      <c r="DF218"/>
      <c r="DG218"/>
      <c r="DH218"/>
      <c r="DI218"/>
      <c r="DJ218"/>
      <c r="DK218"/>
      <c r="DL218"/>
      <c r="DM218"/>
      <c r="DN218"/>
      <c r="DO218"/>
      <c r="DP218"/>
      <c r="DQ218"/>
      <c r="DR218"/>
      <c r="DS218"/>
      <c r="DT218"/>
      <c r="DU218"/>
      <c r="DV218"/>
      <c r="DW218"/>
      <c r="DX218"/>
      <c r="DY218"/>
      <c r="DZ218"/>
      <c r="EA218"/>
      <c r="EB218"/>
      <c r="EC218"/>
      <c r="ED218"/>
      <c r="EE218"/>
      <c r="EF218"/>
      <c r="EG218"/>
      <c r="EH218"/>
      <c r="EI218"/>
      <c r="EJ218"/>
      <c r="EK218"/>
      <c r="EL218"/>
      <c r="EM218"/>
      <c r="EN218"/>
      <c r="EO218"/>
      <c r="EP218"/>
      <c r="EQ218"/>
      <c r="ER218"/>
      <c r="ES218"/>
      <c r="ET218"/>
      <c r="EU218"/>
      <c r="EV218"/>
      <c r="EW218"/>
      <c r="EX218"/>
      <c r="EY218"/>
      <c r="EZ218"/>
      <c r="FA218"/>
      <c r="FB218"/>
      <c r="FC218"/>
      <c r="FD218"/>
      <c r="FE218"/>
      <c r="FF218"/>
      <c r="FG218"/>
      <c r="FH218"/>
      <c r="FI218"/>
      <c r="FJ218"/>
      <c r="FK218"/>
      <c r="FL218"/>
      <c r="FM218"/>
      <c r="FN218"/>
      <c r="FO218"/>
      <c r="FP218"/>
      <c r="FQ218"/>
      <c r="FR218"/>
      <c r="FS218"/>
      <c r="FT218"/>
      <c r="FU218"/>
      <c r="FV218"/>
      <c r="FW218"/>
      <c r="FX218"/>
      <c r="FY218"/>
      <c r="FZ218"/>
      <c r="GA218"/>
      <c r="GB218"/>
      <c r="GC218"/>
      <c r="GD218"/>
      <c r="GE218"/>
      <c r="GF218"/>
      <c r="GG218"/>
      <c r="GH218"/>
      <c r="GI218"/>
      <c r="GJ218"/>
      <c r="GK218"/>
      <c r="GL218"/>
      <c r="GM218"/>
      <c r="GN218"/>
      <c r="GO218"/>
      <c r="GP218"/>
      <c r="GQ218"/>
      <c r="GR218"/>
      <c r="GS218"/>
      <c r="GT218"/>
      <c r="GU218"/>
      <c r="GV218"/>
      <c r="GW218"/>
      <c r="GX218"/>
      <c r="GY218"/>
      <c r="GZ218"/>
      <c r="HA218"/>
      <c r="HB218"/>
      <c r="HC218"/>
      <c r="HD218"/>
      <c r="HE218"/>
      <c r="HF218"/>
      <c r="HG218"/>
      <c r="HH218"/>
      <c r="HI218"/>
      <c r="HJ218"/>
      <c r="HK218"/>
      <c r="HL218"/>
      <c r="HM218"/>
      <c r="HN218"/>
      <c r="HO218"/>
      <c r="HP218"/>
      <c r="HQ218"/>
      <c r="HR218"/>
      <c r="HS218"/>
      <c r="HT218"/>
      <c r="HU218"/>
      <c r="HV218"/>
      <c r="HW218"/>
      <c r="HX218"/>
      <c r="HY218"/>
      <c r="HZ218"/>
      <c r="IA218"/>
      <c r="IB218"/>
      <c r="IC218"/>
      <c r="ID218"/>
      <c r="IE218"/>
      <c r="IF218"/>
      <c r="IG218"/>
      <c r="IH218"/>
      <c r="II218"/>
      <c r="IJ218"/>
      <c r="IK218"/>
      <c r="IL218"/>
      <c r="IM218"/>
      <c r="IN218"/>
      <c r="IO218"/>
      <c r="IP218"/>
      <c r="IQ218"/>
      <c r="IR218"/>
      <c r="IS218"/>
      <c r="IT218"/>
      <c r="IU218"/>
      <c r="IV218"/>
    </row>
    <row r="219" spans="1:256" ht="48" customHeight="1" x14ac:dyDescent="0.2">
      <c r="A219" s="14" t="s">
        <v>280</v>
      </c>
      <c r="B219" s="27" t="str">
        <f>VLOOKUP(A219,Questions!$B$3:$C$258,2,FALSE)</f>
        <v>Do you have a documented information security policy?</v>
      </c>
      <c r="C219" s="11" t="s">
        <v>15</v>
      </c>
      <c r="D219" s="12"/>
      <c r="E219" s="9" t="str">
        <f>IF((C219=""),VLOOKUP(A219,Questions!B:G,4,FALSE),IF(C219="Yes",VLOOKUP(A219,Questions!B:G,6,FALSE),IF(C219="No",VLOOKUP(A219,Questions!B:G,5,FALSE),"N/A")))</f>
        <v>Provide a reference to your information security policy or submit documentation with this fully-populated HECVAT-Lite.</v>
      </c>
      <c r="F219"/>
      <c r="G219"/>
      <c r="H219"/>
      <c r="I219"/>
      <c r="J219"/>
      <c r="K219"/>
      <c r="L219"/>
      <c r="M219"/>
      <c r="N219"/>
      <c r="O219"/>
      <c r="P219"/>
      <c r="Q219"/>
      <c r="R219"/>
      <c r="S219"/>
      <c r="T219"/>
      <c r="U219"/>
      <c r="V219"/>
      <c r="W219"/>
      <c r="X219"/>
      <c r="Y219"/>
      <c r="Z219"/>
      <c r="AA219"/>
      <c r="AB219"/>
      <c r="AC219"/>
      <c r="AD219"/>
      <c r="AE219"/>
      <c r="AF219"/>
      <c r="AG219"/>
      <c r="AH219"/>
      <c r="AI219"/>
      <c r="AJ219"/>
      <c r="AK219"/>
      <c r="AL219"/>
      <c r="AM219"/>
      <c r="AN219"/>
      <c r="AO219"/>
      <c r="AP219"/>
      <c r="AQ219"/>
      <c r="AR219"/>
      <c r="AS219"/>
      <c r="AT219"/>
      <c r="AU219"/>
      <c r="AV219"/>
      <c r="AW219"/>
      <c r="AX219"/>
      <c r="AY219"/>
      <c r="AZ219"/>
      <c r="BA219"/>
      <c r="BB219"/>
      <c r="BC219"/>
      <c r="BD219"/>
      <c r="BE219"/>
      <c r="BF219"/>
      <c r="BG219"/>
      <c r="BH219"/>
      <c r="BI219"/>
      <c r="BJ219"/>
      <c r="BK219"/>
      <c r="BL219"/>
      <c r="BM219"/>
      <c r="BN219"/>
      <c r="BO219"/>
      <c r="BP219"/>
      <c r="BQ219"/>
      <c r="BR219"/>
      <c r="BS219"/>
      <c r="BT219"/>
      <c r="BU219"/>
      <c r="BV219"/>
      <c r="BW219"/>
      <c r="BX219"/>
      <c r="BY219"/>
      <c r="BZ219"/>
      <c r="CA219"/>
      <c r="CB219"/>
      <c r="CC219"/>
      <c r="CD219"/>
      <c r="CE219"/>
      <c r="CF219"/>
      <c r="CG219"/>
      <c r="CH219"/>
      <c r="CI219"/>
      <c r="CJ219"/>
      <c r="CK219"/>
      <c r="CL219"/>
      <c r="CM219"/>
      <c r="CN219"/>
      <c r="CO219"/>
      <c r="CP219"/>
      <c r="CQ219"/>
      <c r="CR219"/>
      <c r="CS219"/>
      <c r="CT219"/>
      <c r="CU219"/>
      <c r="CV219"/>
      <c r="CW219"/>
      <c r="CX219"/>
      <c r="CY219"/>
      <c r="CZ219"/>
      <c r="DA219"/>
      <c r="DB219"/>
      <c r="DC219"/>
      <c r="DD219"/>
      <c r="DE219"/>
      <c r="DF219"/>
      <c r="DG219"/>
      <c r="DH219"/>
      <c r="DI219"/>
      <c r="DJ219"/>
      <c r="DK219"/>
      <c r="DL219"/>
      <c r="DM219"/>
      <c r="DN219"/>
      <c r="DO219"/>
      <c r="DP219"/>
      <c r="DQ219"/>
      <c r="DR219"/>
      <c r="DS219"/>
      <c r="DT219"/>
      <c r="DU219"/>
      <c r="DV219"/>
      <c r="DW219"/>
      <c r="DX219"/>
      <c r="DY219"/>
      <c r="DZ219"/>
      <c r="EA219"/>
      <c r="EB219"/>
      <c r="EC219"/>
      <c r="ED219"/>
      <c r="EE219"/>
      <c r="EF219"/>
      <c r="EG219"/>
      <c r="EH219"/>
      <c r="EI219"/>
      <c r="EJ219"/>
      <c r="EK219"/>
      <c r="EL219"/>
      <c r="EM219"/>
      <c r="EN219"/>
      <c r="EO219"/>
      <c r="EP219"/>
      <c r="EQ219"/>
      <c r="ER219"/>
      <c r="ES219"/>
      <c r="ET219"/>
      <c r="EU219"/>
      <c r="EV219"/>
      <c r="EW219"/>
      <c r="EX219"/>
      <c r="EY219"/>
      <c r="EZ219"/>
      <c r="FA219"/>
      <c r="FB219"/>
      <c r="FC219"/>
      <c r="FD219"/>
      <c r="FE219"/>
      <c r="FF219"/>
      <c r="FG219"/>
      <c r="FH219"/>
      <c r="FI219"/>
      <c r="FJ219"/>
      <c r="FK219"/>
      <c r="FL219"/>
      <c r="FM219"/>
      <c r="FN219"/>
      <c r="FO219"/>
      <c r="FP219"/>
      <c r="FQ219"/>
      <c r="FR219"/>
      <c r="FS219"/>
      <c r="FT219"/>
      <c r="FU219"/>
      <c r="FV219"/>
      <c r="FW219"/>
      <c r="FX219"/>
      <c r="FY219"/>
      <c r="FZ219"/>
      <c r="GA219"/>
      <c r="GB219"/>
      <c r="GC219"/>
      <c r="GD219"/>
      <c r="GE219"/>
      <c r="GF219"/>
      <c r="GG219"/>
      <c r="GH219"/>
      <c r="GI219"/>
      <c r="GJ219"/>
      <c r="GK219"/>
      <c r="GL219"/>
      <c r="GM219"/>
      <c r="GN219"/>
      <c r="GO219"/>
      <c r="GP219"/>
      <c r="GQ219"/>
      <c r="GR219"/>
      <c r="GS219"/>
      <c r="GT219"/>
      <c r="GU219"/>
      <c r="GV219"/>
      <c r="GW219"/>
      <c r="GX219"/>
      <c r="GY219"/>
      <c r="GZ219"/>
      <c r="HA219"/>
      <c r="HB219"/>
      <c r="HC219"/>
      <c r="HD219"/>
      <c r="HE219"/>
      <c r="HF219"/>
      <c r="HG219"/>
      <c r="HH219"/>
      <c r="HI219"/>
      <c r="HJ219"/>
      <c r="HK219"/>
      <c r="HL219"/>
      <c r="HM219"/>
      <c r="HN219"/>
      <c r="HO219"/>
      <c r="HP219"/>
      <c r="HQ219"/>
      <c r="HR219"/>
      <c r="HS219"/>
      <c r="HT219"/>
      <c r="HU219"/>
      <c r="HV219"/>
      <c r="HW219"/>
      <c r="HX219"/>
      <c r="HY219"/>
      <c r="HZ219"/>
      <c r="IA219"/>
      <c r="IB219"/>
      <c r="IC219"/>
      <c r="ID219"/>
      <c r="IE219"/>
      <c r="IF219"/>
      <c r="IG219"/>
      <c r="IH219"/>
      <c r="II219"/>
      <c r="IJ219"/>
      <c r="IK219"/>
      <c r="IL219"/>
      <c r="IM219"/>
      <c r="IN219"/>
      <c r="IO219"/>
      <c r="IP219"/>
      <c r="IQ219"/>
      <c r="IR219"/>
      <c r="IS219"/>
      <c r="IT219"/>
      <c r="IU219"/>
      <c r="IV219"/>
    </row>
    <row r="220" spans="1:256" ht="48" customHeight="1" x14ac:dyDescent="0.2">
      <c r="A220" s="14" t="s">
        <v>281</v>
      </c>
      <c r="B220" s="27" t="str">
        <f>VLOOKUP(A220,Questions!$B$3:$C$258,2,FALSE)</f>
        <v>Do you have an information security awareness program?</v>
      </c>
      <c r="C220" s="11" t="s">
        <v>15</v>
      </c>
      <c r="D220" s="12"/>
      <c r="E220" s="9" t="str">
        <f>IF((C220=""),VLOOKUP(A220,Questions!B:G,4,FALSE),IF(C220="Yes",VLOOKUP(A220,Questions!B:G,6,FALSE),IF(C220="No",VLOOKUP(A220,Questions!B:G,5,FALSE),"N/A")))</f>
        <v>Summarize your information security awareness program.</v>
      </c>
      <c r="F220"/>
      <c r="G220"/>
      <c r="H220"/>
      <c r="I220"/>
      <c r="J220"/>
      <c r="K220"/>
      <c r="L220"/>
      <c r="M220"/>
      <c r="N220"/>
      <c r="O220"/>
      <c r="P220"/>
      <c r="Q220"/>
      <c r="R220"/>
      <c r="S220"/>
      <c r="T220"/>
      <c r="U220"/>
      <c r="V220"/>
      <c r="W220"/>
      <c r="X220"/>
      <c r="Y220"/>
      <c r="Z220"/>
      <c r="AA220"/>
      <c r="AB220"/>
      <c r="AC220"/>
      <c r="AD220"/>
      <c r="AE220"/>
      <c r="AF220"/>
      <c r="AG220"/>
      <c r="AH220"/>
      <c r="AI220"/>
      <c r="AJ220"/>
      <c r="AK220"/>
      <c r="AL220"/>
      <c r="AM220"/>
      <c r="AN220"/>
      <c r="AO220"/>
      <c r="AP220"/>
      <c r="AQ220"/>
      <c r="AR220"/>
      <c r="AS220"/>
      <c r="AT220"/>
      <c r="AU220"/>
      <c r="AV220"/>
      <c r="AW220"/>
      <c r="AX220"/>
      <c r="AY220"/>
      <c r="AZ220"/>
      <c r="BA220"/>
      <c r="BB220"/>
      <c r="BC220"/>
      <c r="BD220"/>
      <c r="BE220"/>
      <c r="BF220"/>
      <c r="BG220"/>
      <c r="BH220"/>
      <c r="BI220"/>
      <c r="BJ220"/>
      <c r="BK220"/>
      <c r="BL220"/>
      <c r="BM220"/>
      <c r="BN220"/>
      <c r="BO220"/>
      <c r="BP220"/>
      <c r="BQ220"/>
      <c r="BR220"/>
      <c r="BS220"/>
      <c r="BT220"/>
      <c r="BU220"/>
      <c r="BV220"/>
      <c r="BW220"/>
      <c r="BX220"/>
      <c r="BY220"/>
      <c r="BZ220"/>
      <c r="CA220"/>
      <c r="CB220"/>
      <c r="CC220"/>
      <c r="CD220"/>
      <c r="CE220"/>
      <c r="CF220"/>
      <c r="CG220"/>
      <c r="CH220"/>
      <c r="CI220"/>
      <c r="CJ220"/>
      <c r="CK220"/>
      <c r="CL220"/>
      <c r="CM220"/>
      <c r="CN220"/>
      <c r="CO220"/>
      <c r="CP220"/>
      <c r="CQ220"/>
      <c r="CR220"/>
      <c r="CS220"/>
      <c r="CT220"/>
      <c r="CU220"/>
      <c r="CV220"/>
      <c r="CW220"/>
      <c r="CX220"/>
      <c r="CY220"/>
      <c r="CZ220"/>
      <c r="DA220"/>
      <c r="DB220"/>
      <c r="DC220"/>
      <c r="DD220"/>
      <c r="DE220"/>
      <c r="DF220"/>
      <c r="DG220"/>
      <c r="DH220"/>
      <c r="DI220"/>
      <c r="DJ220"/>
      <c r="DK220"/>
      <c r="DL220"/>
      <c r="DM220"/>
      <c r="DN220"/>
      <c r="DO220"/>
      <c r="DP220"/>
      <c r="DQ220"/>
      <c r="DR220"/>
      <c r="DS220"/>
      <c r="DT220"/>
      <c r="DU220"/>
      <c r="DV220"/>
      <c r="DW220"/>
      <c r="DX220"/>
      <c r="DY220"/>
      <c r="DZ220"/>
      <c r="EA220"/>
      <c r="EB220"/>
      <c r="EC220"/>
      <c r="ED220"/>
      <c r="EE220"/>
      <c r="EF220"/>
      <c r="EG220"/>
      <c r="EH220"/>
      <c r="EI220"/>
      <c r="EJ220"/>
      <c r="EK220"/>
      <c r="EL220"/>
      <c r="EM220"/>
      <c r="EN220"/>
      <c r="EO220"/>
      <c r="EP220"/>
      <c r="EQ220"/>
      <c r="ER220"/>
      <c r="ES220"/>
      <c r="ET220"/>
      <c r="EU220"/>
      <c r="EV220"/>
      <c r="EW220"/>
      <c r="EX220"/>
      <c r="EY220"/>
      <c r="EZ220"/>
      <c r="FA220"/>
      <c r="FB220"/>
      <c r="FC220"/>
      <c r="FD220"/>
      <c r="FE220"/>
      <c r="FF220"/>
      <c r="FG220"/>
      <c r="FH220"/>
      <c r="FI220"/>
      <c r="FJ220"/>
      <c r="FK220"/>
      <c r="FL220"/>
      <c r="FM220"/>
      <c r="FN220"/>
      <c r="FO220"/>
      <c r="FP220"/>
      <c r="FQ220"/>
      <c r="FR220"/>
      <c r="FS220"/>
      <c r="FT220"/>
      <c r="FU220"/>
      <c r="FV220"/>
      <c r="FW220"/>
      <c r="FX220"/>
      <c r="FY220"/>
      <c r="FZ220"/>
      <c r="GA220"/>
      <c r="GB220"/>
      <c r="GC220"/>
      <c r="GD220"/>
      <c r="GE220"/>
      <c r="GF220"/>
      <c r="GG220"/>
      <c r="GH220"/>
      <c r="GI220"/>
      <c r="GJ220"/>
      <c r="GK220"/>
      <c r="GL220"/>
      <c r="GM220"/>
      <c r="GN220"/>
      <c r="GO220"/>
      <c r="GP220"/>
      <c r="GQ220"/>
      <c r="GR220"/>
      <c r="GS220"/>
      <c r="GT220"/>
      <c r="GU220"/>
      <c r="GV220"/>
      <c r="GW220"/>
      <c r="GX220"/>
      <c r="GY220"/>
      <c r="GZ220"/>
      <c r="HA220"/>
      <c r="HB220"/>
      <c r="HC220"/>
      <c r="HD220"/>
      <c r="HE220"/>
      <c r="HF220"/>
      <c r="HG220"/>
      <c r="HH220"/>
      <c r="HI220"/>
      <c r="HJ220"/>
      <c r="HK220"/>
      <c r="HL220"/>
      <c r="HM220"/>
      <c r="HN220"/>
      <c r="HO220"/>
      <c r="HP220"/>
      <c r="HQ220"/>
      <c r="HR220"/>
      <c r="HS220"/>
      <c r="HT220"/>
      <c r="HU220"/>
      <c r="HV220"/>
      <c r="HW220"/>
      <c r="HX220"/>
      <c r="HY220"/>
      <c r="HZ220"/>
      <c r="IA220"/>
      <c r="IB220"/>
      <c r="IC220"/>
      <c r="ID220"/>
      <c r="IE220"/>
      <c r="IF220"/>
      <c r="IG220"/>
      <c r="IH220"/>
      <c r="II220"/>
      <c r="IJ220"/>
      <c r="IK220"/>
      <c r="IL220"/>
      <c r="IM220"/>
      <c r="IN220"/>
      <c r="IO220"/>
      <c r="IP220"/>
      <c r="IQ220"/>
      <c r="IR220"/>
      <c r="IS220"/>
      <c r="IT220"/>
      <c r="IU220"/>
      <c r="IV220"/>
    </row>
    <row r="221" spans="1:256" ht="48" customHeight="1" x14ac:dyDescent="0.2">
      <c r="A221" s="14" t="s">
        <v>282</v>
      </c>
      <c r="B221" s="27" t="str">
        <f>VLOOKUP(A221,Questions!$B$3:$C$258,2,FALSE)</f>
        <v>Is security awareness training mandatory for all employees?</v>
      </c>
      <c r="C221" s="11" t="s">
        <v>15</v>
      </c>
      <c r="D221" s="12"/>
      <c r="E221" s="9" t="str">
        <f>IF((C221=""),VLOOKUP(A221,Questions!B:G,4,FALSE),IF(C221="Yes",VLOOKUP(A221,Questions!B:G,6,FALSE),IF(C221="No",VLOOKUP(A221,Questions!B:G,5,FALSE),"N/A")))</f>
        <v>Summarize your security awareness training content and state how frequently employees are required to undergo security awareness training.</v>
      </c>
      <c r="F221"/>
      <c r="G221"/>
      <c r="H221"/>
      <c r="I221"/>
      <c r="J221"/>
      <c r="K221"/>
      <c r="L221"/>
      <c r="M221"/>
      <c r="N221"/>
      <c r="O221"/>
      <c r="P221"/>
      <c r="Q221"/>
      <c r="R221"/>
      <c r="S221"/>
      <c r="T221"/>
      <c r="U221"/>
      <c r="V221"/>
      <c r="W221"/>
      <c r="X221"/>
      <c r="Y221"/>
      <c r="Z221"/>
      <c r="AA221"/>
      <c r="AB221"/>
      <c r="AC221"/>
      <c r="AD221"/>
      <c r="AE221"/>
      <c r="AF221"/>
      <c r="AG221"/>
      <c r="AH221"/>
      <c r="AI221"/>
      <c r="AJ221"/>
      <c r="AK221"/>
      <c r="AL221"/>
      <c r="AM221"/>
      <c r="AN221"/>
      <c r="AO221"/>
      <c r="AP221"/>
      <c r="AQ221"/>
      <c r="AR221"/>
      <c r="AS221"/>
      <c r="AT221"/>
      <c r="AU221"/>
      <c r="AV221"/>
      <c r="AW221"/>
      <c r="AX221"/>
      <c r="AY221"/>
      <c r="AZ221"/>
      <c r="BA221"/>
      <c r="BB221"/>
      <c r="BC221"/>
      <c r="BD221"/>
      <c r="BE221"/>
      <c r="BF221"/>
      <c r="BG221"/>
      <c r="BH221"/>
      <c r="BI221"/>
      <c r="BJ221"/>
      <c r="BK221"/>
      <c r="BL221"/>
      <c r="BM221"/>
      <c r="BN221"/>
      <c r="BO221"/>
      <c r="BP221"/>
      <c r="BQ221"/>
      <c r="BR221"/>
      <c r="BS221"/>
      <c r="BT221"/>
      <c r="BU221"/>
      <c r="BV221"/>
      <c r="BW221"/>
      <c r="BX221"/>
      <c r="BY221"/>
      <c r="BZ221"/>
      <c r="CA221"/>
      <c r="CB221"/>
      <c r="CC221"/>
      <c r="CD221"/>
      <c r="CE221"/>
      <c r="CF221"/>
      <c r="CG221"/>
      <c r="CH221"/>
      <c r="CI221"/>
      <c r="CJ221"/>
      <c r="CK221"/>
      <c r="CL221"/>
      <c r="CM221"/>
      <c r="CN221"/>
      <c r="CO221"/>
      <c r="CP221"/>
      <c r="CQ221"/>
      <c r="CR221"/>
      <c r="CS221"/>
      <c r="CT221"/>
      <c r="CU221"/>
      <c r="CV221"/>
      <c r="CW221"/>
      <c r="CX221"/>
      <c r="CY221"/>
      <c r="CZ221"/>
      <c r="DA221"/>
      <c r="DB221"/>
      <c r="DC221"/>
      <c r="DD221"/>
      <c r="DE221"/>
      <c r="DF221"/>
      <c r="DG221"/>
      <c r="DH221"/>
      <c r="DI221"/>
      <c r="DJ221"/>
      <c r="DK221"/>
      <c r="DL221"/>
      <c r="DM221"/>
      <c r="DN221"/>
      <c r="DO221"/>
      <c r="DP221"/>
      <c r="DQ221"/>
      <c r="DR221"/>
      <c r="DS221"/>
      <c r="DT221"/>
      <c r="DU221"/>
      <c r="DV221"/>
      <c r="DW221"/>
      <c r="DX221"/>
      <c r="DY221"/>
      <c r="DZ221"/>
      <c r="EA221"/>
      <c r="EB221"/>
      <c r="EC221"/>
      <c r="ED221"/>
      <c r="EE221"/>
      <c r="EF221"/>
      <c r="EG221"/>
      <c r="EH221"/>
      <c r="EI221"/>
      <c r="EJ221"/>
      <c r="EK221"/>
      <c r="EL221"/>
      <c r="EM221"/>
      <c r="EN221"/>
      <c r="EO221"/>
      <c r="EP221"/>
      <c r="EQ221"/>
      <c r="ER221"/>
      <c r="ES221"/>
      <c r="ET221"/>
      <c r="EU221"/>
      <c r="EV221"/>
      <c r="EW221"/>
      <c r="EX221"/>
      <c r="EY221"/>
      <c r="EZ221"/>
      <c r="FA221"/>
      <c r="FB221"/>
      <c r="FC221"/>
      <c r="FD221"/>
      <c r="FE221"/>
      <c r="FF221"/>
      <c r="FG221"/>
      <c r="FH221"/>
      <c r="FI221"/>
      <c r="FJ221"/>
      <c r="FK221"/>
      <c r="FL221"/>
      <c r="FM221"/>
      <c r="FN221"/>
      <c r="FO221"/>
      <c r="FP221"/>
      <c r="FQ221"/>
      <c r="FR221"/>
      <c r="FS221"/>
      <c r="FT221"/>
      <c r="FU221"/>
      <c r="FV221"/>
      <c r="FW221"/>
      <c r="FX221"/>
      <c r="FY221"/>
      <c r="FZ221"/>
      <c r="GA221"/>
      <c r="GB221"/>
      <c r="GC221"/>
      <c r="GD221"/>
      <c r="GE221"/>
      <c r="GF221"/>
      <c r="GG221"/>
      <c r="GH221"/>
      <c r="GI221"/>
      <c r="GJ221"/>
      <c r="GK221"/>
      <c r="GL221"/>
      <c r="GM221"/>
      <c r="GN221"/>
      <c r="GO221"/>
      <c r="GP221"/>
      <c r="GQ221"/>
      <c r="GR221"/>
      <c r="GS221"/>
      <c r="GT221"/>
      <c r="GU221"/>
      <c r="GV221"/>
      <c r="GW221"/>
      <c r="GX221"/>
      <c r="GY221"/>
      <c r="GZ221"/>
      <c r="HA221"/>
      <c r="HB221"/>
      <c r="HC221"/>
      <c r="HD221"/>
      <c r="HE221"/>
      <c r="HF221"/>
      <c r="HG221"/>
      <c r="HH221"/>
      <c r="HI221"/>
      <c r="HJ221"/>
      <c r="HK221"/>
      <c r="HL221"/>
      <c r="HM221"/>
      <c r="HN221"/>
      <c r="HO221"/>
      <c r="HP221"/>
      <c r="HQ221"/>
      <c r="HR221"/>
      <c r="HS221"/>
      <c r="HT221"/>
      <c r="HU221"/>
      <c r="HV221"/>
      <c r="HW221"/>
      <c r="HX221"/>
      <c r="HY221"/>
      <c r="HZ221"/>
      <c r="IA221"/>
      <c r="IB221"/>
      <c r="IC221"/>
      <c r="ID221"/>
      <c r="IE221"/>
      <c r="IF221"/>
      <c r="IG221"/>
      <c r="IH221"/>
      <c r="II221"/>
      <c r="IJ221"/>
      <c r="IK221"/>
      <c r="IL221"/>
      <c r="IM221"/>
      <c r="IN221"/>
      <c r="IO221"/>
      <c r="IP221"/>
      <c r="IQ221"/>
      <c r="IR221"/>
      <c r="IS221"/>
      <c r="IT221"/>
      <c r="IU221"/>
      <c r="IV221"/>
    </row>
    <row r="222" spans="1:256" ht="65" customHeight="1" x14ac:dyDescent="0.2">
      <c r="A222" s="14" t="s">
        <v>283</v>
      </c>
      <c r="B222" s="27" t="str">
        <f>VLOOKUP(A222,Questions!$B$3:$C$258,2,FALSE)</f>
        <v>Do you have process and procedure(s) documented, and currently followed, that require a review and update of the access-list(s) for privileged accounts?</v>
      </c>
      <c r="C222" s="11" t="s">
        <v>15</v>
      </c>
      <c r="D222" s="12"/>
      <c r="E222" s="9" t="str">
        <f>IF((C222=""),VLOOKUP(A222,Questions!B:G,4,FALSE),IF(C222="Yes",VLOOKUP(A222,Questions!B:G,6,FALSE),IF(C222="No",VLOOKUP(A222,Questions!B:G,5,FALSE),"N/A")))</f>
        <v>Provide a brief summary and the implement review interval.</v>
      </c>
      <c r="F222"/>
      <c r="G222"/>
      <c r="H222"/>
      <c r="I222"/>
      <c r="J222"/>
      <c r="K222"/>
      <c r="L222"/>
      <c r="M222"/>
      <c r="N222"/>
      <c r="O222"/>
      <c r="P222"/>
      <c r="Q222"/>
      <c r="R222"/>
      <c r="S222"/>
      <c r="T222"/>
      <c r="U222"/>
      <c r="V222"/>
      <c r="W222"/>
      <c r="X222"/>
      <c r="Y222"/>
      <c r="Z222"/>
      <c r="AA222"/>
      <c r="AB222"/>
      <c r="AC222"/>
      <c r="AD222"/>
      <c r="AE222"/>
      <c r="AF222"/>
      <c r="AG222"/>
      <c r="AH222"/>
      <c r="AI222"/>
      <c r="AJ222"/>
      <c r="AK222"/>
      <c r="AL222"/>
      <c r="AM222"/>
      <c r="AN222"/>
      <c r="AO222"/>
      <c r="AP222"/>
      <c r="AQ222"/>
      <c r="AR222"/>
      <c r="AS222"/>
      <c r="AT222"/>
      <c r="AU222"/>
      <c r="AV222"/>
      <c r="AW222"/>
      <c r="AX222"/>
      <c r="AY222"/>
      <c r="AZ222"/>
      <c r="BA222"/>
      <c r="BB222"/>
      <c r="BC222"/>
      <c r="BD222"/>
      <c r="BE222"/>
      <c r="BF222"/>
      <c r="BG222"/>
      <c r="BH222"/>
      <c r="BI222"/>
      <c r="BJ222"/>
      <c r="BK222"/>
      <c r="BL222"/>
      <c r="BM222"/>
      <c r="BN222"/>
      <c r="BO222"/>
      <c r="BP222"/>
      <c r="BQ222"/>
      <c r="BR222"/>
      <c r="BS222"/>
      <c r="BT222"/>
      <c r="BU222"/>
      <c r="BV222"/>
      <c r="BW222"/>
      <c r="BX222"/>
      <c r="BY222"/>
      <c r="BZ222"/>
      <c r="CA222"/>
      <c r="CB222"/>
      <c r="CC222"/>
      <c r="CD222"/>
      <c r="CE222"/>
      <c r="CF222"/>
      <c r="CG222"/>
      <c r="CH222"/>
      <c r="CI222"/>
      <c r="CJ222"/>
      <c r="CK222"/>
      <c r="CL222"/>
      <c r="CM222"/>
      <c r="CN222"/>
      <c r="CO222"/>
      <c r="CP222"/>
      <c r="CQ222"/>
      <c r="CR222"/>
      <c r="CS222"/>
      <c r="CT222"/>
      <c r="CU222"/>
      <c r="CV222"/>
      <c r="CW222"/>
      <c r="CX222"/>
      <c r="CY222"/>
      <c r="CZ222"/>
      <c r="DA222"/>
      <c r="DB222"/>
      <c r="DC222"/>
      <c r="DD222"/>
      <c r="DE222"/>
      <c r="DF222"/>
      <c r="DG222"/>
      <c r="DH222"/>
      <c r="DI222"/>
      <c r="DJ222"/>
      <c r="DK222"/>
      <c r="DL222"/>
      <c r="DM222"/>
      <c r="DN222"/>
      <c r="DO222"/>
      <c r="DP222"/>
      <c r="DQ222"/>
      <c r="DR222"/>
      <c r="DS222"/>
      <c r="DT222"/>
      <c r="DU222"/>
      <c r="DV222"/>
      <c r="DW222"/>
      <c r="DX222"/>
      <c r="DY222"/>
      <c r="DZ222"/>
      <c r="EA222"/>
      <c r="EB222"/>
      <c r="EC222"/>
      <c r="ED222"/>
      <c r="EE222"/>
      <c r="EF222"/>
      <c r="EG222"/>
      <c r="EH222"/>
      <c r="EI222"/>
      <c r="EJ222"/>
      <c r="EK222"/>
      <c r="EL222"/>
      <c r="EM222"/>
      <c r="EN222"/>
      <c r="EO222"/>
      <c r="EP222"/>
      <c r="EQ222"/>
      <c r="ER222"/>
      <c r="ES222"/>
      <c r="ET222"/>
      <c r="EU222"/>
      <c r="EV222"/>
      <c r="EW222"/>
      <c r="EX222"/>
      <c r="EY222"/>
      <c r="EZ222"/>
      <c r="FA222"/>
      <c r="FB222"/>
      <c r="FC222"/>
      <c r="FD222"/>
      <c r="FE222"/>
      <c r="FF222"/>
      <c r="FG222"/>
      <c r="FH222"/>
      <c r="FI222"/>
      <c r="FJ222"/>
      <c r="FK222"/>
      <c r="FL222"/>
      <c r="FM222"/>
      <c r="FN222"/>
      <c r="FO222"/>
      <c r="FP222"/>
      <c r="FQ222"/>
      <c r="FR222"/>
      <c r="FS222"/>
      <c r="FT222"/>
      <c r="FU222"/>
      <c r="FV222"/>
      <c r="FW222"/>
      <c r="FX222"/>
      <c r="FY222"/>
      <c r="FZ222"/>
      <c r="GA222"/>
      <c r="GB222"/>
      <c r="GC222"/>
      <c r="GD222"/>
      <c r="GE222"/>
      <c r="GF222"/>
      <c r="GG222"/>
      <c r="GH222"/>
      <c r="GI222"/>
      <c r="GJ222"/>
      <c r="GK222"/>
      <c r="GL222"/>
      <c r="GM222"/>
      <c r="GN222"/>
      <c r="GO222"/>
      <c r="GP222"/>
      <c r="GQ222"/>
      <c r="GR222"/>
      <c r="GS222"/>
      <c r="GT222"/>
      <c r="GU222"/>
      <c r="GV222"/>
      <c r="GW222"/>
      <c r="GX222"/>
      <c r="GY222"/>
      <c r="GZ222"/>
      <c r="HA222"/>
      <c r="HB222"/>
      <c r="HC222"/>
      <c r="HD222"/>
      <c r="HE222"/>
      <c r="HF222"/>
      <c r="HG222"/>
      <c r="HH222"/>
      <c r="HI222"/>
      <c r="HJ222"/>
      <c r="HK222"/>
      <c r="HL222"/>
      <c r="HM222"/>
      <c r="HN222"/>
      <c r="HO222"/>
      <c r="HP222"/>
      <c r="HQ222"/>
      <c r="HR222"/>
      <c r="HS222"/>
      <c r="HT222"/>
      <c r="HU222"/>
      <c r="HV222"/>
      <c r="HW222"/>
      <c r="HX222"/>
      <c r="HY222"/>
      <c r="HZ222"/>
      <c r="IA222"/>
      <c r="IB222"/>
      <c r="IC222"/>
      <c r="ID222"/>
      <c r="IE222"/>
      <c r="IF222"/>
      <c r="IG222"/>
      <c r="IH222"/>
      <c r="II222"/>
      <c r="IJ222"/>
      <c r="IK222"/>
      <c r="IL222"/>
      <c r="IM222"/>
      <c r="IN222"/>
      <c r="IO222"/>
      <c r="IP222"/>
      <c r="IQ222"/>
      <c r="IR222"/>
      <c r="IS222"/>
      <c r="IT222"/>
      <c r="IU222"/>
      <c r="IV222"/>
    </row>
    <row r="223" spans="1:256" ht="48" customHeight="1" x14ac:dyDescent="0.2">
      <c r="A223" s="14" t="s">
        <v>284</v>
      </c>
      <c r="B223" s="27" t="str">
        <f>VLOOKUP(A223,Questions!$B$3:$C$258,2,FALSE)</f>
        <v>Do you have documented, and currently implemented, internal audit processes and procedures?</v>
      </c>
      <c r="C223" s="11" t="s">
        <v>15</v>
      </c>
      <c r="D223" s="12"/>
      <c r="E223" s="9" t="str">
        <f>IF((C223=""),VLOOKUP(A223,Questions!B:G,4,FALSE),IF(C223="Yes",VLOOKUP(A223,Questions!B:G,6,FALSE),IF(C223="No",VLOOKUP(A223,Questions!B:G,5,FALSE),"N/A")))</f>
        <v>Summarize your internal audit processes and procedures.</v>
      </c>
      <c r="F223"/>
      <c r="G223"/>
      <c r="H223"/>
      <c r="I223"/>
      <c r="J223"/>
      <c r="K223"/>
      <c r="L223"/>
      <c r="M223"/>
      <c r="N223"/>
      <c r="O223"/>
      <c r="P223"/>
      <c r="Q223"/>
      <c r="R223"/>
      <c r="S223"/>
      <c r="T223"/>
      <c r="U223"/>
      <c r="V223"/>
      <c r="W223"/>
      <c r="X223"/>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c r="BL223"/>
      <c r="BM223"/>
      <c r="BN223"/>
      <c r="BO223"/>
      <c r="BP223"/>
      <c r="BQ223"/>
      <c r="BR223"/>
      <c r="BS223"/>
      <c r="BT223"/>
      <c r="BU223"/>
      <c r="BV223"/>
      <c r="BW223"/>
      <c r="BX223"/>
      <c r="BY223"/>
      <c r="BZ223"/>
      <c r="CA223"/>
      <c r="CB223"/>
      <c r="CC223"/>
      <c r="CD223"/>
      <c r="CE223"/>
      <c r="CF223"/>
      <c r="CG223"/>
      <c r="CH223"/>
      <c r="CI223"/>
      <c r="CJ223"/>
      <c r="CK223"/>
      <c r="CL223"/>
      <c r="CM223"/>
      <c r="CN223"/>
      <c r="CO223"/>
      <c r="CP223"/>
      <c r="CQ223"/>
      <c r="CR223"/>
      <c r="CS223"/>
      <c r="CT223"/>
      <c r="CU223"/>
      <c r="CV223"/>
      <c r="CW223"/>
      <c r="CX223"/>
      <c r="CY223"/>
      <c r="CZ223"/>
      <c r="DA223"/>
      <c r="DB223"/>
      <c r="DC223"/>
      <c r="DD223"/>
      <c r="DE223"/>
      <c r="DF223"/>
      <c r="DG223"/>
      <c r="DH223"/>
      <c r="DI223"/>
      <c r="DJ223"/>
      <c r="DK223"/>
      <c r="DL223"/>
      <c r="DM223"/>
      <c r="DN223"/>
      <c r="DO223"/>
      <c r="DP223"/>
      <c r="DQ223"/>
      <c r="DR223"/>
      <c r="DS223"/>
      <c r="DT223"/>
      <c r="DU223"/>
      <c r="DV223"/>
      <c r="DW223"/>
      <c r="DX223"/>
      <c r="DY223"/>
      <c r="DZ223"/>
      <c r="EA223"/>
      <c r="EB223"/>
      <c r="EC223"/>
      <c r="ED223"/>
      <c r="EE223"/>
      <c r="EF223"/>
      <c r="EG223"/>
      <c r="EH223"/>
      <c r="EI223"/>
      <c r="EJ223"/>
      <c r="EK223"/>
      <c r="EL223"/>
      <c r="EM223"/>
      <c r="EN223"/>
      <c r="EO223"/>
      <c r="EP223"/>
      <c r="EQ223"/>
      <c r="ER223"/>
      <c r="ES223"/>
      <c r="ET223"/>
      <c r="EU223"/>
      <c r="EV223"/>
      <c r="EW223"/>
      <c r="EX223"/>
      <c r="EY223"/>
      <c r="EZ223"/>
      <c r="FA223"/>
      <c r="FB223"/>
      <c r="FC223"/>
      <c r="FD223"/>
      <c r="FE223"/>
      <c r="FF223"/>
      <c r="FG223"/>
      <c r="FH223"/>
      <c r="FI223"/>
      <c r="FJ223"/>
      <c r="FK223"/>
      <c r="FL223"/>
      <c r="FM223"/>
      <c r="FN223"/>
      <c r="FO223"/>
      <c r="FP223"/>
      <c r="FQ223"/>
      <c r="FR223"/>
      <c r="FS223"/>
      <c r="FT223"/>
      <c r="FU223"/>
      <c r="FV223"/>
      <c r="FW223"/>
      <c r="FX223"/>
      <c r="FY223"/>
      <c r="FZ223"/>
      <c r="GA223"/>
      <c r="GB223"/>
      <c r="GC223"/>
      <c r="GD223"/>
      <c r="GE223"/>
      <c r="GF223"/>
      <c r="GG223"/>
      <c r="GH223"/>
      <c r="GI223"/>
      <c r="GJ223"/>
      <c r="GK223"/>
      <c r="GL223"/>
      <c r="GM223"/>
      <c r="GN223"/>
      <c r="GO223"/>
      <c r="GP223"/>
      <c r="GQ223"/>
      <c r="GR223"/>
      <c r="GS223"/>
      <c r="GT223"/>
      <c r="GU223"/>
      <c r="GV223"/>
      <c r="GW223"/>
      <c r="GX223"/>
      <c r="GY223"/>
      <c r="GZ223"/>
      <c r="HA223"/>
      <c r="HB223"/>
      <c r="HC223"/>
      <c r="HD223"/>
      <c r="HE223"/>
      <c r="HF223"/>
      <c r="HG223"/>
      <c r="HH223"/>
      <c r="HI223"/>
      <c r="HJ223"/>
      <c r="HK223"/>
      <c r="HL223"/>
      <c r="HM223"/>
      <c r="HN223"/>
      <c r="HO223"/>
      <c r="HP223"/>
      <c r="HQ223"/>
      <c r="HR223"/>
      <c r="HS223"/>
      <c r="HT223"/>
      <c r="HU223"/>
      <c r="HV223"/>
      <c r="HW223"/>
      <c r="HX223"/>
      <c r="HY223"/>
      <c r="HZ223"/>
      <c r="IA223"/>
      <c r="IB223"/>
      <c r="IC223"/>
      <c r="ID223"/>
      <c r="IE223"/>
      <c r="IF223"/>
      <c r="IG223"/>
      <c r="IH223"/>
      <c r="II223"/>
      <c r="IJ223"/>
      <c r="IK223"/>
      <c r="IL223"/>
      <c r="IM223"/>
      <c r="IN223"/>
      <c r="IO223"/>
      <c r="IP223"/>
      <c r="IQ223"/>
      <c r="IR223"/>
      <c r="IS223"/>
      <c r="IT223"/>
      <c r="IU223"/>
      <c r="IV223"/>
    </row>
    <row r="224" spans="1:256" ht="48" customHeight="1" x14ac:dyDescent="0.2">
      <c r="A224" s="14" t="s">
        <v>285</v>
      </c>
      <c r="B224" s="27" t="str">
        <f>VLOOKUP(A224,Questions!$B$3:$C$258,2,FALSE)</f>
        <v>Does your organization have physical security controls and policies in place?</v>
      </c>
      <c r="C224" s="11" t="s">
        <v>15</v>
      </c>
      <c r="D224" s="12"/>
      <c r="E224" s="9" t="str">
        <f>IF((C224=""),VLOOKUP(A224,Questions!B:G,4,FALSE),IF(C224="Yes",VLOOKUP(A224,Questions!B:G,6,FALSE),IF(C224="No",VLOOKUP(A224,Questions!B:G,5,FALSE),"N/A")))</f>
        <v>Provide a copy of your physical security controls and policies along with this document (link or attached).</v>
      </c>
      <c r="F224"/>
      <c r="G224"/>
      <c r="H224"/>
      <c r="I224"/>
      <c r="J224"/>
      <c r="K224"/>
      <c r="L224"/>
      <c r="M224"/>
      <c r="N224"/>
      <c r="O224"/>
      <c r="P224"/>
      <c r="Q224"/>
      <c r="R224"/>
      <c r="S224"/>
      <c r="T224"/>
      <c r="U224"/>
      <c r="V224"/>
      <c r="W224"/>
      <c r="X224"/>
      <c r="Y224"/>
      <c r="Z224"/>
      <c r="AA224"/>
      <c r="AB224"/>
      <c r="AC224"/>
      <c r="AD224"/>
      <c r="AE224"/>
      <c r="AF224"/>
      <c r="AG224"/>
      <c r="AH224"/>
      <c r="AI224"/>
      <c r="AJ224"/>
      <c r="AK224"/>
      <c r="AL224"/>
      <c r="AM224"/>
      <c r="AN224"/>
      <c r="AO224"/>
      <c r="AP224"/>
      <c r="AQ224"/>
      <c r="AR224"/>
      <c r="AS224"/>
      <c r="AT224"/>
      <c r="AU224"/>
      <c r="AV224"/>
      <c r="AW224"/>
      <c r="AX224"/>
      <c r="AY224"/>
      <c r="AZ224"/>
      <c r="BA224"/>
      <c r="BB224"/>
      <c r="BC224"/>
      <c r="BD224"/>
      <c r="BE224"/>
      <c r="BF224"/>
      <c r="BG224"/>
      <c r="BH224"/>
      <c r="BI224"/>
      <c r="BJ224"/>
      <c r="BK224"/>
      <c r="BL224"/>
      <c r="BM224"/>
      <c r="BN224"/>
      <c r="BO224"/>
      <c r="BP224"/>
      <c r="BQ224"/>
      <c r="BR224"/>
      <c r="BS224"/>
      <c r="BT224"/>
      <c r="BU224"/>
      <c r="BV224"/>
      <c r="BW224"/>
      <c r="BX224"/>
      <c r="BY224"/>
      <c r="BZ224"/>
      <c r="CA224"/>
      <c r="CB224"/>
      <c r="CC224"/>
      <c r="CD224"/>
      <c r="CE224"/>
      <c r="CF224"/>
      <c r="CG224"/>
      <c r="CH224"/>
      <c r="CI224"/>
      <c r="CJ224"/>
      <c r="CK224"/>
      <c r="CL224"/>
      <c r="CM224"/>
      <c r="CN224"/>
      <c r="CO224"/>
      <c r="CP224"/>
      <c r="CQ224"/>
      <c r="CR224"/>
      <c r="CS224"/>
      <c r="CT224"/>
      <c r="CU224"/>
      <c r="CV224"/>
      <c r="CW224"/>
      <c r="CX224"/>
      <c r="CY224"/>
      <c r="CZ224"/>
      <c r="DA224"/>
      <c r="DB224"/>
      <c r="DC224"/>
      <c r="DD224"/>
      <c r="DE224"/>
      <c r="DF224"/>
      <c r="DG224"/>
      <c r="DH224"/>
      <c r="DI224"/>
      <c r="DJ224"/>
      <c r="DK224"/>
      <c r="DL224"/>
      <c r="DM224"/>
      <c r="DN224"/>
      <c r="DO224"/>
      <c r="DP224"/>
      <c r="DQ224"/>
      <c r="DR224"/>
      <c r="DS224"/>
      <c r="DT224"/>
      <c r="DU224"/>
      <c r="DV224"/>
      <c r="DW224"/>
      <c r="DX224"/>
      <c r="DY224"/>
      <c r="DZ224"/>
      <c r="EA224"/>
      <c r="EB224"/>
      <c r="EC224"/>
      <c r="ED224"/>
      <c r="EE224"/>
      <c r="EF224"/>
      <c r="EG224"/>
      <c r="EH224"/>
      <c r="EI224"/>
      <c r="EJ224"/>
      <c r="EK224"/>
      <c r="EL224"/>
      <c r="EM224"/>
      <c r="EN224"/>
      <c r="EO224"/>
      <c r="EP224"/>
      <c r="EQ224"/>
      <c r="ER224"/>
      <c r="ES224"/>
      <c r="ET224"/>
      <c r="EU224"/>
      <c r="EV224"/>
      <c r="EW224"/>
      <c r="EX224"/>
      <c r="EY224"/>
      <c r="EZ224"/>
      <c r="FA224"/>
      <c r="FB224"/>
      <c r="FC224"/>
      <c r="FD224"/>
      <c r="FE224"/>
      <c r="FF224"/>
      <c r="FG224"/>
      <c r="FH224"/>
      <c r="FI224"/>
      <c r="FJ224"/>
      <c r="FK224"/>
      <c r="FL224"/>
      <c r="FM224"/>
      <c r="FN224"/>
      <c r="FO224"/>
      <c r="FP224"/>
      <c r="FQ224"/>
      <c r="FR224"/>
      <c r="FS224"/>
      <c r="FT224"/>
      <c r="FU224"/>
      <c r="FV224"/>
      <c r="FW224"/>
      <c r="FX224"/>
      <c r="FY224"/>
      <c r="FZ224"/>
      <c r="GA224"/>
      <c r="GB224"/>
      <c r="GC224"/>
      <c r="GD224"/>
      <c r="GE224"/>
      <c r="GF224"/>
      <c r="GG224"/>
      <c r="GH224"/>
      <c r="GI224"/>
      <c r="GJ224"/>
      <c r="GK224"/>
      <c r="GL224"/>
      <c r="GM224"/>
      <c r="GN224"/>
      <c r="GO224"/>
      <c r="GP224"/>
      <c r="GQ224"/>
      <c r="GR224"/>
      <c r="GS224"/>
      <c r="GT224"/>
      <c r="GU224"/>
      <c r="GV224"/>
      <c r="GW224"/>
      <c r="GX224"/>
      <c r="GY224"/>
      <c r="GZ224"/>
      <c r="HA224"/>
      <c r="HB224"/>
      <c r="HC224"/>
      <c r="HD224"/>
      <c r="HE224"/>
      <c r="HF224"/>
      <c r="HG224"/>
      <c r="HH224"/>
      <c r="HI224"/>
      <c r="HJ224"/>
      <c r="HK224"/>
      <c r="HL224"/>
      <c r="HM224"/>
      <c r="HN224"/>
      <c r="HO224"/>
      <c r="HP224"/>
      <c r="HQ224"/>
      <c r="HR224"/>
      <c r="HS224"/>
      <c r="HT224"/>
      <c r="HU224"/>
      <c r="HV224"/>
      <c r="HW224"/>
      <c r="HX224"/>
      <c r="HY224"/>
      <c r="HZ224"/>
      <c r="IA224"/>
      <c r="IB224"/>
      <c r="IC224"/>
      <c r="ID224"/>
      <c r="IE224"/>
      <c r="IF224"/>
      <c r="IG224"/>
      <c r="IH224"/>
      <c r="II224"/>
      <c r="IJ224"/>
      <c r="IK224"/>
      <c r="IL224"/>
      <c r="IM224"/>
      <c r="IN224"/>
      <c r="IO224"/>
      <c r="IP224"/>
      <c r="IQ224"/>
      <c r="IR224"/>
      <c r="IS224"/>
      <c r="IT224"/>
      <c r="IU224"/>
      <c r="IV224"/>
    </row>
    <row r="225" spans="1:256" ht="36" customHeight="1" x14ac:dyDescent="0.2">
      <c r="A225" s="380" t="s">
        <v>2725</v>
      </c>
      <c r="B225" s="380"/>
      <c r="C225" s="24" t="s">
        <v>12</v>
      </c>
      <c r="D225" s="24" t="s">
        <v>13</v>
      </c>
      <c r="E225" s="7" t="s">
        <v>14</v>
      </c>
      <c r="F225"/>
      <c r="G225"/>
      <c r="H225"/>
      <c r="I225"/>
      <c r="J225"/>
      <c r="K225"/>
      <c r="L225"/>
      <c r="M225"/>
      <c r="N225"/>
      <c r="O225"/>
      <c r="P225"/>
      <c r="Q225"/>
      <c r="R225"/>
      <c r="S225"/>
      <c r="T225"/>
      <c r="U225"/>
      <c r="V225"/>
      <c r="W225"/>
      <c r="X225"/>
      <c r="Y225"/>
      <c r="Z225"/>
      <c r="AA225"/>
      <c r="AB225"/>
      <c r="AC225"/>
      <c r="AD225"/>
      <c r="AE225"/>
      <c r="AF225"/>
      <c r="AG225"/>
      <c r="AH225"/>
      <c r="AI225"/>
      <c r="AJ225"/>
      <c r="AK225"/>
      <c r="AL225"/>
      <c r="AM225"/>
      <c r="AN225"/>
      <c r="AO225"/>
      <c r="AP225"/>
      <c r="AQ225"/>
      <c r="AR225"/>
      <c r="AS225"/>
      <c r="AT225"/>
      <c r="AU225"/>
      <c r="AV225"/>
      <c r="AW225"/>
      <c r="AX225"/>
      <c r="AY225"/>
      <c r="AZ225"/>
      <c r="BA225"/>
      <c r="BB225"/>
      <c r="BC225"/>
      <c r="BD225"/>
      <c r="BE225"/>
      <c r="BF225"/>
      <c r="BG225"/>
      <c r="BH225"/>
      <c r="BI225"/>
      <c r="BJ225"/>
      <c r="BK225"/>
      <c r="BL225"/>
      <c r="BM225"/>
      <c r="BN225"/>
      <c r="BO225"/>
      <c r="BP225"/>
      <c r="BQ225"/>
      <c r="BR225"/>
      <c r="BS225"/>
      <c r="BT225"/>
      <c r="BU225"/>
      <c r="BV225"/>
      <c r="BW225"/>
      <c r="BX225"/>
      <c r="BY225"/>
      <c r="BZ225"/>
      <c r="CA225"/>
      <c r="CB225"/>
      <c r="CC225"/>
      <c r="CD225"/>
      <c r="CE225"/>
      <c r="CF225"/>
      <c r="CG225"/>
      <c r="CH225"/>
      <c r="CI225"/>
      <c r="CJ225"/>
      <c r="CK225"/>
      <c r="CL225"/>
      <c r="CM225"/>
      <c r="CN225"/>
      <c r="CO225"/>
      <c r="CP225"/>
      <c r="CQ225"/>
      <c r="CR225"/>
      <c r="CS225"/>
      <c r="CT225"/>
      <c r="CU225"/>
      <c r="CV225"/>
      <c r="CW225"/>
      <c r="CX225"/>
      <c r="CY225"/>
      <c r="CZ225"/>
      <c r="DA225"/>
      <c r="DB225"/>
      <c r="DC225"/>
      <c r="DD225"/>
      <c r="DE225"/>
      <c r="DF225"/>
      <c r="DG225"/>
      <c r="DH225"/>
      <c r="DI225"/>
      <c r="DJ225"/>
      <c r="DK225"/>
      <c r="DL225"/>
      <c r="DM225"/>
      <c r="DN225"/>
      <c r="DO225"/>
      <c r="DP225"/>
      <c r="DQ225"/>
      <c r="DR225"/>
      <c r="DS225"/>
      <c r="DT225"/>
      <c r="DU225"/>
      <c r="DV225"/>
      <c r="DW225"/>
      <c r="DX225"/>
      <c r="DY225"/>
      <c r="DZ225"/>
      <c r="EA225"/>
      <c r="EB225"/>
      <c r="EC225"/>
      <c r="ED225"/>
      <c r="EE225"/>
      <c r="EF225"/>
      <c r="EG225"/>
      <c r="EH225"/>
      <c r="EI225"/>
      <c r="EJ225"/>
      <c r="EK225"/>
      <c r="EL225"/>
      <c r="EM225"/>
      <c r="EN225"/>
      <c r="EO225"/>
      <c r="EP225"/>
      <c r="EQ225"/>
      <c r="ER225"/>
      <c r="ES225"/>
      <c r="ET225"/>
      <c r="EU225"/>
      <c r="EV225"/>
      <c r="EW225"/>
      <c r="EX225"/>
      <c r="EY225"/>
      <c r="EZ225"/>
      <c r="FA225"/>
      <c r="FB225"/>
      <c r="FC225"/>
      <c r="FD225"/>
      <c r="FE225"/>
      <c r="FF225"/>
      <c r="FG225"/>
      <c r="FH225"/>
      <c r="FI225"/>
      <c r="FJ225"/>
      <c r="FK225"/>
      <c r="FL225"/>
      <c r="FM225"/>
      <c r="FN225"/>
      <c r="FO225"/>
      <c r="FP225"/>
      <c r="FQ225"/>
      <c r="FR225"/>
      <c r="FS225"/>
      <c r="FT225"/>
      <c r="FU225"/>
      <c r="FV225"/>
      <c r="FW225"/>
      <c r="FX225"/>
      <c r="FY225"/>
      <c r="FZ225"/>
      <c r="GA225"/>
      <c r="GB225"/>
      <c r="GC225"/>
      <c r="GD225"/>
      <c r="GE225"/>
      <c r="GF225"/>
      <c r="GG225"/>
      <c r="GH225"/>
      <c r="GI225"/>
      <c r="GJ225"/>
      <c r="GK225"/>
      <c r="GL225"/>
      <c r="GM225"/>
      <c r="GN225"/>
      <c r="GO225"/>
      <c r="GP225"/>
      <c r="GQ225"/>
      <c r="GR225"/>
      <c r="GS225"/>
      <c r="GT225"/>
      <c r="GU225"/>
      <c r="GV225"/>
      <c r="GW225"/>
      <c r="GX225"/>
      <c r="GY225"/>
      <c r="GZ225"/>
      <c r="HA225"/>
      <c r="HB225"/>
      <c r="HC225"/>
      <c r="HD225"/>
      <c r="HE225"/>
      <c r="HF225"/>
      <c r="HG225"/>
      <c r="HH225"/>
      <c r="HI225"/>
      <c r="HJ225"/>
      <c r="HK225"/>
      <c r="HL225"/>
      <c r="HM225"/>
      <c r="HN225"/>
      <c r="HO225"/>
      <c r="HP225"/>
      <c r="HQ225"/>
      <c r="HR225"/>
      <c r="HS225"/>
      <c r="HT225"/>
      <c r="HU225"/>
      <c r="HV225"/>
      <c r="HW225"/>
      <c r="HX225"/>
      <c r="HY225"/>
      <c r="HZ225"/>
      <c r="IA225"/>
      <c r="IB225"/>
      <c r="IC225"/>
      <c r="ID225"/>
      <c r="IE225"/>
      <c r="IF225"/>
      <c r="IG225"/>
      <c r="IH225"/>
      <c r="II225"/>
      <c r="IJ225"/>
      <c r="IK225"/>
      <c r="IL225"/>
      <c r="IM225"/>
      <c r="IN225"/>
      <c r="IO225"/>
      <c r="IP225"/>
      <c r="IQ225"/>
      <c r="IR225"/>
      <c r="IS225"/>
      <c r="IT225"/>
      <c r="IU225"/>
      <c r="IV225"/>
    </row>
    <row r="226" spans="1:256" ht="48" customHeight="1" x14ac:dyDescent="0.2">
      <c r="A226" s="14" t="s">
        <v>2717</v>
      </c>
      <c r="B226" s="27" t="str">
        <f>VLOOKUP(A226,Questions!$B$3:$C$258,2,FALSE)</f>
        <v>Do you have a formal incident response plan?</v>
      </c>
      <c r="C226" s="11" t="s">
        <v>15</v>
      </c>
      <c r="D226" s="12"/>
      <c r="E226" s="9" t="str">
        <f>IF((C226=""),VLOOKUP(A226,Questions!B:G,4,FALSE),IF(C226="Yes",VLOOKUP(A226,Questions!B:G,6,FALSE),IF(C226="No",VLOOKUP(A226,Questions!B:G,5,FALSE),"N/A")))</f>
        <v>Summarize or provide a link to your formal incident response plan.</v>
      </c>
      <c r="F226"/>
      <c r="G226"/>
      <c r="H226"/>
      <c r="I226"/>
      <c r="J226"/>
      <c r="K226"/>
      <c r="L226"/>
      <c r="M226"/>
      <c r="N226"/>
      <c r="O226"/>
      <c r="P226"/>
      <c r="Q226"/>
      <c r="R226"/>
      <c r="S226"/>
      <c r="T226"/>
      <c r="U226"/>
      <c r="V226"/>
      <c r="W226"/>
      <c r="X226"/>
      <c r="Y226"/>
      <c r="Z226"/>
      <c r="AA226"/>
      <c r="AB226"/>
      <c r="AC226"/>
      <c r="AD226"/>
      <c r="AE226"/>
      <c r="AF226"/>
      <c r="AG226"/>
      <c r="AH226"/>
      <c r="AI226"/>
      <c r="AJ226"/>
      <c r="AK226"/>
      <c r="AL226"/>
      <c r="AM226"/>
      <c r="AN226"/>
      <c r="AO226"/>
      <c r="AP226"/>
      <c r="AQ226"/>
      <c r="AR226"/>
      <c r="AS226"/>
      <c r="AT226"/>
      <c r="AU226"/>
      <c r="AV226"/>
      <c r="AW226"/>
      <c r="AX226"/>
      <c r="AY226"/>
      <c r="AZ226"/>
      <c r="BA226"/>
      <c r="BB226"/>
      <c r="BC226"/>
      <c r="BD226"/>
      <c r="BE226"/>
      <c r="BF226"/>
      <c r="BG226"/>
      <c r="BH226"/>
      <c r="BI226"/>
      <c r="BJ226"/>
      <c r="BK226"/>
      <c r="BL226"/>
      <c r="BM226"/>
      <c r="BN226"/>
      <c r="BO226"/>
      <c r="BP226"/>
      <c r="BQ226"/>
      <c r="BR226"/>
      <c r="BS226"/>
      <c r="BT226"/>
      <c r="BU226"/>
      <c r="BV226"/>
      <c r="BW226"/>
      <c r="BX226"/>
      <c r="BY226"/>
      <c r="BZ226"/>
      <c r="CA226"/>
      <c r="CB226"/>
      <c r="CC226"/>
      <c r="CD226"/>
      <c r="CE226"/>
      <c r="CF226"/>
      <c r="CG226"/>
      <c r="CH226"/>
      <c r="CI226"/>
      <c r="CJ226"/>
      <c r="CK226"/>
      <c r="CL226"/>
      <c r="CM226"/>
      <c r="CN226"/>
      <c r="CO226"/>
      <c r="CP226"/>
      <c r="CQ226"/>
      <c r="CR226"/>
      <c r="CS226"/>
      <c r="CT226"/>
      <c r="CU226"/>
      <c r="CV226"/>
      <c r="CW226"/>
      <c r="CX226"/>
      <c r="CY226"/>
      <c r="CZ226"/>
      <c r="DA226"/>
      <c r="DB226"/>
      <c r="DC226"/>
      <c r="DD226"/>
      <c r="DE226"/>
      <c r="DF226"/>
      <c r="DG226"/>
      <c r="DH226"/>
      <c r="DI226"/>
      <c r="DJ226"/>
      <c r="DK226"/>
      <c r="DL226"/>
      <c r="DM226"/>
      <c r="DN226"/>
      <c r="DO226"/>
      <c r="DP226"/>
      <c r="DQ226"/>
      <c r="DR226"/>
      <c r="DS226"/>
      <c r="DT226"/>
      <c r="DU226"/>
      <c r="DV226"/>
      <c r="DW226"/>
      <c r="DX226"/>
      <c r="DY226"/>
      <c r="DZ226"/>
      <c r="EA226"/>
      <c r="EB226"/>
      <c r="EC226"/>
      <c r="ED226"/>
      <c r="EE226"/>
      <c r="EF226"/>
      <c r="EG226"/>
      <c r="EH226"/>
      <c r="EI226"/>
      <c r="EJ226"/>
      <c r="EK226"/>
      <c r="EL226"/>
      <c r="EM226"/>
      <c r="EN226"/>
      <c r="EO226"/>
      <c r="EP226"/>
      <c r="EQ226"/>
      <c r="ER226"/>
      <c r="ES226"/>
      <c r="ET226"/>
      <c r="EU226"/>
      <c r="EV226"/>
      <c r="EW226"/>
      <c r="EX226"/>
      <c r="EY226"/>
      <c r="EZ226"/>
      <c r="FA226"/>
      <c r="FB226"/>
      <c r="FC226"/>
      <c r="FD226"/>
      <c r="FE226"/>
      <c r="FF226"/>
      <c r="FG226"/>
      <c r="FH226"/>
      <c r="FI226"/>
      <c r="FJ226"/>
      <c r="FK226"/>
      <c r="FL226"/>
      <c r="FM226"/>
      <c r="FN226"/>
      <c r="FO226"/>
      <c r="FP226"/>
      <c r="FQ226"/>
      <c r="FR226"/>
      <c r="FS226"/>
      <c r="FT226"/>
      <c r="FU226"/>
      <c r="FV226"/>
      <c r="FW226"/>
      <c r="FX226"/>
      <c r="FY226"/>
      <c r="FZ226"/>
      <c r="GA226"/>
      <c r="GB226"/>
      <c r="GC226"/>
      <c r="GD226"/>
      <c r="GE226"/>
      <c r="GF226"/>
      <c r="GG226"/>
      <c r="GH226"/>
      <c r="GI226"/>
      <c r="GJ226"/>
      <c r="GK226"/>
      <c r="GL226"/>
      <c r="GM226"/>
      <c r="GN226"/>
      <c r="GO226"/>
      <c r="GP226"/>
      <c r="GQ226"/>
      <c r="GR226"/>
      <c r="GS226"/>
      <c r="GT226"/>
      <c r="GU226"/>
      <c r="GV226"/>
      <c r="GW226"/>
      <c r="GX226"/>
      <c r="GY226"/>
      <c r="GZ226"/>
      <c r="HA226"/>
      <c r="HB226"/>
      <c r="HC226"/>
      <c r="HD226"/>
      <c r="HE226"/>
      <c r="HF226"/>
      <c r="HG226"/>
      <c r="HH226"/>
      <c r="HI226"/>
      <c r="HJ226"/>
      <c r="HK226"/>
      <c r="HL226"/>
      <c r="HM226"/>
      <c r="HN226"/>
      <c r="HO226"/>
      <c r="HP226"/>
      <c r="HQ226"/>
      <c r="HR226"/>
      <c r="HS226"/>
      <c r="HT226"/>
      <c r="HU226"/>
      <c r="HV226"/>
      <c r="HW226"/>
      <c r="HX226"/>
      <c r="HY226"/>
      <c r="HZ226"/>
      <c r="IA226"/>
      <c r="IB226"/>
      <c r="IC226"/>
      <c r="ID226"/>
      <c r="IE226"/>
      <c r="IF226"/>
      <c r="IG226"/>
      <c r="IH226"/>
      <c r="II226"/>
      <c r="IJ226"/>
      <c r="IK226"/>
      <c r="IL226"/>
      <c r="IM226"/>
      <c r="IN226"/>
      <c r="IO226"/>
      <c r="IP226"/>
      <c r="IQ226"/>
      <c r="IR226"/>
      <c r="IS226"/>
      <c r="IT226"/>
      <c r="IU226"/>
      <c r="IV226"/>
    </row>
    <row r="227" spans="1:256" s="330" customFormat="1" ht="48" customHeight="1" x14ac:dyDescent="0.2">
      <c r="A227" s="14" t="s">
        <v>2716</v>
      </c>
      <c r="B227" s="27" t="str">
        <f>VLOOKUP(A227,Questions!$B$3:$C$258,2,FALSE)</f>
        <v>Do you have either an internal incident response team or retain an external team?</v>
      </c>
      <c r="C227" s="11" t="s">
        <v>15</v>
      </c>
      <c r="D227" s="12"/>
      <c r="E227" s="9" t="str">
        <f>IF((C227=""),VLOOKUP(A227,Questions!B:G,4,FALSE),IF(C227="Yes",VLOOKUP(A227,Questions!B:G,6,FALSE),IF(C227="No",VLOOKUP(A227,Questions!B:G,5,FALSE),"N/A")))</f>
        <v>Summarize your incident response and reporting processes.</v>
      </c>
    </row>
    <row r="228" spans="1:256" s="330" customFormat="1" ht="48" customHeight="1" x14ac:dyDescent="0.2">
      <c r="A228" s="14" t="s">
        <v>2714</v>
      </c>
      <c r="B228" s="27" t="str">
        <f>VLOOKUP(A228,Questions!$B$3:$C$258,2,FALSE)</f>
        <v>Do you have the capability to respond to incidents on a 24x7x365 basis?</v>
      </c>
      <c r="C228" s="11" t="s">
        <v>15</v>
      </c>
      <c r="D228" s="12"/>
      <c r="E228" s="9" t="str">
        <f>IF((C228=""),VLOOKUP(A228,Questions!B:G,4,FALSE),IF(C228="Yes",VLOOKUP(A228,Questions!B:G,6,FALSE),IF(C228="No",VLOOKUP(A228,Questions!B:G,5,FALSE),"N/A")))</f>
        <v>Summarize your internal approach or reference your third party contractor.</v>
      </c>
    </row>
    <row r="229" spans="1:256" s="254" customFormat="1" ht="48" customHeight="1" x14ac:dyDescent="0.2">
      <c r="A229" s="14" t="s">
        <v>2721</v>
      </c>
      <c r="B229" s="27" t="str">
        <f>VLOOKUP(A229,Questions!$B$3:$C$258,2,FALSE)</f>
        <v>Do you carry cyber-risk insurance to protect against unforeseen service outages, data that is lost or stolen, and security incidents?</v>
      </c>
      <c r="C229" s="11" t="s">
        <v>18</v>
      </c>
      <c r="D229" s="12"/>
      <c r="E229" s="9" t="str">
        <f>IF((C229=""),VLOOKUP(A229,Questions!B:G,4,FALSE),IF(C229="Yes",VLOOKUP(A229,Questions!B:G,6,FALSE),IF(C229="No",VLOOKUP(A229,Questions!B:G,5,FALSE),"N/A")))</f>
        <v>State plans to implement this capability in the future</v>
      </c>
    </row>
    <row r="230" spans="1:256" ht="36" customHeight="1" x14ac:dyDescent="0.2">
      <c r="A230" s="380" t="s">
        <v>1772</v>
      </c>
      <c r="B230" s="380"/>
      <c r="C230" s="24" t="s">
        <v>12</v>
      </c>
      <c r="D230" s="24" t="s">
        <v>13</v>
      </c>
      <c r="E230" s="7" t="s">
        <v>14</v>
      </c>
      <c r="F230"/>
      <c r="G230"/>
      <c r="H230"/>
      <c r="I230"/>
      <c r="J230"/>
      <c r="K230"/>
      <c r="L230"/>
      <c r="M230"/>
      <c r="N230"/>
      <c r="O230"/>
      <c r="P230"/>
      <c r="Q230"/>
      <c r="R230"/>
      <c r="S230"/>
      <c r="T230"/>
      <c r="U230"/>
      <c r="V230"/>
      <c r="W230"/>
      <c r="X230"/>
      <c r="Y230"/>
      <c r="Z230"/>
      <c r="AA230"/>
      <c r="AB230"/>
      <c r="AC230"/>
      <c r="AD230"/>
      <c r="AE230"/>
      <c r="AF230"/>
      <c r="AG230"/>
      <c r="AH230"/>
      <c r="AI230"/>
      <c r="AJ230"/>
      <c r="AK230"/>
      <c r="AL230"/>
      <c r="AM230"/>
      <c r="AN230"/>
      <c r="AO230"/>
      <c r="AP230"/>
      <c r="AQ230"/>
      <c r="AR230"/>
      <c r="AS230"/>
      <c r="AT230"/>
      <c r="AU230"/>
      <c r="AV230"/>
      <c r="AW230"/>
      <c r="AX230"/>
      <c r="AY230"/>
      <c r="AZ230"/>
      <c r="BA230"/>
      <c r="BB230"/>
      <c r="BC230"/>
      <c r="BD230"/>
      <c r="BE230"/>
      <c r="BF230"/>
      <c r="BG230"/>
      <c r="BH230"/>
      <c r="BI230"/>
      <c r="BJ230"/>
      <c r="BK230"/>
      <c r="BL230"/>
      <c r="BM230"/>
      <c r="BN230"/>
      <c r="BO230"/>
      <c r="BP230"/>
      <c r="BQ230"/>
      <c r="BR230"/>
      <c r="BS230"/>
      <c r="BT230"/>
      <c r="BU230"/>
      <c r="BV230"/>
      <c r="BW230"/>
      <c r="BX230"/>
      <c r="BY230"/>
      <c r="BZ230"/>
      <c r="CA230"/>
      <c r="CB230"/>
      <c r="CC230"/>
      <c r="CD230"/>
      <c r="CE230"/>
      <c r="CF230"/>
      <c r="CG230"/>
      <c r="CH230"/>
      <c r="CI230"/>
      <c r="CJ230"/>
      <c r="CK230"/>
      <c r="CL230"/>
      <c r="CM230"/>
      <c r="CN230"/>
      <c r="CO230"/>
      <c r="CP230"/>
      <c r="CQ230"/>
      <c r="CR230"/>
      <c r="CS230"/>
      <c r="CT230"/>
      <c r="CU230"/>
      <c r="CV230"/>
      <c r="CW230"/>
      <c r="CX230"/>
      <c r="CY230"/>
      <c r="CZ230"/>
      <c r="DA230"/>
      <c r="DB230"/>
      <c r="DC230"/>
      <c r="DD230"/>
      <c r="DE230"/>
      <c r="DF230"/>
      <c r="DG230"/>
      <c r="DH230"/>
      <c r="DI230"/>
      <c r="DJ230"/>
      <c r="DK230"/>
      <c r="DL230"/>
      <c r="DM230"/>
      <c r="DN230"/>
      <c r="DO230"/>
      <c r="DP230"/>
      <c r="DQ230"/>
      <c r="DR230"/>
      <c r="DS230"/>
      <c r="DT230"/>
      <c r="DU230"/>
      <c r="DV230"/>
      <c r="DW230"/>
      <c r="DX230"/>
      <c r="DY230"/>
      <c r="DZ230"/>
      <c r="EA230"/>
      <c r="EB230"/>
      <c r="EC230"/>
      <c r="ED230"/>
      <c r="EE230"/>
      <c r="EF230"/>
      <c r="EG230"/>
      <c r="EH230"/>
      <c r="EI230"/>
      <c r="EJ230"/>
      <c r="EK230"/>
      <c r="EL230"/>
      <c r="EM230"/>
      <c r="EN230"/>
      <c r="EO230"/>
      <c r="EP230"/>
      <c r="EQ230"/>
      <c r="ER230"/>
      <c r="ES230"/>
      <c r="ET230"/>
      <c r="EU230"/>
      <c r="EV230"/>
      <c r="EW230"/>
      <c r="EX230"/>
      <c r="EY230"/>
      <c r="EZ230"/>
      <c r="FA230"/>
      <c r="FB230"/>
      <c r="FC230"/>
      <c r="FD230"/>
      <c r="FE230"/>
      <c r="FF230"/>
      <c r="FG230"/>
      <c r="FH230"/>
      <c r="FI230"/>
      <c r="FJ230"/>
      <c r="FK230"/>
      <c r="FL230"/>
      <c r="FM230"/>
      <c r="FN230"/>
      <c r="FO230"/>
      <c r="FP230"/>
      <c r="FQ230"/>
      <c r="FR230"/>
      <c r="FS230"/>
      <c r="FT230"/>
      <c r="FU230"/>
      <c r="FV230"/>
      <c r="FW230"/>
      <c r="FX230"/>
      <c r="FY230"/>
      <c r="FZ230"/>
      <c r="GA230"/>
      <c r="GB230"/>
      <c r="GC230"/>
      <c r="GD230"/>
      <c r="GE230"/>
      <c r="GF230"/>
      <c r="GG230"/>
      <c r="GH230"/>
      <c r="GI230"/>
      <c r="GJ230"/>
      <c r="GK230"/>
      <c r="GL230"/>
      <c r="GM230"/>
      <c r="GN230"/>
      <c r="GO230"/>
      <c r="GP230"/>
      <c r="GQ230"/>
      <c r="GR230"/>
      <c r="GS230"/>
      <c r="GT230"/>
      <c r="GU230"/>
      <c r="GV230"/>
      <c r="GW230"/>
      <c r="GX230"/>
      <c r="GY230"/>
      <c r="GZ230"/>
      <c r="HA230"/>
      <c r="HB230"/>
      <c r="HC230"/>
      <c r="HD230"/>
      <c r="HE230"/>
      <c r="HF230"/>
      <c r="HG230"/>
      <c r="HH230"/>
      <c r="HI230"/>
      <c r="HJ230"/>
      <c r="HK230"/>
      <c r="HL230"/>
      <c r="HM230"/>
      <c r="HN230"/>
      <c r="HO230"/>
      <c r="HP230"/>
      <c r="HQ230"/>
      <c r="HR230"/>
      <c r="HS230"/>
      <c r="HT230"/>
      <c r="HU230"/>
      <c r="HV230"/>
      <c r="HW230"/>
      <c r="HX230"/>
      <c r="HY230"/>
      <c r="HZ230"/>
      <c r="IA230"/>
      <c r="IB230"/>
      <c r="IC230"/>
      <c r="ID230"/>
      <c r="IE230"/>
      <c r="IF230"/>
      <c r="IG230"/>
      <c r="IH230"/>
      <c r="II230"/>
      <c r="IJ230"/>
      <c r="IK230"/>
      <c r="IL230"/>
      <c r="IM230"/>
      <c r="IN230"/>
      <c r="IO230"/>
      <c r="IP230"/>
      <c r="IQ230"/>
      <c r="IR230"/>
      <c r="IS230"/>
      <c r="IT230"/>
      <c r="IU230"/>
      <c r="IV230"/>
    </row>
    <row r="231" spans="1:256" ht="48" customHeight="1" x14ac:dyDescent="0.2">
      <c r="A231" s="14" t="s">
        <v>286</v>
      </c>
      <c r="B231" s="27" t="str">
        <f>VLOOKUP(A231,Questions!$B$3:$C$258,2,FALSE)</f>
        <v>Do you have a documented and currently implemented Quality Assurance program?</v>
      </c>
      <c r="C231" s="11" t="s">
        <v>18</v>
      </c>
      <c r="D231" s="12"/>
      <c r="E231" s="9">
        <f>IF((C231=""),VLOOKUP(A231,Questions!B:G,4,FALSE),IF(C231="Yes",VLOOKUP(A231,Questions!B:G,6,FALSE),IF(C231="No",VLOOKUP(A231,Questions!B:G,5,FALSE),"N/A")))</f>
        <v>0</v>
      </c>
      <c r="F231"/>
      <c r="G231"/>
      <c r="H231"/>
      <c r="I231"/>
      <c r="J231"/>
      <c r="K231"/>
      <c r="L231"/>
      <c r="M231"/>
      <c r="N231"/>
      <c r="O231"/>
      <c r="P231"/>
      <c r="Q231"/>
      <c r="R231"/>
      <c r="S231"/>
      <c r="T231"/>
      <c r="U231"/>
      <c r="V231"/>
      <c r="W231"/>
      <c r="X231"/>
      <c r="Y231"/>
      <c r="Z231"/>
      <c r="AA231"/>
      <c r="AB231"/>
      <c r="AC231"/>
      <c r="AD231"/>
      <c r="AE231"/>
      <c r="AF231"/>
      <c r="AG231"/>
      <c r="AH231"/>
      <c r="AI231"/>
      <c r="AJ231"/>
      <c r="AK231"/>
      <c r="AL231"/>
      <c r="AM231"/>
      <c r="AN231"/>
      <c r="AO231"/>
      <c r="AP231"/>
      <c r="AQ231"/>
      <c r="AR231"/>
      <c r="AS231"/>
      <c r="AT231"/>
      <c r="AU231"/>
      <c r="AV231"/>
      <c r="AW231"/>
      <c r="AX231"/>
      <c r="AY231"/>
      <c r="AZ231"/>
      <c r="BA231"/>
      <c r="BB231"/>
      <c r="BC231"/>
      <c r="BD231"/>
      <c r="BE231"/>
      <c r="BF231"/>
      <c r="BG231"/>
      <c r="BH231"/>
      <c r="BI231"/>
      <c r="BJ231"/>
      <c r="BK231"/>
      <c r="BL231"/>
      <c r="BM231"/>
      <c r="BN231"/>
      <c r="BO231"/>
      <c r="BP231"/>
      <c r="BQ231"/>
      <c r="BR231"/>
      <c r="BS231"/>
      <c r="BT231"/>
      <c r="BU231"/>
      <c r="BV231"/>
      <c r="BW231"/>
      <c r="BX231"/>
      <c r="BY231"/>
      <c r="BZ231"/>
      <c r="CA231"/>
      <c r="CB231"/>
      <c r="CC231"/>
      <c r="CD231"/>
      <c r="CE231"/>
      <c r="CF231"/>
      <c r="CG231"/>
      <c r="CH231"/>
      <c r="CI231"/>
      <c r="CJ231"/>
      <c r="CK231"/>
      <c r="CL231"/>
      <c r="CM231"/>
      <c r="CN231"/>
      <c r="CO231"/>
      <c r="CP231"/>
      <c r="CQ231"/>
      <c r="CR231"/>
      <c r="CS231"/>
      <c r="CT231"/>
      <c r="CU231"/>
      <c r="CV231"/>
      <c r="CW231"/>
      <c r="CX231"/>
      <c r="CY231"/>
      <c r="CZ231"/>
      <c r="DA231"/>
      <c r="DB231"/>
      <c r="DC231"/>
      <c r="DD231"/>
      <c r="DE231"/>
      <c r="DF231"/>
      <c r="DG231"/>
      <c r="DH231"/>
      <c r="DI231"/>
      <c r="DJ231"/>
      <c r="DK231"/>
      <c r="DL231"/>
      <c r="DM231"/>
      <c r="DN231"/>
      <c r="DO231"/>
      <c r="DP231"/>
      <c r="DQ231"/>
      <c r="DR231"/>
      <c r="DS231"/>
      <c r="DT231"/>
      <c r="DU231"/>
      <c r="DV231"/>
      <c r="DW231"/>
      <c r="DX231"/>
      <c r="DY231"/>
      <c r="DZ231"/>
      <c r="EA231"/>
      <c r="EB231"/>
      <c r="EC231"/>
      <c r="ED231"/>
      <c r="EE231"/>
      <c r="EF231"/>
      <c r="EG231"/>
      <c r="EH231"/>
      <c r="EI231"/>
      <c r="EJ231"/>
      <c r="EK231"/>
      <c r="EL231"/>
      <c r="EM231"/>
      <c r="EN231"/>
      <c r="EO231"/>
      <c r="EP231"/>
      <c r="EQ231"/>
      <c r="ER231"/>
      <c r="ES231"/>
      <c r="ET231"/>
      <c r="EU231"/>
      <c r="EV231"/>
      <c r="EW231"/>
      <c r="EX231"/>
      <c r="EY231"/>
      <c r="EZ231"/>
      <c r="FA231"/>
      <c r="FB231"/>
      <c r="FC231"/>
      <c r="FD231"/>
      <c r="FE231"/>
      <c r="FF231"/>
      <c r="FG231"/>
      <c r="FH231"/>
      <c r="FI231"/>
      <c r="FJ231"/>
      <c r="FK231"/>
      <c r="FL231"/>
      <c r="FM231"/>
      <c r="FN231"/>
      <c r="FO231"/>
      <c r="FP231"/>
      <c r="FQ231"/>
      <c r="FR231"/>
      <c r="FS231"/>
      <c r="FT231"/>
      <c r="FU231"/>
      <c r="FV231"/>
      <c r="FW231"/>
      <c r="FX231"/>
      <c r="FY231"/>
      <c r="FZ231"/>
      <c r="GA231"/>
      <c r="GB231"/>
      <c r="GC231"/>
      <c r="GD231"/>
      <c r="GE231"/>
      <c r="GF231"/>
      <c r="GG231"/>
      <c r="GH231"/>
      <c r="GI231"/>
      <c r="GJ231"/>
      <c r="GK231"/>
      <c r="GL231"/>
      <c r="GM231"/>
      <c r="GN231"/>
      <c r="GO231"/>
      <c r="GP231"/>
      <c r="GQ231"/>
      <c r="GR231"/>
      <c r="GS231"/>
      <c r="GT231"/>
      <c r="GU231"/>
      <c r="GV231"/>
      <c r="GW231"/>
      <c r="GX231"/>
      <c r="GY231"/>
      <c r="GZ231"/>
      <c r="HA231"/>
      <c r="HB231"/>
      <c r="HC231"/>
      <c r="HD231"/>
      <c r="HE231"/>
      <c r="HF231"/>
      <c r="HG231"/>
      <c r="HH231"/>
      <c r="HI231"/>
      <c r="HJ231"/>
      <c r="HK231"/>
      <c r="HL231"/>
      <c r="HM231"/>
      <c r="HN231"/>
      <c r="HO231"/>
      <c r="HP231"/>
      <c r="HQ231"/>
      <c r="HR231"/>
      <c r="HS231"/>
      <c r="HT231"/>
      <c r="HU231"/>
      <c r="HV231"/>
      <c r="HW231"/>
      <c r="HX231"/>
      <c r="HY231"/>
      <c r="HZ231"/>
      <c r="IA231"/>
      <c r="IB231"/>
      <c r="IC231"/>
      <c r="ID231"/>
      <c r="IE231"/>
      <c r="IF231"/>
      <c r="IG231"/>
      <c r="IH231"/>
      <c r="II231"/>
      <c r="IJ231"/>
      <c r="IK231"/>
      <c r="IL231"/>
      <c r="IM231"/>
      <c r="IN231"/>
      <c r="IO231"/>
      <c r="IP231"/>
      <c r="IQ231"/>
      <c r="IR231"/>
      <c r="IS231"/>
      <c r="IT231"/>
      <c r="IU231"/>
      <c r="IV231"/>
    </row>
    <row r="232" spans="1:256" ht="48" customHeight="1" x14ac:dyDescent="0.2">
      <c r="A232" s="14" t="s">
        <v>287</v>
      </c>
      <c r="B232" s="27" t="str">
        <f>VLOOKUP(A232,Questions!$B$3:$C$258,2,FALSE)</f>
        <v>Do you comply with ISO 9001?</v>
      </c>
      <c r="C232" s="11" t="s">
        <v>18</v>
      </c>
      <c r="D232" s="12"/>
      <c r="E232" s="9" t="str">
        <f>IF((C232=""),VLOOKUP(A232,Questions!B:G,4,FALSE),IF(C232="Yes",VLOOKUP(A232,Questions!B:G,6,FALSE),IF(C232="No",VLOOKUP(A232,Questions!B:G,5,FALSE),"N/A")))</f>
        <v>Describe plans and/or efforts towards certification.</v>
      </c>
      <c r="F232"/>
      <c r="G232"/>
      <c r="H232"/>
      <c r="I232"/>
      <c r="J232"/>
      <c r="K232"/>
      <c r="L232"/>
      <c r="M232"/>
      <c r="N232"/>
      <c r="O232"/>
      <c r="P232"/>
      <c r="Q232"/>
      <c r="R232"/>
      <c r="S232"/>
      <c r="T232"/>
      <c r="U232"/>
      <c r="V232"/>
      <c r="W232"/>
      <c r="X232"/>
      <c r="Y232"/>
      <c r="Z232"/>
      <c r="AA232"/>
      <c r="AB232"/>
      <c r="AC232"/>
      <c r="AD232"/>
      <c r="AE232"/>
      <c r="AF232"/>
      <c r="AG232"/>
      <c r="AH232"/>
      <c r="AI232"/>
      <c r="AJ232"/>
      <c r="AK232"/>
      <c r="AL232"/>
      <c r="AM232"/>
      <c r="AN232"/>
      <c r="AO232"/>
      <c r="AP232"/>
      <c r="AQ232"/>
      <c r="AR232"/>
      <c r="AS232"/>
      <c r="AT232"/>
      <c r="AU232"/>
      <c r="AV232"/>
      <c r="AW232"/>
      <c r="AX232"/>
      <c r="AY232"/>
      <c r="AZ232"/>
      <c r="BA232"/>
      <c r="BB232"/>
      <c r="BC232"/>
      <c r="BD232"/>
      <c r="BE232"/>
      <c r="BF232"/>
      <c r="BG232"/>
      <c r="BH232"/>
      <c r="BI232"/>
      <c r="BJ232"/>
      <c r="BK232"/>
      <c r="BL232"/>
      <c r="BM232"/>
      <c r="BN232"/>
      <c r="BO232"/>
      <c r="BP232"/>
      <c r="BQ232"/>
      <c r="BR232"/>
      <c r="BS232"/>
      <c r="BT232"/>
      <c r="BU232"/>
      <c r="BV232"/>
      <c r="BW232"/>
      <c r="BX232"/>
      <c r="BY232"/>
      <c r="BZ232"/>
      <c r="CA232"/>
      <c r="CB232"/>
      <c r="CC232"/>
      <c r="CD232"/>
      <c r="CE232"/>
      <c r="CF232"/>
      <c r="CG232"/>
      <c r="CH232"/>
      <c r="CI232"/>
      <c r="CJ232"/>
      <c r="CK232"/>
      <c r="CL232"/>
      <c r="CM232"/>
      <c r="CN232"/>
      <c r="CO232"/>
      <c r="CP232"/>
      <c r="CQ232"/>
      <c r="CR232"/>
      <c r="CS232"/>
      <c r="CT232"/>
      <c r="CU232"/>
      <c r="CV232"/>
      <c r="CW232"/>
      <c r="CX232"/>
      <c r="CY232"/>
      <c r="CZ232"/>
      <c r="DA232"/>
      <c r="DB232"/>
      <c r="DC232"/>
      <c r="DD232"/>
      <c r="DE232"/>
      <c r="DF232"/>
      <c r="DG232"/>
      <c r="DH232"/>
      <c r="DI232"/>
      <c r="DJ232"/>
      <c r="DK232"/>
      <c r="DL232"/>
      <c r="DM232"/>
      <c r="DN232"/>
      <c r="DO232"/>
      <c r="DP232"/>
      <c r="DQ232"/>
      <c r="DR232"/>
      <c r="DS232"/>
      <c r="DT232"/>
      <c r="DU232"/>
      <c r="DV232"/>
      <c r="DW232"/>
      <c r="DX232"/>
      <c r="DY232"/>
      <c r="DZ232"/>
      <c r="EA232"/>
      <c r="EB232"/>
      <c r="EC232"/>
      <c r="ED232"/>
      <c r="EE232"/>
      <c r="EF232"/>
      <c r="EG232"/>
      <c r="EH232"/>
      <c r="EI232"/>
      <c r="EJ232"/>
      <c r="EK232"/>
      <c r="EL232"/>
      <c r="EM232"/>
      <c r="EN232"/>
      <c r="EO232"/>
      <c r="EP232"/>
      <c r="EQ232"/>
      <c r="ER232"/>
      <c r="ES232"/>
      <c r="ET232"/>
      <c r="EU232"/>
      <c r="EV232"/>
      <c r="EW232"/>
      <c r="EX232"/>
      <c r="EY232"/>
      <c r="EZ232"/>
      <c r="FA232"/>
      <c r="FB232"/>
      <c r="FC232"/>
      <c r="FD232"/>
      <c r="FE232"/>
      <c r="FF232"/>
      <c r="FG232"/>
      <c r="FH232"/>
      <c r="FI232"/>
      <c r="FJ232"/>
      <c r="FK232"/>
      <c r="FL232"/>
      <c r="FM232"/>
      <c r="FN232"/>
      <c r="FO232"/>
      <c r="FP232"/>
      <c r="FQ232"/>
      <c r="FR232"/>
      <c r="FS232"/>
      <c r="FT232"/>
      <c r="FU232"/>
      <c r="FV232"/>
      <c r="FW232"/>
      <c r="FX232"/>
      <c r="FY232"/>
      <c r="FZ232"/>
      <c r="GA232"/>
      <c r="GB232"/>
      <c r="GC232"/>
      <c r="GD232"/>
      <c r="GE232"/>
      <c r="GF232"/>
      <c r="GG232"/>
      <c r="GH232"/>
      <c r="GI232"/>
      <c r="GJ232"/>
      <c r="GK232"/>
      <c r="GL232"/>
      <c r="GM232"/>
      <c r="GN232"/>
      <c r="GO232"/>
      <c r="GP232"/>
      <c r="GQ232"/>
      <c r="GR232"/>
      <c r="GS232"/>
      <c r="GT232"/>
      <c r="GU232"/>
      <c r="GV232"/>
      <c r="GW232"/>
      <c r="GX232"/>
      <c r="GY232"/>
      <c r="GZ232"/>
      <c r="HA232"/>
      <c r="HB232"/>
      <c r="HC232"/>
      <c r="HD232"/>
      <c r="HE232"/>
      <c r="HF232"/>
      <c r="HG232"/>
      <c r="HH232"/>
      <c r="HI232"/>
      <c r="HJ232"/>
      <c r="HK232"/>
      <c r="HL232"/>
      <c r="HM232"/>
      <c r="HN232"/>
      <c r="HO232"/>
      <c r="HP232"/>
      <c r="HQ232"/>
      <c r="HR232"/>
      <c r="HS232"/>
      <c r="HT232"/>
      <c r="HU232"/>
      <c r="HV232"/>
      <c r="HW232"/>
      <c r="HX232"/>
      <c r="HY232"/>
      <c r="HZ232"/>
      <c r="IA232"/>
      <c r="IB232"/>
      <c r="IC232"/>
      <c r="ID232"/>
      <c r="IE232"/>
      <c r="IF232"/>
      <c r="IG232"/>
      <c r="IH232"/>
      <c r="II232"/>
      <c r="IJ232"/>
      <c r="IK232"/>
      <c r="IL232"/>
      <c r="IM232"/>
      <c r="IN232"/>
      <c r="IO232"/>
      <c r="IP232"/>
      <c r="IQ232"/>
      <c r="IR232"/>
      <c r="IS232"/>
      <c r="IT232"/>
      <c r="IU232"/>
      <c r="IV232"/>
    </row>
    <row r="233" spans="1:256" ht="53" customHeight="1" x14ac:dyDescent="0.2">
      <c r="A233" s="14" t="s">
        <v>288</v>
      </c>
      <c r="B233" s="27" t="str">
        <f>VLOOKUP(A233,Questions!$B$3:$C$258,2,FALSE)</f>
        <v>Will your company provide quality and performance metrics in relation to the scope of services and performance expectations for the services you are offering?</v>
      </c>
      <c r="C233" s="11" t="s">
        <v>18</v>
      </c>
      <c r="D233" s="12"/>
      <c r="E233" s="9" t="str">
        <f>IF((C233=""),VLOOKUP(A233,Questions!B:G,4,FALSE),IF(C233="Yes",VLOOKUP(A233,Questions!B:G,6,FALSE),IF(C233="No",VLOOKUP(A233,Questions!B:G,5,FALSE),"N/A")))</f>
        <v>State plans to provide quality and performance metrics for this service.</v>
      </c>
      <c r="F233"/>
      <c r="G233"/>
      <c r="H233"/>
      <c r="I233"/>
      <c r="J233"/>
      <c r="K233"/>
      <c r="L233"/>
      <c r="M233"/>
      <c r="N233"/>
      <c r="O233"/>
      <c r="P233"/>
      <c r="Q233"/>
      <c r="R233"/>
      <c r="S233"/>
      <c r="T233"/>
      <c r="U233"/>
      <c r="V233"/>
      <c r="W233"/>
      <c r="X233"/>
      <c r="Y233"/>
      <c r="Z233"/>
      <c r="AA233"/>
      <c r="AB233"/>
      <c r="AC233"/>
      <c r="AD233"/>
      <c r="AE233"/>
      <c r="AF233"/>
      <c r="AG233"/>
      <c r="AH233"/>
      <c r="AI233"/>
      <c r="AJ233"/>
      <c r="AK233"/>
      <c r="AL233"/>
      <c r="AM233"/>
      <c r="AN233"/>
      <c r="AO233"/>
      <c r="AP233"/>
      <c r="AQ233"/>
      <c r="AR233"/>
      <c r="AS233"/>
      <c r="AT233"/>
      <c r="AU233"/>
      <c r="AV233"/>
      <c r="AW233"/>
      <c r="AX233"/>
      <c r="AY233"/>
      <c r="AZ233"/>
      <c r="BA233"/>
      <c r="BB233"/>
      <c r="BC233"/>
      <c r="BD233"/>
      <c r="BE233"/>
      <c r="BF233"/>
      <c r="BG233"/>
      <c r="BH233"/>
      <c r="BI233"/>
      <c r="BJ233"/>
      <c r="BK233"/>
      <c r="BL233"/>
      <c r="BM233"/>
      <c r="BN233"/>
      <c r="BO233"/>
      <c r="BP233"/>
      <c r="BQ233"/>
      <c r="BR233"/>
      <c r="BS233"/>
      <c r="BT233"/>
      <c r="BU233"/>
      <c r="BV233"/>
      <c r="BW233"/>
      <c r="BX233"/>
      <c r="BY233"/>
      <c r="BZ233"/>
      <c r="CA233"/>
      <c r="CB233"/>
      <c r="CC233"/>
      <c r="CD233"/>
      <c r="CE233"/>
      <c r="CF233"/>
      <c r="CG233"/>
      <c r="CH233"/>
      <c r="CI233"/>
      <c r="CJ233"/>
      <c r="CK233"/>
      <c r="CL233"/>
      <c r="CM233"/>
      <c r="CN233"/>
      <c r="CO233"/>
      <c r="CP233"/>
      <c r="CQ233"/>
      <c r="CR233"/>
      <c r="CS233"/>
      <c r="CT233"/>
      <c r="CU233"/>
      <c r="CV233"/>
      <c r="CW233"/>
      <c r="CX233"/>
      <c r="CY233"/>
      <c r="CZ233"/>
      <c r="DA233"/>
      <c r="DB233"/>
      <c r="DC233"/>
      <c r="DD233"/>
      <c r="DE233"/>
      <c r="DF233"/>
      <c r="DG233"/>
      <c r="DH233"/>
      <c r="DI233"/>
      <c r="DJ233"/>
      <c r="DK233"/>
      <c r="DL233"/>
      <c r="DM233"/>
      <c r="DN233"/>
      <c r="DO233"/>
      <c r="DP233"/>
      <c r="DQ233"/>
      <c r="DR233"/>
      <c r="DS233"/>
      <c r="DT233"/>
      <c r="DU233"/>
      <c r="DV233"/>
      <c r="DW233"/>
      <c r="DX233"/>
      <c r="DY233"/>
      <c r="DZ233"/>
      <c r="EA233"/>
      <c r="EB233"/>
      <c r="EC233"/>
      <c r="ED233"/>
      <c r="EE233"/>
      <c r="EF233"/>
      <c r="EG233"/>
      <c r="EH233"/>
      <c r="EI233"/>
      <c r="EJ233"/>
      <c r="EK233"/>
      <c r="EL233"/>
      <c r="EM233"/>
      <c r="EN233"/>
      <c r="EO233"/>
      <c r="EP233"/>
      <c r="EQ233"/>
      <c r="ER233"/>
      <c r="ES233"/>
      <c r="ET233"/>
      <c r="EU233"/>
      <c r="EV233"/>
      <c r="EW233"/>
      <c r="EX233"/>
      <c r="EY233"/>
      <c r="EZ233"/>
      <c r="FA233"/>
      <c r="FB233"/>
      <c r="FC233"/>
      <c r="FD233"/>
      <c r="FE233"/>
      <c r="FF233"/>
      <c r="FG233"/>
      <c r="FH233"/>
      <c r="FI233"/>
      <c r="FJ233"/>
      <c r="FK233"/>
      <c r="FL233"/>
      <c r="FM233"/>
      <c r="FN233"/>
      <c r="FO233"/>
      <c r="FP233"/>
      <c r="FQ233"/>
      <c r="FR233"/>
      <c r="FS233"/>
      <c r="FT233"/>
      <c r="FU233"/>
      <c r="FV233"/>
      <c r="FW233"/>
      <c r="FX233"/>
      <c r="FY233"/>
      <c r="FZ233"/>
      <c r="GA233"/>
      <c r="GB233"/>
      <c r="GC233"/>
      <c r="GD233"/>
      <c r="GE233"/>
      <c r="GF233"/>
      <c r="GG233"/>
      <c r="GH233"/>
      <c r="GI233"/>
      <c r="GJ233"/>
      <c r="GK233"/>
      <c r="GL233"/>
      <c r="GM233"/>
      <c r="GN233"/>
      <c r="GO233"/>
      <c r="GP233"/>
      <c r="GQ233"/>
      <c r="GR233"/>
      <c r="GS233"/>
      <c r="GT233"/>
      <c r="GU233"/>
      <c r="GV233"/>
      <c r="GW233"/>
      <c r="GX233"/>
      <c r="GY233"/>
      <c r="GZ233"/>
      <c r="HA233"/>
      <c r="HB233"/>
      <c r="HC233"/>
      <c r="HD233"/>
      <c r="HE233"/>
      <c r="HF233"/>
      <c r="HG233"/>
      <c r="HH233"/>
      <c r="HI233"/>
      <c r="HJ233"/>
      <c r="HK233"/>
      <c r="HL233"/>
      <c r="HM233"/>
      <c r="HN233"/>
      <c r="HO233"/>
      <c r="HP233"/>
      <c r="HQ233"/>
      <c r="HR233"/>
      <c r="HS233"/>
      <c r="HT233"/>
      <c r="HU233"/>
      <c r="HV233"/>
      <c r="HW233"/>
      <c r="HX233"/>
      <c r="HY233"/>
      <c r="HZ233"/>
      <c r="IA233"/>
      <c r="IB233"/>
      <c r="IC233"/>
      <c r="ID233"/>
      <c r="IE233"/>
      <c r="IF233"/>
      <c r="IG233"/>
      <c r="IH233"/>
      <c r="II233"/>
      <c r="IJ233"/>
      <c r="IK233"/>
      <c r="IL233"/>
      <c r="IM233"/>
      <c r="IN233"/>
      <c r="IO233"/>
      <c r="IP233"/>
      <c r="IQ233"/>
      <c r="IR233"/>
      <c r="IS233"/>
      <c r="IT233"/>
      <c r="IU233"/>
      <c r="IV233"/>
    </row>
    <row r="234" spans="1:256" ht="53" customHeight="1" x14ac:dyDescent="0.2">
      <c r="A234" s="14" t="s">
        <v>289</v>
      </c>
      <c r="B234" s="27" t="str">
        <f>VLOOKUP(A234,Questions!$B$3:$C$258,2,FALSE)</f>
        <v>Do you incorporate customer feedback into security feature requests?</v>
      </c>
      <c r="C234" s="11" t="s">
        <v>15</v>
      </c>
      <c r="D234" s="12"/>
      <c r="E234" s="9" t="str">
        <f>IF((C234=""),VLOOKUP(A234,Questions!B:G,4,FALSE),IF(C234="Yes",VLOOKUP(A234,Questions!B:G,6,FALSE),IF(C234="No",VLOOKUP(A234,Questions!B:G,5,FALSE),"N/A")))</f>
        <v>Provide a list of higher ed references or a route for campuses to request references</v>
      </c>
      <c r="F234"/>
      <c r="G234"/>
      <c r="H234"/>
      <c r="I234"/>
      <c r="J234"/>
      <c r="K234"/>
      <c r="L234"/>
      <c r="M234"/>
      <c r="N234"/>
      <c r="O234"/>
      <c r="P234"/>
      <c r="Q234"/>
      <c r="R234"/>
      <c r="S234"/>
      <c r="T234"/>
      <c r="U234"/>
      <c r="V234"/>
      <c r="W234"/>
      <c r="X234"/>
      <c r="Y234"/>
      <c r="Z234"/>
      <c r="AA234"/>
      <c r="AB234"/>
      <c r="AC234"/>
      <c r="AD234"/>
      <c r="AE234"/>
      <c r="AF234"/>
      <c r="AG234"/>
      <c r="AH234"/>
      <c r="AI234"/>
      <c r="AJ234"/>
      <c r="AK234"/>
      <c r="AL234"/>
      <c r="AM234"/>
      <c r="AN234"/>
      <c r="AO234"/>
      <c r="AP234"/>
      <c r="AQ234"/>
      <c r="AR234"/>
      <c r="AS234"/>
      <c r="AT234"/>
      <c r="AU234"/>
      <c r="AV234"/>
      <c r="AW234"/>
      <c r="AX234"/>
      <c r="AY234"/>
      <c r="AZ234"/>
      <c r="BA234"/>
      <c r="BB234"/>
      <c r="BC234"/>
      <c r="BD234"/>
      <c r="BE234"/>
      <c r="BF234"/>
      <c r="BG234"/>
      <c r="BH234"/>
      <c r="BI234"/>
      <c r="BJ234"/>
      <c r="BK234"/>
      <c r="BL234"/>
      <c r="BM234"/>
      <c r="BN234"/>
      <c r="BO234"/>
      <c r="BP234"/>
      <c r="BQ234"/>
      <c r="BR234"/>
      <c r="BS234"/>
      <c r="BT234"/>
      <c r="BU234"/>
      <c r="BV234"/>
      <c r="BW234"/>
      <c r="BX234"/>
      <c r="BY234"/>
      <c r="BZ234"/>
      <c r="CA234"/>
      <c r="CB234"/>
      <c r="CC234"/>
      <c r="CD234"/>
      <c r="CE234"/>
      <c r="CF234"/>
      <c r="CG234"/>
      <c r="CH234"/>
      <c r="CI234"/>
      <c r="CJ234"/>
      <c r="CK234"/>
      <c r="CL234"/>
      <c r="CM234"/>
      <c r="CN234"/>
      <c r="CO234"/>
      <c r="CP234"/>
      <c r="CQ234"/>
      <c r="CR234"/>
      <c r="CS234"/>
      <c r="CT234"/>
      <c r="CU234"/>
      <c r="CV234"/>
      <c r="CW234"/>
      <c r="CX234"/>
      <c r="CY234"/>
      <c r="CZ234"/>
      <c r="DA234"/>
      <c r="DB234"/>
      <c r="DC234"/>
      <c r="DD234"/>
      <c r="DE234"/>
      <c r="DF234"/>
      <c r="DG234"/>
      <c r="DH234"/>
      <c r="DI234"/>
      <c r="DJ234"/>
      <c r="DK234"/>
      <c r="DL234"/>
      <c r="DM234"/>
      <c r="DN234"/>
      <c r="DO234"/>
      <c r="DP234"/>
      <c r="DQ234"/>
      <c r="DR234"/>
      <c r="DS234"/>
      <c r="DT234"/>
      <c r="DU234"/>
      <c r="DV234"/>
      <c r="DW234"/>
      <c r="DX234"/>
      <c r="DY234"/>
      <c r="DZ234"/>
      <c r="EA234"/>
      <c r="EB234"/>
      <c r="EC234"/>
      <c r="ED234"/>
      <c r="EE234"/>
      <c r="EF234"/>
      <c r="EG234"/>
      <c r="EH234"/>
      <c r="EI234"/>
      <c r="EJ234"/>
      <c r="EK234"/>
      <c r="EL234"/>
      <c r="EM234"/>
      <c r="EN234"/>
      <c r="EO234"/>
      <c r="EP234"/>
      <c r="EQ234"/>
      <c r="ER234"/>
      <c r="ES234"/>
      <c r="ET234"/>
      <c r="EU234"/>
      <c r="EV234"/>
      <c r="EW234"/>
      <c r="EX234"/>
      <c r="EY234"/>
      <c r="EZ234"/>
      <c r="FA234"/>
      <c r="FB234"/>
      <c r="FC234"/>
      <c r="FD234"/>
      <c r="FE234"/>
      <c r="FF234"/>
      <c r="FG234"/>
      <c r="FH234"/>
      <c r="FI234"/>
      <c r="FJ234"/>
      <c r="FK234"/>
      <c r="FL234"/>
      <c r="FM234"/>
      <c r="FN234"/>
      <c r="FO234"/>
      <c r="FP234"/>
      <c r="FQ234"/>
      <c r="FR234"/>
      <c r="FS234"/>
      <c r="FT234"/>
      <c r="FU234"/>
      <c r="FV234"/>
      <c r="FW234"/>
      <c r="FX234"/>
      <c r="FY234"/>
      <c r="FZ234"/>
      <c r="GA234"/>
      <c r="GB234"/>
      <c r="GC234"/>
      <c r="GD234"/>
      <c r="GE234"/>
      <c r="GF234"/>
      <c r="GG234"/>
      <c r="GH234"/>
      <c r="GI234"/>
      <c r="GJ234"/>
      <c r="GK234"/>
      <c r="GL234"/>
      <c r="GM234"/>
      <c r="GN234"/>
      <c r="GO234"/>
      <c r="GP234"/>
      <c r="GQ234"/>
      <c r="GR234"/>
      <c r="GS234"/>
      <c r="GT234"/>
      <c r="GU234"/>
      <c r="GV234"/>
      <c r="GW234"/>
      <c r="GX234"/>
      <c r="GY234"/>
      <c r="GZ234"/>
      <c r="HA234"/>
      <c r="HB234"/>
      <c r="HC234"/>
      <c r="HD234"/>
      <c r="HE234"/>
      <c r="HF234"/>
      <c r="HG234"/>
      <c r="HH234"/>
      <c r="HI234"/>
      <c r="HJ234"/>
      <c r="HK234"/>
      <c r="HL234"/>
      <c r="HM234"/>
      <c r="HN234"/>
      <c r="HO234"/>
      <c r="HP234"/>
      <c r="HQ234"/>
      <c r="HR234"/>
      <c r="HS234"/>
      <c r="HT234"/>
      <c r="HU234"/>
      <c r="HV234"/>
      <c r="HW234"/>
      <c r="HX234"/>
      <c r="HY234"/>
      <c r="HZ234"/>
      <c r="IA234"/>
      <c r="IB234"/>
      <c r="IC234"/>
      <c r="ID234"/>
      <c r="IE234"/>
      <c r="IF234"/>
      <c r="IG234"/>
      <c r="IH234"/>
      <c r="II234"/>
      <c r="IJ234"/>
      <c r="IK234"/>
      <c r="IL234"/>
      <c r="IM234"/>
      <c r="IN234"/>
      <c r="IO234"/>
      <c r="IP234"/>
      <c r="IQ234"/>
      <c r="IR234"/>
      <c r="IS234"/>
      <c r="IT234"/>
      <c r="IU234"/>
      <c r="IV234"/>
    </row>
    <row r="235" spans="1:256" ht="48" customHeight="1" x14ac:dyDescent="0.2">
      <c r="A235" s="14" t="s">
        <v>290</v>
      </c>
      <c r="B235" s="27" t="str">
        <f>VLOOKUP(A235,Questions!$B$3:$C$258,2,FALSE)</f>
        <v>Can you provide an evaluation site to the institution for testing?</v>
      </c>
      <c r="C235" s="11" t="s">
        <v>15</v>
      </c>
      <c r="D235" s="12"/>
      <c r="E235" s="9" t="str">
        <f>IF((C235=""),VLOOKUP(A235,Questions!B:G,4,FALSE),IF(C235="Yes",VLOOKUP(A235,Questions!B:G,6,FALSE),IF(C235="No",VLOOKUP(A235,Questions!B:G,5,FALSE),"N/A")))</f>
        <v>Summarize your evaluation site or provide a link.</v>
      </c>
      <c r="F235"/>
      <c r="G235"/>
      <c r="H235"/>
      <c r="I235"/>
      <c r="J235"/>
      <c r="K235"/>
      <c r="L235"/>
      <c r="M235"/>
      <c r="N235"/>
      <c r="O235"/>
      <c r="P235"/>
      <c r="Q235"/>
      <c r="R235"/>
      <c r="S235"/>
      <c r="T235"/>
      <c r="U235"/>
      <c r="V235"/>
      <c r="W235"/>
      <c r="X235"/>
      <c r="Y235"/>
      <c r="Z235"/>
      <c r="AA235"/>
      <c r="AB235"/>
      <c r="AC235"/>
      <c r="AD235"/>
      <c r="AE235"/>
      <c r="AF235"/>
      <c r="AG235"/>
      <c r="AH235"/>
      <c r="AI235"/>
      <c r="AJ235"/>
      <c r="AK235"/>
      <c r="AL235"/>
      <c r="AM235"/>
      <c r="AN235"/>
      <c r="AO235"/>
      <c r="AP235"/>
      <c r="AQ235"/>
      <c r="AR235"/>
      <c r="AS235"/>
      <c r="AT235"/>
      <c r="AU235"/>
      <c r="AV235"/>
      <c r="AW235"/>
      <c r="AX235"/>
      <c r="AY235"/>
      <c r="AZ235"/>
      <c r="BA235"/>
      <c r="BB235"/>
      <c r="BC235"/>
      <c r="BD235"/>
      <c r="BE235"/>
      <c r="BF235"/>
      <c r="BG235"/>
      <c r="BH235"/>
      <c r="BI235"/>
      <c r="BJ235"/>
      <c r="BK235"/>
      <c r="BL235"/>
      <c r="BM235"/>
      <c r="BN235"/>
      <c r="BO235"/>
      <c r="BP235"/>
      <c r="BQ235"/>
      <c r="BR235"/>
      <c r="BS235"/>
      <c r="BT235"/>
      <c r="BU235"/>
      <c r="BV235"/>
      <c r="BW235"/>
      <c r="BX235"/>
      <c r="BY235"/>
      <c r="BZ235"/>
      <c r="CA235"/>
      <c r="CB235"/>
      <c r="CC235"/>
      <c r="CD235"/>
      <c r="CE235"/>
      <c r="CF235"/>
      <c r="CG235"/>
      <c r="CH235"/>
      <c r="CI235"/>
      <c r="CJ235"/>
      <c r="CK235"/>
      <c r="CL235"/>
      <c r="CM235"/>
      <c r="CN235"/>
      <c r="CO235"/>
      <c r="CP235"/>
      <c r="CQ235"/>
      <c r="CR235"/>
      <c r="CS235"/>
      <c r="CT235"/>
      <c r="CU235"/>
      <c r="CV235"/>
      <c r="CW235"/>
      <c r="CX235"/>
      <c r="CY235"/>
      <c r="CZ235"/>
      <c r="DA235"/>
      <c r="DB235"/>
      <c r="DC235"/>
      <c r="DD235"/>
      <c r="DE235"/>
      <c r="DF235"/>
      <c r="DG235"/>
      <c r="DH235"/>
      <c r="DI235"/>
      <c r="DJ235"/>
      <c r="DK235"/>
      <c r="DL235"/>
      <c r="DM235"/>
      <c r="DN235"/>
      <c r="DO235"/>
      <c r="DP235"/>
      <c r="DQ235"/>
      <c r="DR235"/>
      <c r="DS235"/>
      <c r="DT235"/>
      <c r="DU235"/>
      <c r="DV235"/>
      <c r="DW235"/>
      <c r="DX235"/>
      <c r="DY235"/>
      <c r="DZ235"/>
      <c r="EA235"/>
      <c r="EB235"/>
      <c r="EC235"/>
      <c r="ED235"/>
      <c r="EE235"/>
      <c r="EF235"/>
      <c r="EG235"/>
      <c r="EH235"/>
      <c r="EI235"/>
      <c r="EJ235"/>
      <c r="EK235"/>
      <c r="EL235"/>
      <c r="EM235"/>
      <c r="EN235"/>
      <c r="EO235"/>
      <c r="EP235"/>
      <c r="EQ235"/>
      <c r="ER235"/>
      <c r="ES235"/>
      <c r="ET235"/>
      <c r="EU235"/>
      <c r="EV235"/>
      <c r="EW235"/>
      <c r="EX235"/>
      <c r="EY235"/>
      <c r="EZ235"/>
      <c r="FA235"/>
      <c r="FB235"/>
      <c r="FC235"/>
      <c r="FD235"/>
      <c r="FE235"/>
      <c r="FF235"/>
      <c r="FG235"/>
      <c r="FH235"/>
      <c r="FI235"/>
      <c r="FJ235"/>
      <c r="FK235"/>
      <c r="FL235"/>
      <c r="FM235"/>
      <c r="FN235"/>
      <c r="FO235"/>
      <c r="FP235"/>
      <c r="FQ235"/>
      <c r="FR235"/>
      <c r="FS235"/>
      <c r="FT235"/>
      <c r="FU235"/>
      <c r="FV235"/>
      <c r="FW235"/>
      <c r="FX235"/>
      <c r="FY235"/>
      <c r="FZ235"/>
      <c r="GA235"/>
      <c r="GB235"/>
      <c r="GC235"/>
      <c r="GD235"/>
      <c r="GE235"/>
      <c r="GF235"/>
      <c r="GG235"/>
      <c r="GH235"/>
      <c r="GI235"/>
      <c r="GJ235"/>
      <c r="GK235"/>
      <c r="GL235"/>
      <c r="GM235"/>
      <c r="GN235"/>
      <c r="GO235"/>
      <c r="GP235"/>
      <c r="GQ235"/>
      <c r="GR235"/>
      <c r="GS235"/>
      <c r="GT235"/>
      <c r="GU235"/>
      <c r="GV235"/>
      <c r="GW235"/>
      <c r="GX235"/>
      <c r="GY235"/>
      <c r="GZ235"/>
      <c r="HA235"/>
      <c r="HB235"/>
      <c r="HC235"/>
      <c r="HD235"/>
      <c r="HE235"/>
      <c r="HF235"/>
      <c r="HG235"/>
      <c r="HH235"/>
      <c r="HI235"/>
      <c r="HJ235"/>
      <c r="HK235"/>
      <c r="HL235"/>
      <c r="HM235"/>
      <c r="HN235"/>
      <c r="HO235"/>
      <c r="HP235"/>
      <c r="HQ235"/>
      <c r="HR235"/>
      <c r="HS235"/>
      <c r="HT235"/>
      <c r="HU235"/>
      <c r="HV235"/>
      <c r="HW235"/>
      <c r="HX235"/>
      <c r="HY235"/>
      <c r="HZ235"/>
      <c r="IA235"/>
      <c r="IB235"/>
      <c r="IC235"/>
      <c r="ID235"/>
      <c r="IE235"/>
      <c r="IF235"/>
      <c r="IG235"/>
      <c r="IH235"/>
      <c r="II235"/>
      <c r="IJ235"/>
      <c r="IK235"/>
      <c r="IL235"/>
      <c r="IM235"/>
      <c r="IN235"/>
      <c r="IO235"/>
      <c r="IP235"/>
      <c r="IQ235"/>
      <c r="IR235"/>
      <c r="IS235"/>
      <c r="IT235"/>
      <c r="IU235"/>
      <c r="IV235"/>
    </row>
    <row r="236" spans="1:256" ht="36" customHeight="1" x14ac:dyDescent="0.2">
      <c r="A236" s="380" t="s">
        <v>1774</v>
      </c>
      <c r="B236" s="380"/>
      <c r="C236" s="24" t="s">
        <v>12</v>
      </c>
      <c r="D236" s="24" t="s">
        <v>13</v>
      </c>
      <c r="E236" s="7" t="s">
        <v>14</v>
      </c>
      <c r="F236"/>
      <c r="G236"/>
      <c r="H236"/>
      <c r="I236"/>
      <c r="J236"/>
      <c r="K236"/>
      <c r="L236"/>
      <c r="M236"/>
      <c r="N236"/>
      <c r="O236"/>
      <c r="P236"/>
      <c r="Q236"/>
      <c r="R236"/>
      <c r="S236"/>
      <c r="T236"/>
      <c r="U236"/>
      <c r="V236"/>
      <c r="W236"/>
      <c r="X236"/>
      <c r="Y236"/>
      <c r="Z236"/>
      <c r="AA236"/>
      <c r="AB236"/>
      <c r="AC236"/>
      <c r="AD236"/>
      <c r="AE236"/>
      <c r="AF236"/>
      <c r="AG236"/>
      <c r="AH236"/>
      <c r="AI236"/>
      <c r="AJ236"/>
      <c r="AK236"/>
      <c r="AL236"/>
      <c r="AM236"/>
      <c r="AN236"/>
      <c r="AO236"/>
      <c r="AP236"/>
      <c r="AQ236"/>
      <c r="AR236"/>
      <c r="AS236"/>
      <c r="AT236"/>
      <c r="AU236"/>
      <c r="AV236"/>
      <c r="AW236"/>
      <c r="AX236"/>
      <c r="AY236"/>
      <c r="AZ236"/>
      <c r="BA236"/>
      <c r="BB236"/>
      <c r="BC236"/>
      <c r="BD236"/>
      <c r="BE236"/>
      <c r="BF236"/>
      <c r="BG236"/>
      <c r="BH236"/>
      <c r="BI236"/>
      <c r="BJ236"/>
      <c r="BK236"/>
      <c r="BL236"/>
      <c r="BM236"/>
      <c r="BN236"/>
      <c r="BO236"/>
      <c r="BP236"/>
      <c r="BQ236"/>
      <c r="BR236"/>
      <c r="BS236"/>
      <c r="BT236"/>
      <c r="BU236"/>
      <c r="BV236"/>
      <c r="BW236"/>
      <c r="BX236"/>
      <c r="BY236"/>
      <c r="BZ236"/>
      <c r="CA236"/>
      <c r="CB236"/>
      <c r="CC236"/>
      <c r="CD236"/>
      <c r="CE236"/>
      <c r="CF236"/>
      <c r="CG236"/>
      <c r="CH236"/>
      <c r="CI236"/>
      <c r="CJ236"/>
      <c r="CK236"/>
      <c r="CL236"/>
      <c r="CM236"/>
      <c r="CN236"/>
      <c r="CO236"/>
      <c r="CP236"/>
      <c r="CQ236"/>
      <c r="CR236"/>
      <c r="CS236"/>
      <c r="CT236"/>
      <c r="CU236"/>
      <c r="CV236"/>
      <c r="CW236"/>
      <c r="CX236"/>
      <c r="CY236"/>
      <c r="CZ236"/>
      <c r="DA236"/>
      <c r="DB236"/>
      <c r="DC236"/>
      <c r="DD236"/>
      <c r="DE236"/>
      <c r="DF236"/>
      <c r="DG236"/>
      <c r="DH236"/>
      <c r="DI236"/>
      <c r="DJ236"/>
      <c r="DK236"/>
      <c r="DL236"/>
      <c r="DM236"/>
      <c r="DN236"/>
      <c r="DO236"/>
      <c r="DP236"/>
      <c r="DQ236"/>
      <c r="DR236"/>
      <c r="DS236"/>
      <c r="DT236"/>
      <c r="DU236"/>
      <c r="DV236"/>
      <c r="DW236"/>
      <c r="DX236"/>
      <c r="DY236"/>
      <c r="DZ236"/>
      <c r="EA236"/>
      <c r="EB236"/>
      <c r="EC236"/>
      <c r="ED236"/>
      <c r="EE236"/>
      <c r="EF236"/>
      <c r="EG236"/>
      <c r="EH236"/>
      <c r="EI236"/>
      <c r="EJ236"/>
      <c r="EK236"/>
      <c r="EL236"/>
      <c r="EM236"/>
      <c r="EN236"/>
      <c r="EO236"/>
      <c r="EP236"/>
      <c r="EQ236"/>
      <c r="ER236"/>
      <c r="ES236"/>
      <c r="ET236"/>
      <c r="EU236"/>
      <c r="EV236"/>
      <c r="EW236"/>
      <c r="EX236"/>
      <c r="EY236"/>
      <c r="EZ236"/>
      <c r="FA236"/>
      <c r="FB236"/>
      <c r="FC236"/>
      <c r="FD236"/>
      <c r="FE236"/>
      <c r="FF236"/>
      <c r="FG236"/>
      <c r="FH236"/>
      <c r="FI236"/>
      <c r="FJ236"/>
      <c r="FK236"/>
      <c r="FL236"/>
      <c r="FM236"/>
      <c r="FN236"/>
      <c r="FO236"/>
      <c r="FP236"/>
      <c r="FQ236"/>
      <c r="FR236"/>
      <c r="FS236"/>
      <c r="FT236"/>
      <c r="FU236"/>
      <c r="FV236"/>
      <c r="FW236"/>
      <c r="FX236"/>
      <c r="FY236"/>
      <c r="FZ236"/>
      <c r="GA236"/>
      <c r="GB236"/>
      <c r="GC236"/>
      <c r="GD236"/>
      <c r="GE236"/>
      <c r="GF236"/>
      <c r="GG236"/>
      <c r="GH236"/>
      <c r="GI236"/>
      <c r="GJ236"/>
      <c r="GK236"/>
      <c r="GL236"/>
      <c r="GM236"/>
      <c r="GN236"/>
      <c r="GO236"/>
      <c r="GP236"/>
      <c r="GQ236"/>
      <c r="GR236"/>
      <c r="GS236"/>
      <c r="GT236"/>
      <c r="GU236"/>
      <c r="GV236"/>
      <c r="GW236"/>
      <c r="GX236"/>
      <c r="GY236"/>
      <c r="GZ236"/>
      <c r="HA236"/>
      <c r="HB236"/>
      <c r="HC236"/>
      <c r="HD236"/>
      <c r="HE236"/>
      <c r="HF236"/>
      <c r="HG236"/>
      <c r="HH236"/>
      <c r="HI236"/>
      <c r="HJ236"/>
      <c r="HK236"/>
      <c r="HL236"/>
      <c r="HM236"/>
      <c r="HN236"/>
      <c r="HO236"/>
      <c r="HP236"/>
      <c r="HQ236"/>
      <c r="HR236"/>
      <c r="HS236"/>
      <c r="HT236"/>
      <c r="HU236"/>
      <c r="HV236"/>
      <c r="HW236"/>
      <c r="HX236"/>
      <c r="HY236"/>
      <c r="HZ236"/>
      <c r="IA236"/>
      <c r="IB236"/>
      <c r="IC236"/>
      <c r="ID236"/>
      <c r="IE236"/>
      <c r="IF236"/>
      <c r="IG236"/>
      <c r="IH236"/>
      <c r="II236"/>
      <c r="IJ236"/>
      <c r="IK236"/>
      <c r="IL236"/>
      <c r="IM236"/>
      <c r="IN236"/>
      <c r="IO236"/>
      <c r="IP236"/>
      <c r="IQ236"/>
      <c r="IR236"/>
      <c r="IS236"/>
      <c r="IT236"/>
      <c r="IU236"/>
      <c r="IV236"/>
    </row>
    <row r="237" spans="1:256" ht="48" customHeight="1" x14ac:dyDescent="0.2">
      <c r="A237" s="14" t="s">
        <v>291</v>
      </c>
      <c r="B237" s="27" t="str">
        <f>VLOOKUP(A237,Questions!$B$3:$C$258,2,FALSE)</f>
        <v>Are your systems and applications regularly scanned externally for vulnerabilities?</v>
      </c>
      <c r="C237" s="11" t="s">
        <v>15</v>
      </c>
      <c r="D237" s="12"/>
      <c r="E237" s="9" t="str">
        <f>IF((C237=""),VLOOKUP(A237,Questions!B:G,4,FALSE),IF(C237="Yes",VLOOKUP(A237,Questions!B:G,6,FALSE),IF(C237="No",VLOOKUP(A237,Questions!B:G,5,FALSE),"N/A")))</f>
        <v>Decribe your external application vulnerability scanning strategy.</v>
      </c>
      <c r="F237"/>
      <c r="G237"/>
      <c r="H237"/>
      <c r="I237"/>
      <c r="J237"/>
      <c r="K237"/>
      <c r="L237"/>
      <c r="M237"/>
      <c r="N237"/>
      <c r="O237"/>
      <c r="P237"/>
      <c r="Q237"/>
      <c r="R237"/>
      <c r="S237"/>
      <c r="T237"/>
      <c r="U237"/>
      <c r="V237"/>
      <c r="W237"/>
      <c r="X237"/>
      <c r="Y237"/>
      <c r="Z237"/>
      <c r="AA237"/>
      <c r="AB237"/>
      <c r="AC237"/>
      <c r="AD237"/>
      <c r="AE237"/>
      <c r="AF237"/>
      <c r="AG237"/>
      <c r="AH237"/>
      <c r="AI237"/>
      <c r="AJ237"/>
      <c r="AK237"/>
      <c r="AL237"/>
      <c r="AM237"/>
      <c r="AN237"/>
      <c r="AO237"/>
      <c r="AP237"/>
      <c r="AQ237"/>
      <c r="AR237"/>
      <c r="AS237"/>
      <c r="AT237"/>
      <c r="AU237"/>
      <c r="AV237"/>
      <c r="AW237"/>
      <c r="AX237"/>
      <c r="AY237"/>
      <c r="AZ237"/>
      <c r="BA237"/>
      <c r="BB237"/>
      <c r="BC237"/>
      <c r="BD237"/>
      <c r="BE237"/>
      <c r="BF237"/>
      <c r="BG237"/>
      <c r="BH237"/>
      <c r="BI237"/>
      <c r="BJ237"/>
      <c r="BK237"/>
      <c r="BL237"/>
      <c r="BM237"/>
      <c r="BN237"/>
      <c r="BO237"/>
      <c r="BP237"/>
      <c r="BQ237"/>
      <c r="BR237"/>
      <c r="BS237"/>
      <c r="BT237"/>
      <c r="BU237"/>
      <c r="BV237"/>
      <c r="BW237"/>
      <c r="BX237"/>
      <c r="BY237"/>
      <c r="BZ237"/>
      <c r="CA237"/>
      <c r="CB237"/>
      <c r="CC237"/>
      <c r="CD237"/>
      <c r="CE237"/>
      <c r="CF237"/>
      <c r="CG237"/>
      <c r="CH237"/>
      <c r="CI237"/>
      <c r="CJ237"/>
      <c r="CK237"/>
      <c r="CL237"/>
      <c r="CM237"/>
      <c r="CN237"/>
      <c r="CO237"/>
      <c r="CP237"/>
      <c r="CQ237"/>
      <c r="CR237"/>
      <c r="CS237"/>
      <c r="CT237"/>
      <c r="CU237"/>
      <c r="CV237"/>
      <c r="CW237"/>
      <c r="CX237"/>
      <c r="CY237"/>
      <c r="CZ237"/>
      <c r="DA237"/>
      <c r="DB237"/>
      <c r="DC237"/>
      <c r="DD237"/>
      <c r="DE237"/>
      <c r="DF237"/>
      <c r="DG237"/>
      <c r="DH237"/>
      <c r="DI237"/>
      <c r="DJ237"/>
      <c r="DK237"/>
      <c r="DL237"/>
      <c r="DM237"/>
      <c r="DN237"/>
      <c r="DO237"/>
      <c r="DP237"/>
      <c r="DQ237"/>
      <c r="DR237"/>
      <c r="DS237"/>
      <c r="DT237"/>
      <c r="DU237"/>
      <c r="DV237"/>
      <c r="DW237"/>
      <c r="DX237"/>
      <c r="DY237"/>
      <c r="DZ237"/>
      <c r="EA237"/>
      <c r="EB237"/>
      <c r="EC237"/>
      <c r="ED237"/>
      <c r="EE237"/>
      <c r="EF237"/>
      <c r="EG237"/>
      <c r="EH237"/>
      <c r="EI237"/>
      <c r="EJ237"/>
      <c r="EK237"/>
      <c r="EL237"/>
      <c r="EM237"/>
      <c r="EN237"/>
      <c r="EO237"/>
      <c r="EP237"/>
      <c r="EQ237"/>
      <c r="ER237"/>
      <c r="ES237"/>
      <c r="ET237"/>
      <c r="EU237"/>
      <c r="EV237"/>
      <c r="EW237"/>
      <c r="EX237"/>
      <c r="EY237"/>
      <c r="EZ237"/>
      <c r="FA237"/>
      <c r="FB237"/>
      <c r="FC237"/>
      <c r="FD237"/>
      <c r="FE237"/>
      <c r="FF237"/>
      <c r="FG237"/>
      <c r="FH237"/>
      <c r="FI237"/>
      <c r="FJ237"/>
      <c r="FK237"/>
      <c r="FL237"/>
      <c r="FM237"/>
      <c r="FN237"/>
      <c r="FO237"/>
      <c r="FP237"/>
      <c r="FQ237"/>
      <c r="FR237"/>
      <c r="FS237"/>
      <c r="FT237"/>
      <c r="FU237"/>
      <c r="FV237"/>
      <c r="FW237"/>
      <c r="FX237"/>
      <c r="FY237"/>
      <c r="FZ237"/>
      <c r="GA237"/>
      <c r="GB237"/>
      <c r="GC237"/>
      <c r="GD237"/>
      <c r="GE237"/>
      <c r="GF237"/>
      <c r="GG237"/>
      <c r="GH237"/>
      <c r="GI237"/>
      <c r="GJ237"/>
      <c r="GK237"/>
      <c r="GL237"/>
      <c r="GM237"/>
      <c r="GN237"/>
      <c r="GO237"/>
      <c r="GP237"/>
      <c r="GQ237"/>
      <c r="GR237"/>
      <c r="GS237"/>
      <c r="GT237"/>
      <c r="GU237"/>
      <c r="GV237"/>
      <c r="GW237"/>
      <c r="GX237"/>
      <c r="GY237"/>
      <c r="GZ237"/>
      <c r="HA237"/>
      <c r="HB237"/>
      <c r="HC237"/>
      <c r="HD237"/>
      <c r="HE237"/>
      <c r="HF237"/>
      <c r="HG237"/>
      <c r="HH237"/>
      <c r="HI237"/>
      <c r="HJ237"/>
      <c r="HK237"/>
      <c r="HL237"/>
      <c r="HM237"/>
      <c r="HN237"/>
      <c r="HO237"/>
      <c r="HP237"/>
      <c r="HQ237"/>
      <c r="HR237"/>
      <c r="HS237"/>
      <c r="HT237"/>
      <c r="HU237"/>
      <c r="HV237"/>
      <c r="HW237"/>
      <c r="HX237"/>
      <c r="HY237"/>
      <c r="HZ237"/>
      <c r="IA237"/>
      <c r="IB237"/>
      <c r="IC237"/>
      <c r="ID237"/>
      <c r="IE237"/>
      <c r="IF237"/>
      <c r="IG237"/>
      <c r="IH237"/>
      <c r="II237"/>
      <c r="IJ237"/>
      <c r="IK237"/>
      <c r="IL237"/>
      <c r="IM237"/>
      <c r="IN237"/>
      <c r="IO237"/>
      <c r="IP237"/>
      <c r="IQ237"/>
      <c r="IR237"/>
      <c r="IS237"/>
      <c r="IT237"/>
      <c r="IU237"/>
      <c r="IV237"/>
    </row>
    <row r="238" spans="1:256" ht="48" customHeight="1" x14ac:dyDescent="0.2">
      <c r="A238" s="14" t="s">
        <v>292</v>
      </c>
      <c r="B238" s="27" t="str">
        <f>VLOOKUP(A238,Questions!$B$3:$C$258,2,FALSE)</f>
        <v>Have your systems and applications had a third party security assessment completed in the last year?</v>
      </c>
      <c r="C238" s="11" t="s">
        <v>15</v>
      </c>
      <c r="D238" s="12"/>
      <c r="E238" s="9" t="str">
        <f>IF((C238=""),VLOOKUP(A238,Questions!B:G,4,FALSE),IF(C238="Yes",VLOOKUP(A238,Questions!B:G,6,FALSE),IF(C238="No",VLOOKUP(A238,Questions!B:G,5,FALSE),"N/A")))</f>
        <v>Provide the results with this document (link or attached), if possible. State the date of the last completed third party security assessment.</v>
      </c>
      <c r="F238"/>
      <c r="G238"/>
      <c r="H238"/>
      <c r="I238"/>
      <c r="J238"/>
      <c r="K238"/>
      <c r="L238"/>
      <c r="M238"/>
      <c r="N238"/>
      <c r="O238"/>
      <c r="P238"/>
      <c r="Q238"/>
      <c r="R238"/>
      <c r="S238"/>
      <c r="T238"/>
      <c r="U238"/>
      <c r="V238"/>
      <c r="W238"/>
      <c r="X238"/>
      <c r="Y238"/>
      <c r="Z238"/>
      <c r="AA238"/>
      <c r="AB238"/>
      <c r="AC238"/>
      <c r="AD238"/>
      <c r="AE238"/>
      <c r="AF238"/>
      <c r="AG238"/>
      <c r="AH238"/>
      <c r="AI238"/>
      <c r="AJ238"/>
      <c r="AK238"/>
      <c r="AL238"/>
      <c r="AM238"/>
      <c r="AN238"/>
      <c r="AO238"/>
      <c r="AP238"/>
      <c r="AQ238"/>
      <c r="AR238"/>
      <c r="AS238"/>
      <c r="AT238"/>
      <c r="AU238"/>
      <c r="AV238"/>
      <c r="AW238"/>
      <c r="AX238"/>
      <c r="AY238"/>
      <c r="AZ238"/>
      <c r="BA238"/>
      <c r="BB238"/>
      <c r="BC238"/>
      <c r="BD238"/>
      <c r="BE238"/>
      <c r="BF238"/>
      <c r="BG238"/>
      <c r="BH238"/>
      <c r="BI238"/>
      <c r="BJ238"/>
      <c r="BK238"/>
      <c r="BL238"/>
      <c r="BM238"/>
      <c r="BN238"/>
      <c r="BO238"/>
      <c r="BP238"/>
      <c r="BQ238"/>
      <c r="BR238"/>
      <c r="BS238"/>
      <c r="BT238"/>
      <c r="BU238"/>
      <c r="BV238"/>
      <c r="BW238"/>
      <c r="BX238"/>
      <c r="BY238"/>
      <c r="BZ238"/>
      <c r="CA238"/>
      <c r="CB238"/>
      <c r="CC238"/>
      <c r="CD238"/>
      <c r="CE238"/>
      <c r="CF238"/>
      <c r="CG238"/>
      <c r="CH238"/>
      <c r="CI238"/>
      <c r="CJ238"/>
      <c r="CK238"/>
      <c r="CL238"/>
      <c r="CM238"/>
      <c r="CN238"/>
      <c r="CO238"/>
      <c r="CP238"/>
      <c r="CQ238"/>
      <c r="CR238"/>
      <c r="CS238"/>
      <c r="CT238"/>
      <c r="CU238"/>
      <c r="CV238"/>
      <c r="CW238"/>
      <c r="CX238"/>
      <c r="CY238"/>
      <c r="CZ238"/>
      <c r="DA238"/>
      <c r="DB238"/>
      <c r="DC238"/>
      <c r="DD238"/>
      <c r="DE238"/>
      <c r="DF238"/>
      <c r="DG238"/>
      <c r="DH238"/>
      <c r="DI238"/>
      <c r="DJ238"/>
      <c r="DK238"/>
      <c r="DL238"/>
      <c r="DM238"/>
      <c r="DN238"/>
      <c r="DO238"/>
      <c r="DP238"/>
      <c r="DQ238"/>
      <c r="DR238"/>
      <c r="DS238"/>
      <c r="DT238"/>
      <c r="DU238"/>
      <c r="DV238"/>
      <c r="DW238"/>
      <c r="DX238"/>
      <c r="DY238"/>
      <c r="DZ238"/>
      <c r="EA238"/>
      <c r="EB238"/>
      <c r="EC238"/>
      <c r="ED238"/>
      <c r="EE238"/>
      <c r="EF238"/>
      <c r="EG238"/>
      <c r="EH238"/>
      <c r="EI238"/>
      <c r="EJ238"/>
      <c r="EK238"/>
      <c r="EL238"/>
      <c r="EM238"/>
      <c r="EN238"/>
      <c r="EO238"/>
      <c r="EP238"/>
      <c r="EQ238"/>
      <c r="ER238"/>
      <c r="ES238"/>
      <c r="ET238"/>
      <c r="EU238"/>
      <c r="EV238"/>
      <c r="EW238"/>
      <c r="EX238"/>
      <c r="EY238"/>
      <c r="EZ238"/>
      <c r="FA238"/>
      <c r="FB238"/>
      <c r="FC238"/>
      <c r="FD238"/>
      <c r="FE238"/>
      <c r="FF238"/>
      <c r="FG238"/>
      <c r="FH238"/>
      <c r="FI238"/>
      <c r="FJ238"/>
      <c r="FK238"/>
      <c r="FL238"/>
      <c r="FM238"/>
      <c r="FN238"/>
      <c r="FO238"/>
      <c r="FP238"/>
      <c r="FQ238"/>
      <c r="FR238"/>
      <c r="FS238"/>
      <c r="FT238"/>
      <c r="FU238"/>
      <c r="FV238"/>
      <c r="FW238"/>
      <c r="FX238"/>
      <c r="FY238"/>
      <c r="FZ238"/>
      <c r="GA238"/>
      <c r="GB238"/>
      <c r="GC238"/>
      <c r="GD238"/>
      <c r="GE238"/>
      <c r="GF238"/>
      <c r="GG238"/>
      <c r="GH238"/>
      <c r="GI238"/>
      <c r="GJ238"/>
      <c r="GK238"/>
      <c r="GL238"/>
      <c r="GM238"/>
      <c r="GN238"/>
      <c r="GO238"/>
      <c r="GP238"/>
      <c r="GQ238"/>
      <c r="GR238"/>
      <c r="GS238"/>
      <c r="GT238"/>
      <c r="GU238"/>
      <c r="GV238"/>
      <c r="GW238"/>
      <c r="GX238"/>
      <c r="GY238"/>
      <c r="GZ238"/>
      <c r="HA238"/>
      <c r="HB238"/>
      <c r="HC238"/>
      <c r="HD238"/>
      <c r="HE238"/>
      <c r="HF238"/>
      <c r="HG238"/>
      <c r="HH238"/>
      <c r="HI238"/>
      <c r="HJ238"/>
      <c r="HK238"/>
      <c r="HL238"/>
      <c r="HM238"/>
      <c r="HN238"/>
      <c r="HO238"/>
      <c r="HP238"/>
      <c r="HQ238"/>
      <c r="HR238"/>
      <c r="HS238"/>
      <c r="HT238"/>
      <c r="HU238"/>
      <c r="HV238"/>
      <c r="HW238"/>
      <c r="HX238"/>
      <c r="HY238"/>
      <c r="HZ238"/>
      <c r="IA238"/>
      <c r="IB238"/>
      <c r="IC238"/>
      <c r="ID238"/>
      <c r="IE238"/>
      <c r="IF238"/>
      <c r="IG238"/>
      <c r="IH238"/>
      <c r="II238"/>
      <c r="IJ238"/>
      <c r="IK238"/>
      <c r="IL238"/>
      <c r="IM238"/>
      <c r="IN238"/>
      <c r="IO238"/>
      <c r="IP238"/>
      <c r="IQ238"/>
      <c r="IR238"/>
      <c r="IS238"/>
      <c r="IT238"/>
      <c r="IU238"/>
      <c r="IV238"/>
    </row>
    <row r="239" spans="1:256" ht="65" customHeight="1" x14ac:dyDescent="0.2">
      <c r="A239" s="14" t="s">
        <v>293</v>
      </c>
      <c r="B239" s="27" t="str">
        <f>VLOOKUP(A239,Questions!$B$3:$C$258,2,FALSE)</f>
        <v>Are your systems and applications scanned with an authenticated user account for vulnerabilities [that are remediated] prior to new releases?</v>
      </c>
      <c r="C239" s="11" t="s">
        <v>18</v>
      </c>
      <c r="D239" s="12"/>
      <c r="E239" s="9" t="str">
        <f>IF((C239=""),VLOOKUP(A239,Questions!B:G,4,FALSE),IF(C239="Yes",VLOOKUP(A239,Questions!B:G,6,FALSE),IF(C239="No",VLOOKUP(A239,Questions!B:G,5,FALSE),"N/A")))</f>
        <v>Describe plans to implement application vulnerability scanning [and remediation] prior to release.</v>
      </c>
      <c r="F239"/>
      <c r="G239"/>
      <c r="H239"/>
      <c r="I239"/>
      <c r="J239"/>
      <c r="K239"/>
      <c r="L239"/>
      <c r="M239"/>
      <c r="N239"/>
      <c r="O239"/>
      <c r="P239"/>
      <c r="Q239"/>
      <c r="R239"/>
      <c r="S239"/>
      <c r="T239"/>
      <c r="U239"/>
      <c r="V239"/>
      <c r="W239"/>
      <c r="X239"/>
      <c r="Y239"/>
      <c r="Z239"/>
      <c r="AA239"/>
      <c r="AB239"/>
      <c r="AC239"/>
      <c r="AD239"/>
      <c r="AE239"/>
      <c r="AF239"/>
      <c r="AG239"/>
      <c r="AH239"/>
      <c r="AI239"/>
      <c r="AJ239"/>
      <c r="AK239"/>
      <c r="AL239"/>
      <c r="AM239"/>
      <c r="AN239"/>
      <c r="AO239"/>
      <c r="AP239"/>
      <c r="AQ239"/>
      <c r="AR239"/>
      <c r="AS239"/>
      <c r="AT239"/>
      <c r="AU239"/>
      <c r="AV239"/>
      <c r="AW239"/>
      <c r="AX239"/>
      <c r="AY239"/>
      <c r="AZ239"/>
      <c r="BA239"/>
      <c r="BB239"/>
      <c r="BC239"/>
      <c r="BD239"/>
      <c r="BE239"/>
      <c r="BF239"/>
      <c r="BG239"/>
      <c r="BH239"/>
      <c r="BI239"/>
      <c r="BJ239"/>
      <c r="BK239"/>
      <c r="BL239"/>
      <c r="BM239"/>
      <c r="BN239"/>
      <c r="BO239"/>
      <c r="BP239"/>
      <c r="BQ239"/>
      <c r="BR239"/>
      <c r="BS239"/>
      <c r="BT239"/>
      <c r="BU239"/>
      <c r="BV239"/>
      <c r="BW239"/>
      <c r="BX239"/>
      <c r="BY239"/>
      <c r="BZ239"/>
      <c r="CA239"/>
      <c r="CB239"/>
      <c r="CC239"/>
      <c r="CD239"/>
      <c r="CE239"/>
      <c r="CF239"/>
      <c r="CG239"/>
      <c r="CH239"/>
      <c r="CI239"/>
      <c r="CJ239"/>
      <c r="CK239"/>
      <c r="CL239"/>
      <c r="CM239"/>
      <c r="CN239"/>
      <c r="CO239"/>
      <c r="CP239"/>
      <c r="CQ239"/>
      <c r="CR239"/>
      <c r="CS239"/>
      <c r="CT239"/>
      <c r="CU239"/>
      <c r="CV239"/>
      <c r="CW239"/>
      <c r="CX239"/>
      <c r="CY239"/>
      <c r="CZ239"/>
      <c r="DA239"/>
      <c r="DB239"/>
      <c r="DC239"/>
      <c r="DD239"/>
      <c r="DE239"/>
      <c r="DF239"/>
      <c r="DG239"/>
      <c r="DH239"/>
      <c r="DI239"/>
      <c r="DJ239"/>
      <c r="DK239"/>
      <c r="DL239"/>
      <c r="DM239"/>
      <c r="DN239"/>
      <c r="DO239"/>
      <c r="DP239"/>
      <c r="DQ239"/>
      <c r="DR239"/>
      <c r="DS239"/>
      <c r="DT239"/>
      <c r="DU239"/>
      <c r="DV239"/>
      <c r="DW239"/>
      <c r="DX239"/>
      <c r="DY239"/>
      <c r="DZ239"/>
      <c r="EA239"/>
      <c r="EB239"/>
      <c r="EC239"/>
      <c r="ED239"/>
      <c r="EE239"/>
      <c r="EF239"/>
      <c r="EG239"/>
      <c r="EH239"/>
      <c r="EI239"/>
      <c r="EJ239"/>
      <c r="EK239"/>
      <c r="EL239"/>
      <c r="EM239"/>
      <c r="EN239"/>
      <c r="EO239"/>
      <c r="EP239"/>
      <c r="EQ239"/>
      <c r="ER239"/>
      <c r="ES239"/>
      <c r="ET239"/>
      <c r="EU239"/>
      <c r="EV239"/>
      <c r="EW239"/>
      <c r="EX239"/>
      <c r="EY239"/>
      <c r="EZ239"/>
      <c r="FA239"/>
      <c r="FB239"/>
      <c r="FC239"/>
      <c r="FD239"/>
      <c r="FE239"/>
      <c r="FF239"/>
      <c r="FG239"/>
      <c r="FH239"/>
      <c r="FI239"/>
      <c r="FJ239"/>
      <c r="FK239"/>
      <c r="FL239"/>
      <c r="FM239"/>
      <c r="FN239"/>
      <c r="FO239"/>
      <c r="FP239"/>
      <c r="FQ239"/>
      <c r="FR239"/>
      <c r="FS239"/>
      <c r="FT239"/>
      <c r="FU239"/>
      <c r="FV239"/>
      <c r="FW239"/>
      <c r="FX239"/>
      <c r="FY239"/>
      <c r="FZ239"/>
      <c r="GA239"/>
      <c r="GB239"/>
      <c r="GC239"/>
      <c r="GD239"/>
      <c r="GE239"/>
      <c r="GF239"/>
      <c r="GG239"/>
      <c r="GH239"/>
      <c r="GI239"/>
      <c r="GJ239"/>
      <c r="GK239"/>
      <c r="GL239"/>
      <c r="GM239"/>
      <c r="GN239"/>
      <c r="GO239"/>
      <c r="GP239"/>
      <c r="GQ239"/>
      <c r="GR239"/>
      <c r="GS239"/>
      <c r="GT239"/>
      <c r="GU239"/>
      <c r="GV239"/>
      <c r="GW239"/>
      <c r="GX239"/>
      <c r="GY239"/>
      <c r="GZ239"/>
      <c r="HA239"/>
      <c r="HB239"/>
      <c r="HC239"/>
      <c r="HD239"/>
      <c r="HE239"/>
      <c r="HF239"/>
      <c r="HG239"/>
      <c r="HH239"/>
      <c r="HI239"/>
      <c r="HJ239"/>
      <c r="HK239"/>
      <c r="HL239"/>
      <c r="HM239"/>
      <c r="HN239"/>
      <c r="HO239"/>
      <c r="HP239"/>
      <c r="HQ239"/>
      <c r="HR239"/>
      <c r="HS239"/>
      <c r="HT239"/>
      <c r="HU239"/>
      <c r="HV239"/>
      <c r="HW239"/>
      <c r="HX239"/>
      <c r="HY239"/>
      <c r="HZ239"/>
      <c r="IA239"/>
      <c r="IB239"/>
      <c r="IC239"/>
      <c r="ID239"/>
      <c r="IE239"/>
      <c r="IF239"/>
      <c r="IG239"/>
      <c r="IH239"/>
      <c r="II239"/>
      <c r="IJ239"/>
      <c r="IK239"/>
      <c r="IL239"/>
      <c r="IM239"/>
      <c r="IN239"/>
      <c r="IO239"/>
      <c r="IP239"/>
      <c r="IQ239"/>
      <c r="IR239"/>
      <c r="IS239"/>
      <c r="IT239"/>
      <c r="IU239"/>
      <c r="IV239"/>
    </row>
    <row r="240" spans="1:256" ht="49.25" customHeight="1" x14ac:dyDescent="0.2">
      <c r="A240" s="14" t="s">
        <v>294</v>
      </c>
      <c r="B240" s="27" t="str">
        <f>VLOOKUP(A240,Questions!$B$3:$C$258,2,FALSE)</f>
        <v>Will you provide results of application and system vulnerability scans to the Institution?</v>
      </c>
      <c r="C240" s="11" t="s">
        <v>18</v>
      </c>
      <c r="D240" s="12"/>
      <c r="E240" s="9" t="str">
        <f>IF((C240=""),VLOOKUP(A240,Questions!B:G,4,FALSE),IF(C240="Yes",VLOOKUP(A240,Questions!B:G,6,FALSE),IF(C240="No",VLOOKUP(A240,Questions!B:G,5,FALSE),"N/A")))</f>
        <v>Describe why security scan results will not be provided to the Institution.</v>
      </c>
      <c r="F240"/>
      <c r="G240"/>
      <c r="H240"/>
      <c r="I240"/>
      <c r="J240"/>
      <c r="K240"/>
      <c r="L240"/>
      <c r="M240"/>
      <c r="N240"/>
      <c r="O240"/>
      <c r="P240"/>
      <c r="Q240"/>
      <c r="R240"/>
      <c r="S240"/>
      <c r="T240"/>
      <c r="U240"/>
      <c r="V240"/>
      <c r="W240"/>
      <c r="X240"/>
      <c r="Y240"/>
      <c r="Z240"/>
      <c r="AA240"/>
      <c r="AB240"/>
      <c r="AC240"/>
      <c r="AD240"/>
      <c r="AE240"/>
      <c r="AF240"/>
      <c r="AG240"/>
      <c r="AH240"/>
      <c r="AI240"/>
      <c r="AJ240"/>
      <c r="AK240"/>
      <c r="AL240"/>
      <c r="AM240"/>
      <c r="AN240"/>
      <c r="AO240"/>
      <c r="AP240"/>
      <c r="AQ240"/>
      <c r="AR240"/>
      <c r="AS240"/>
      <c r="AT240"/>
      <c r="AU240"/>
      <c r="AV240"/>
      <c r="AW240"/>
      <c r="AX240"/>
      <c r="AY240"/>
      <c r="AZ240"/>
      <c r="BA240"/>
      <c r="BB240"/>
      <c r="BC240"/>
      <c r="BD240"/>
      <c r="BE240"/>
      <c r="BF240"/>
      <c r="BG240"/>
      <c r="BH240"/>
      <c r="BI240"/>
      <c r="BJ240"/>
      <c r="BK240"/>
      <c r="BL240"/>
      <c r="BM240"/>
      <c r="BN240"/>
      <c r="BO240"/>
      <c r="BP240"/>
      <c r="BQ240"/>
      <c r="BR240"/>
      <c r="BS240"/>
      <c r="BT240"/>
      <c r="BU240"/>
      <c r="BV240"/>
      <c r="BW240"/>
      <c r="BX240"/>
      <c r="BY240"/>
      <c r="BZ240"/>
      <c r="CA240"/>
      <c r="CB240"/>
      <c r="CC240"/>
      <c r="CD240"/>
      <c r="CE240"/>
      <c r="CF240"/>
      <c r="CG240"/>
      <c r="CH240"/>
      <c r="CI240"/>
      <c r="CJ240"/>
      <c r="CK240"/>
      <c r="CL240"/>
      <c r="CM240"/>
      <c r="CN240"/>
      <c r="CO240"/>
      <c r="CP240"/>
      <c r="CQ240"/>
      <c r="CR240"/>
      <c r="CS240"/>
      <c r="CT240"/>
      <c r="CU240"/>
      <c r="CV240"/>
      <c r="CW240"/>
      <c r="CX240"/>
      <c r="CY240"/>
      <c r="CZ240"/>
      <c r="DA240"/>
      <c r="DB240"/>
      <c r="DC240"/>
      <c r="DD240"/>
      <c r="DE240"/>
      <c r="DF240"/>
      <c r="DG240"/>
      <c r="DH240"/>
      <c r="DI240"/>
      <c r="DJ240"/>
      <c r="DK240"/>
      <c r="DL240"/>
      <c r="DM240"/>
      <c r="DN240"/>
      <c r="DO240"/>
      <c r="DP240"/>
      <c r="DQ240"/>
      <c r="DR240"/>
      <c r="DS240"/>
      <c r="DT240"/>
      <c r="DU240"/>
      <c r="DV240"/>
      <c r="DW240"/>
      <c r="DX240"/>
      <c r="DY240"/>
      <c r="DZ240"/>
      <c r="EA240"/>
      <c r="EB240"/>
      <c r="EC240"/>
      <c r="ED240"/>
      <c r="EE240"/>
      <c r="EF240"/>
      <c r="EG240"/>
      <c r="EH240"/>
      <c r="EI240"/>
      <c r="EJ240"/>
      <c r="EK240"/>
      <c r="EL240"/>
      <c r="EM240"/>
      <c r="EN240"/>
      <c r="EO240"/>
      <c r="EP240"/>
      <c r="EQ240"/>
      <c r="ER240"/>
      <c r="ES240"/>
      <c r="ET240"/>
      <c r="EU240"/>
      <c r="EV240"/>
      <c r="EW240"/>
      <c r="EX240"/>
      <c r="EY240"/>
      <c r="EZ240"/>
      <c r="FA240"/>
      <c r="FB240"/>
      <c r="FC240"/>
      <c r="FD240"/>
      <c r="FE240"/>
      <c r="FF240"/>
      <c r="FG240"/>
      <c r="FH240"/>
      <c r="FI240"/>
      <c r="FJ240"/>
      <c r="FK240"/>
      <c r="FL240"/>
      <c r="FM240"/>
      <c r="FN240"/>
      <c r="FO240"/>
      <c r="FP240"/>
      <c r="FQ240"/>
      <c r="FR240"/>
      <c r="FS240"/>
      <c r="FT240"/>
      <c r="FU240"/>
      <c r="FV240"/>
      <c r="FW240"/>
      <c r="FX240"/>
      <c r="FY240"/>
      <c r="FZ240"/>
      <c r="GA240"/>
      <c r="GB240"/>
      <c r="GC240"/>
      <c r="GD240"/>
      <c r="GE240"/>
      <c r="GF240"/>
      <c r="GG240"/>
      <c r="GH240"/>
      <c r="GI240"/>
      <c r="GJ240"/>
      <c r="GK240"/>
      <c r="GL240"/>
      <c r="GM240"/>
      <c r="GN240"/>
      <c r="GO240"/>
      <c r="GP240"/>
      <c r="GQ240"/>
      <c r="GR240"/>
      <c r="GS240"/>
      <c r="GT240"/>
      <c r="GU240"/>
      <c r="GV240"/>
      <c r="GW240"/>
      <c r="GX240"/>
      <c r="GY240"/>
      <c r="GZ240"/>
      <c r="HA240"/>
      <c r="HB240"/>
      <c r="HC240"/>
      <c r="HD240"/>
      <c r="HE240"/>
      <c r="HF240"/>
      <c r="HG240"/>
      <c r="HH240"/>
      <c r="HI240"/>
      <c r="HJ240"/>
      <c r="HK240"/>
      <c r="HL240"/>
      <c r="HM240"/>
      <c r="HN240"/>
      <c r="HO240"/>
      <c r="HP240"/>
      <c r="HQ240"/>
      <c r="HR240"/>
      <c r="HS240"/>
      <c r="HT240"/>
      <c r="HU240"/>
      <c r="HV240"/>
      <c r="HW240"/>
      <c r="HX240"/>
      <c r="HY240"/>
      <c r="HZ240"/>
      <c r="IA240"/>
      <c r="IB240"/>
      <c r="IC240"/>
      <c r="ID240"/>
      <c r="IE240"/>
      <c r="IF240"/>
      <c r="IG240"/>
      <c r="IH240"/>
      <c r="II240"/>
      <c r="IJ240"/>
      <c r="IK240"/>
      <c r="IL240"/>
      <c r="IM240"/>
      <c r="IN240"/>
      <c r="IO240"/>
      <c r="IP240"/>
      <c r="IQ240"/>
      <c r="IR240"/>
      <c r="IS240"/>
      <c r="IT240"/>
      <c r="IU240"/>
      <c r="IV240"/>
    </row>
    <row r="241" spans="1:256" ht="48" customHeight="1" x14ac:dyDescent="0.2">
      <c r="A241" s="14" t="s">
        <v>295</v>
      </c>
      <c r="B241" s="27" t="str">
        <f>VLOOKUP(A241,Questions!$B$3:$C$258,2,FALSE)</f>
        <v>Describe or provide a reference to how you monitor for and protect against common web application security vulnerabilities (e.g. SQL injection, XSS, XSRF, etc.).</v>
      </c>
      <c r="C241" s="11" t="s">
        <v>18</v>
      </c>
      <c r="D241" s="12"/>
      <c r="E241" s="9">
        <f>IF((C241=""),VLOOKUP(A241,Questions!B:G,4,FALSE),IF(C241="Yes",VLOOKUP(A241,Questions!B:G,6,FALSE),IF(C241="No",VLOOKUP(A241,Questions!B:G,5,FALSE),"N/A")))</f>
        <v>0</v>
      </c>
      <c r="F241"/>
      <c r="G241"/>
      <c r="H241"/>
      <c r="I241"/>
      <c r="J241"/>
      <c r="K241"/>
      <c r="L241"/>
      <c r="M241"/>
      <c r="N241"/>
      <c r="O241"/>
      <c r="P241"/>
      <c r="Q241"/>
      <c r="R241"/>
      <c r="S241"/>
      <c r="T241"/>
      <c r="U241"/>
      <c r="V241"/>
      <c r="W241"/>
      <c r="X241"/>
      <c r="Y241"/>
      <c r="Z241"/>
      <c r="AA241"/>
      <c r="AB241"/>
      <c r="AC241"/>
      <c r="AD241"/>
      <c r="AE241"/>
      <c r="AF241"/>
      <c r="AG241"/>
      <c r="AH241"/>
      <c r="AI241"/>
      <c r="AJ241"/>
      <c r="AK241"/>
      <c r="AL241"/>
      <c r="AM241"/>
      <c r="AN241"/>
      <c r="AO241"/>
      <c r="AP241"/>
      <c r="AQ241"/>
      <c r="AR241"/>
      <c r="AS241"/>
      <c r="AT241"/>
      <c r="AU241"/>
      <c r="AV241"/>
      <c r="AW241"/>
      <c r="AX241"/>
      <c r="AY241"/>
      <c r="AZ241"/>
      <c r="BA241"/>
      <c r="BB241"/>
      <c r="BC241"/>
      <c r="BD241"/>
      <c r="BE241"/>
      <c r="BF241"/>
      <c r="BG241"/>
      <c r="BH241"/>
      <c r="BI241"/>
      <c r="BJ241"/>
      <c r="BK241"/>
      <c r="BL241"/>
      <c r="BM241"/>
      <c r="BN241"/>
      <c r="BO241"/>
      <c r="BP241"/>
      <c r="BQ241"/>
      <c r="BR241"/>
      <c r="BS241"/>
      <c r="BT241"/>
      <c r="BU241"/>
      <c r="BV241"/>
      <c r="BW241"/>
      <c r="BX241"/>
      <c r="BY241"/>
      <c r="BZ241"/>
      <c r="CA241"/>
      <c r="CB241"/>
      <c r="CC241"/>
      <c r="CD241"/>
      <c r="CE241"/>
      <c r="CF241"/>
      <c r="CG241"/>
      <c r="CH241"/>
      <c r="CI241"/>
      <c r="CJ241"/>
      <c r="CK241"/>
      <c r="CL241"/>
      <c r="CM241"/>
      <c r="CN241"/>
      <c r="CO241"/>
      <c r="CP241"/>
      <c r="CQ241"/>
      <c r="CR241"/>
      <c r="CS241"/>
      <c r="CT241"/>
      <c r="CU241"/>
      <c r="CV241"/>
      <c r="CW241"/>
      <c r="CX241"/>
      <c r="CY241"/>
      <c r="CZ241"/>
      <c r="DA241"/>
      <c r="DB241"/>
      <c r="DC241"/>
      <c r="DD241"/>
      <c r="DE241"/>
      <c r="DF241"/>
      <c r="DG241"/>
      <c r="DH241"/>
      <c r="DI241"/>
      <c r="DJ241"/>
      <c r="DK241"/>
      <c r="DL241"/>
      <c r="DM241"/>
      <c r="DN241"/>
      <c r="DO241"/>
      <c r="DP241"/>
      <c r="DQ241"/>
      <c r="DR241"/>
      <c r="DS241"/>
      <c r="DT241"/>
      <c r="DU241"/>
      <c r="DV241"/>
      <c r="DW241"/>
      <c r="DX241"/>
      <c r="DY241"/>
      <c r="DZ241"/>
      <c r="EA241"/>
      <c r="EB241"/>
      <c r="EC241"/>
      <c r="ED241"/>
      <c r="EE241"/>
      <c r="EF241"/>
      <c r="EG241"/>
      <c r="EH241"/>
      <c r="EI241"/>
      <c r="EJ241"/>
      <c r="EK241"/>
      <c r="EL241"/>
      <c r="EM241"/>
      <c r="EN241"/>
      <c r="EO241"/>
      <c r="EP241"/>
      <c r="EQ241"/>
      <c r="ER241"/>
      <c r="ES241"/>
      <c r="ET241"/>
      <c r="EU241"/>
      <c r="EV241"/>
      <c r="EW241"/>
      <c r="EX241"/>
      <c r="EY241"/>
      <c r="EZ241"/>
      <c r="FA241"/>
      <c r="FB241"/>
      <c r="FC241"/>
      <c r="FD241"/>
      <c r="FE241"/>
      <c r="FF241"/>
      <c r="FG241"/>
      <c r="FH241"/>
      <c r="FI241"/>
      <c r="FJ241"/>
      <c r="FK241"/>
      <c r="FL241"/>
      <c r="FM241"/>
      <c r="FN241"/>
      <c r="FO241"/>
      <c r="FP241"/>
      <c r="FQ241"/>
      <c r="FR241"/>
      <c r="FS241"/>
      <c r="FT241"/>
      <c r="FU241"/>
      <c r="FV241"/>
      <c r="FW241"/>
      <c r="FX241"/>
      <c r="FY241"/>
      <c r="FZ241"/>
      <c r="GA241"/>
      <c r="GB241"/>
      <c r="GC241"/>
      <c r="GD241"/>
      <c r="GE241"/>
      <c r="GF241"/>
      <c r="GG241"/>
      <c r="GH241"/>
      <c r="GI241"/>
      <c r="GJ241"/>
      <c r="GK241"/>
      <c r="GL241"/>
      <c r="GM241"/>
      <c r="GN241"/>
      <c r="GO241"/>
      <c r="GP241"/>
      <c r="GQ241"/>
      <c r="GR241"/>
      <c r="GS241"/>
      <c r="GT241"/>
      <c r="GU241"/>
      <c r="GV241"/>
      <c r="GW241"/>
      <c r="GX241"/>
      <c r="GY241"/>
      <c r="GZ241"/>
      <c r="HA241"/>
      <c r="HB241"/>
      <c r="HC241"/>
      <c r="HD241"/>
      <c r="HE241"/>
      <c r="HF241"/>
      <c r="HG241"/>
      <c r="HH241"/>
      <c r="HI241"/>
      <c r="HJ241"/>
      <c r="HK241"/>
      <c r="HL241"/>
      <c r="HM241"/>
      <c r="HN241"/>
      <c r="HO241"/>
      <c r="HP241"/>
      <c r="HQ241"/>
      <c r="HR241"/>
      <c r="HS241"/>
      <c r="HT241"/>
      <c r="HU241"/>
      <c r="HV241"/>
      <c r="HW241"/>
      <c r="HX241"/>
      <c r="HY241"/>
      <c r="HZ241"/>
      <c r="IA241"/>
      <c r="IB241"/>
      <c r="IC241"/>
      <c r="ID241"/>
      <c r="IE241"/>
      <c r="IF241"/>
      <c r="IG241"/>
      <c r="IH241"/>
      <c r="II241"/>
      <c r="IJ241"/>
      <c r="IK241"/>
      <c r="IL241"/>
      <c r="IM241"/>
      <c r="IN241"/>
      <c r="IO241"/>
      <c r="IP241"/>
      <c r="IQ241"/>
      <c r="IR241"/>
      <c r="IS241"/>
      <c r="IT241"/>
      <c r="IU241"/>
      <c r="IV241"/>
    </row>
    <row r="242" spans="1:256" ht="65" customHeight="1" x14ac:dyDescent="0.2">
      <c r="A242" s="14" t="s">
        <v>296</v>
      </c>
      <c r="B242" s="27" t="str">
        <f>VLOOKUP(A242,Questions!$B$3:$C$258,2,FALSE)</f>
        <v>Will you allow the institution to perform its own vulnerability testing and/or scanning of your systems and/or application provided that testing is performed at a mutually agreed upon time and date?</v>
      </c>
      <c r="C242" s="11" t="s">
        <v>18</v>
      </c>
      <c r="D242" s="12"/>
      <c r="E242" s="9" t="str">
        <f>IF((C242=""),VLOOKUP(A242,Questions!B:G,4,FALSE),IF(C242="Yes",VLOOKUP(A242,Questions!B:G,6,FALSE),IF(C242="No",VLOOKUP(A242,Questions!B:G,5,FALSE),"N/A")))</f>
        <v>Provide a brief summary for your response.</v>
      </c>
      <c r="F242"/>
      <c r="G242"/>
      <c r="H242"/>
      <c r="I242"/>
      <c r="J242"/>
      <c r="K242"/>
      <c r="L242"/>
      <c r="M242"/>
      <c r="N242"/>
      <c r="O242"/>
      <c r="P242"/>
      <c r="Q242"/>
      <c r="R242"/>
      <c r="S242"/>
      <c r="T242"/>
      <c r="U242"/>
      <c r="V242"/>
      <c r="W242"/>
      <c r="X242"/>
      <c r="Y242"/>
      <c r="Z242"/>
      <c r="AA242"/>
      <c r="AB242"/>
      <c r="AC242"/>
      <c r="AD242"/>
      <c r="AE242"/>
      <c r="AF242"/>
      <c r="AG242"/>
      <c r="AH242"/>
      <c r="AI242"/>
      <c r="AJ242"/>
      <c r="AK242"/>
      <c r="AL242"/>
      <c r="AM242"/>
      <c r="AN242"/>
      <c r="AO242"/>
      <c r="AP242"/>
      <c r="AQ242"/>
      <c r="AR242"/>
      <c r="AS242"/>
      <c r="AT242"/>
      <c r="AU242"/>
      <c r="AV242"/>
      <c r="AW242"/>
      <c r="AX242"/>
      <c r="AY242"/>
      <c r="AZ242"/>
      <c r="BA242"/>
      <c r="BB242"/>
      <c r="BC242"/>
      <c r="BD242"/>
      <c r="BE242"/>
      <c r="BF242"/>
      <c r="BG242"/>
      <c r="BH242"/>
      <c r="BI242"/>
      <c r="BJ242"/>
      <c r="BK242"/>
      <c r="BL242"/>
      <c r="BM242"/>
      <c r="BN242"/>
      <c r="BO242"/>
      <c r="BP242"/>
      <c r="BQ242"/>
      <c r="BR242"/>
      <c r="BS242"/>
      <c r="BT242"/>
      <c r="BU242"/>
      <c r="BV242"/>
      <c r="BW242"/>
      <c r="BX242"/>
      <c r="BY242"/>
      <c r="BZ242"/>
      <c r="CA242"/>
      <c r="CB242"/>
      <c r="CC242"/>
      <c r="CD242"/>
      <c r="CE242"/>
      <c r="CF242"/>
      <c r="CG242"/>
      <c r="CH242"/>
      <c r="CI242"/>
      <c r="CJ242"/>
      <c r="CK242"/>
      <c r="CL242"/>
      <c r="CM242"/>
      <c r="CN242"/>
      <c r="CO242"/>
      <c r="CP242"/>
      <c r="CQ242"/>
      <c r="CR242"/>
      <c r="CS242"/>
      <c r="CT242"/>
      <c r="CU242"/>
      <c r="CV242"/>
      <c r="CW242"/>
      <c r="CX242"/>
      <c r="CY242"/>
      <c r="CZ242"/>
      <c r="DA242"/>
      <c r="DB242"/>
      <c r="DC242"/>
      <c r="DD242"/>
      <c r="DE242"/>
      <c r="DF242"/>
      <c r="DG242"/>
      <c r="DH242"/>
      <c r="DI242"/>
      <c r="DJ242"/>
      <c r="DK242"/>
      <c r="DL242"/>
      <c r="DM242"/>
      <c r="DN242"/>
      <c r="DO242"/>
      <c r="DP242"/>
      <c r="DQ242"/>
      <c r="DR242"/>
      <c r="DS242"/>
      <c r="DT242"/>
      <c r="DU242"/>
      <c r="DV242"/>
      <c r="DW242"/>
      <c r="DX242"/>
      <c r="DY242"/>
      <c r="DZ242"/>
      <c r="EA242"/>
      <c r="EB242"/>
      <c r="EC242"/>
      <c r="ED242"/>
      <c r="EE242"/>
      <c r="EF242"/>
      <c r="EG242"/>
      <c r="EH242"/>
      <c r="EI242"/>
      <c r="EJ242"/>
      <c r="EK242"/>
      <c r="EL242"/>
      <c r="EM242"/>
      <c r="EN242"/>
      <c r="EO242"/>
      <c r="EP242"/>
      <c r="EQ242"/>
      <c r="ER242"/>
      <c r="ES242"/>
      <c r="ET242"/>
      <c r="EU242"/>
      <c r="EV242"/>
      <c r="EW242"/>
      <c r="EX242"/>
      <c r="EY242"/>
      <c r="EZ242"/>
      <c r="FA242"/>
      <c r="FB242"/>
      <c r="FC242"/>
      <c r="FD242"/>
      <c r="FE242"/>
      <c r="FF242"/>
      <c r="FG242"/>
      <c r="FH242"/>
      <c r="FI242"/>
      <c r="FJ242"/>
      <c r="FK242"/>
      <c r="FL242"/>
      <c r="FM242"/>
      <c r="FN242"/>
      <c r="FO242"/>
      <c r="FP242"/>
      <c r="FQ242"/>
      <c r="FR242"/>
      <c r="FS242"/>
      <c r="FT242"/>
      <c r="FU242"/>
      <c r="FV242"/>
      <c r="FW242"/>
      <c r="FX242"/>
      <c r="FY242"/>
      <c r="FZ242"/>
      <c r="GA242"/>
      <c r="GB242"/>
      <c r="GC242"/>
      <c r="GD242"/>
      <c r="GE242"/>
      <c r="GF242"/>
      <c r="GG242"/>
      <c r="GH242"/>
      <c r="GI242"/>
      <c r="GJ242"/>
      <c r="GK242"/>
      <c r="GL242"/>
      <c r="GM242"/>
      <c r="GN242"/>
      <c r="GO242"/>
      <c r="GP242"/>
      <c r="GQ242"/>
      <c r="GR242"/>
      <c r="GS242"/>
      <c r="GT242"/>
      <c r="GU242"/>
      <c r="GV242"/>
      <c r="GW242"/>
      <c r="GX242"/>
      <c r="GY242"/>
      <c r="GZ242"/>
      <c r="HA242"/>
      <c r="HB242"/>
      <c r="HC242"/>
      <c r="HD242"/>
      <c r="HE242"/>
      <c r="HF242"/>
      <c r="HG242"/>
      <c r="HH242"/>
      <c r="HI242"/>
      <c r="HJ242"/>
      <c r="HK242"/>
      <c r="HL242"/>
      <c r="HM242"/>
      <c r="HN242"/>
      <c r="HO242"/>
      <c r="HP242"/>
      <c r="HQ242"/>
      <c r="HR242"/>
      <c r="HS242"/>
      <c r="HT242"/>
      <c r="HU242"/>
      <c r="HV242"/>
      <c r="HW242"/>
      <c r="HX242"/>
      <c r="HY242"/>
      <c r="HZ242"/>
      <c r="IA242"/>
      <c r="IB242"/>
      <c r="IC242"/>
      <c r="ID242"/>
      <c r="IE242"/>
      <c r="IF242"/>
      <c r="IG242"/>
      <c r="IH242"/>
      <c r="II242"/>
      <c r="IJ242"/>
      <c r="IK242"/>
      <c r="IL242"/>
      <c r="IM242"/>
      <c r="IN242"/>
      <c r="IO242"/>
      <c r="IP242"/>
      <c r="IQ242"/>
      <c r="IR242"/>
      <c r="IS242"/>
      <c r="IT242"/>
      <c r="IU242"/>
      <c r="IV242"/>
    </row>
    <row r="243" spans="1:256" ht="36" customHeight="1" x14ac:dyDescent="0.2">
      <c r="A243" s="380" t="str">
        <f>IF(OR($C$26="No",$C$26="Yes"),"HIPAA - Optional based on QUALIFIER response.","HIPAA")</f>
        <v>HIPAA - Optional based on QUALIFIER response.</v>
      </c>
      <c r="B243" s="380"/>
      <c r="C243" s="24" t="s">
        <v>12</v>
      </c>
      <c r="D243" s="24" t="s">
        <v>13</v>
      </c>
      <c r="E243" s="7" t="s">
        <v>14</v>
      </c>
      <c r="F243"/>
      <c r="G243"/>
      <c r="H243"/>
      <c r="I243"/>
      <c r="J243"/>
      <c r="K243"/>
      <c r="L243"/>
      <c r="M243"/>
      <c r="N243"/>
      <c r="O243"/>
      <c r="P243"/>
      <c r="Q243"/>
      <c r="R243"/>
      <c r="S243"/>
      <c r="T243"/>
      <c r="U243"/>
      <c r="V243"/>
      <c r="W243"/>
      <c r="X243"/>
      <c r="Y243"/>
      <c r="Z243"/>
      <c r="AA243"/>
      <c r="AB243"/>
      <c r="AC243"/>
      <c r="AD243"/>
      <c r="AE243"/>
      <c r="AF243"/>
      <c r="AG243"/>
      <c r="AH243"/>
      <c r="AI243"/>
      <c r="AJ243"/>
      <c r="AK243"/>
      <c r="AL243"/>
      <c r="AM243"/>
      <c r="AN243"/>
      <c r="AO243"/>
      <c r="AP243"/>
      <c r="AQ243"/>
      <c r="AR243"/>
      <c r="AS243"/>
      <c r="AT243"/>
      <c r="AU243"/>
      <c r="AV243"/>
      <c r="AW243"/>
      <c r="AX243"/>
      <c r="AY243"/>
      <c r="AZ243"/>
      <c r="BA243"/>
      <c r="BB243"/>
      <c r="BC243"/>
      <c r="BD243"/>
      <c r="BE243"/>
      <c r="BF243"/>
      <c r="BG243"/>
      <c r="BH243"/>
      <c r="BI243"/>
      <c r="BJ243"/>
      <c r="BK243"/>
      <c r="BL243"/>
      <c r="BM243"/>
      <c r="BN243"/>
      <c r="BO243"/>
      <c r="BP243"/>
      <c r="BQ243"/>
      <c r="BR243"/>
      <c r="BS243"/>
      <c r="BT243"/>
      <c r="BU243"/>
      <c r="BV243"/>
      <c r="BW243"/>
      <c r="BX243"/>
      <c r="BY243"/>
      <c r="BZ243"/>
      <c r="CA243"/>
      <c r="CB243"/>
      <c r="CC243"/>
      <c r="CD243"/>
      <c r="CE243"/>
      <c r="CF243"/>
      <c r="CG243"/>
      <c r="CH243"/>
      <c r="CI243"/>
      <c r="CJ243"/>
      <c r="CK243"/>
      <c r="CL243"/>
      <c r="CM243"/>
      <c r="CN243"/>
      <c r="CO243"/>
      <c r="CP243"/>
      <c r="CQ243"/>
      <c r="CR243"/>
      <c r="CS243"/>
      <c r="CT243"/>
      <c r="CU243"/>
      <c r="CV243"/>
      <c r="CW243"/>
      <c r="CX243"/>
      <c r="CY243"/>
      <c r="CZ243"/>
      <c r="DA243"/>
      <c r="DB243"/>
      <c r="DC243"/>
      <c r="DD243"/>
      <c r="DE243"/>
      <c r="DF243"/>
      <c r="DG243"/>
      <c r="DH243"/>
      <c r="DI243"/>
      <c r="DJ243"/>
      <c r="DK243"/>
      <c r="DL243"/>
      <c r="DM243"/>
      <c r="DN243"/>
      <c r="DO243"/>
      <c r="DP243"/>
      <c r="DQ243"/>
      <c r="DR243"/>
      <c r="DS243"/>
      <c r="DT243"/>
      <c r="DU243"/>
      <c r="DV243"/>
      <c r="DW243"/>
      <c r="DX243"/>
      <c r="DY243"/>
      <c r="DZ243"/>
      <c r="EA243"/>
      <c r="EB243"/>
      <c r="EC243"/>
      <c r="ED243"/>
      <c r="EE243"/>
      <c r="EF243"/>
      <c r="EG243"/>
      <c r="EH243"/>
      <c r="EI243"/>
      <c r="EJ243"/>
      <c r="EK243"/>
      <c r="EL243"/>
      <c r="EM243"/>
      <c r="EN243"/>
      <c r="EO243"/>
      <c r="EP243"/>
      <c r="EQ243"/>
      <c r="ER243"/>
      <c r="ES243"/>
      <c r="ET243"/>
      <c r="EU243"/>
      <c r="EV243"/>
      <c r="EW243"/>
      <c r="EX243"/>
      <c r="EY243"/>
      <c r="EZ243"/>
      <c r="FA243"/>
      <c r="FB243"/>
      <c r="FC243"/>
      <c r="FD243"/>
      <c r="FE243"/>
      <c r="FF243"/>
      <c r="FG243"/>
      <c r="FH243"/>
      <c r="FI243"/>
      <c r="FJ243"/>
      <c r="FK243"/>
      <c r="FL243"/>
      <c r="FM243"/>
      <c r="FN243"/>
      <c r="FO243"/>
      <c r="FP243"/>
      <c r="FQ243"/>
      <c r="FR243"/>
      <c r="FS243"/>
      <c r="FT243"/>
      <c r="FU243"/>
      <c r="FV243"/>
      <c r="FW243"/>
      <c r="FX243"/>
      <c r="FY243"/>
      <c r="FZ243"/>
      <c r="GA243"/>
      <c r="GB243"/>
      <c r="GC243"/>
      <c r="GD243"/>
      <c r="GE243"/>
      <c r="GF243"/>
      <c r="GG243"/>
      <c r="GH243"/>
      <c r="GI243"/>
      <c r="GJ243"/>
      <c r="GK243"/>
      <c r="GL243"/>
      <c r="GM243"/>
      <c r="GN243"/>
      <c r="GO243"/>
      <c r="GP243"/>
      <c r="GQ243"/>
      <c r="GR243"/>
      <c r="GS243"/>
      <c r="GT243"/>
      <c r="GU243"/>
      <c r="GV243"/>
      <c r="GW243"/>
      <c r="GX243"/>
      <c r="GY243"/>
      <c r="GZ243"/>
      <c r="HA243"/>
      <c r="HB243"/>
      <c r="HC243"/>
      <c r="HD243"/>
      <c r="HE243"/>
      <c r="HF243"/>
      <c r="HG243"/>
      <c r="HH243"/>
      <c r="HI243"/>
      <c r="HJ243"/>
      <c r="HK243"/>
      <c r="HL243"/>
      <c r="HM243"/>
      <c r="HN243"/>
      <c r="HO243"/>
      <c r="HP243"/>
      <c r="HQ243"/>
      <c r="HR243"/>
      <c r="HS243"/>
      <c r="HT243"/>
      <c r="HU243"/>
      <c r="HV243"/>
      <c r="HW243"/>
      <c r="HX243"/>
      <c r="HY243"/>
      <c r="HZ243"/>
      <c r="IA243"/>
      <c r="IB243"/>
      <c r="IC243"/>
      <c r="ID243"/>
      <c r="IE243"/>
      <c r="IF243"/>
      <c r="IG243"/>
      <c r="IH243"/>
      <c r="II243"/>
      <c r="IJ243"/>
      <c r="IK243"/>
      <c r="IL243"/>
      <c r="IM243"/>
      <c r="IN243"/>
      <c r="IO243"/>
      <c r="IP243"/>
      <c r="IQ243"/>
      <c r="IR243"/>
      <c r="IS243"/>
      <c r="IT243"/>
      <c r="IU243"/>
      <c r="IV243"/>
    </row>
    <row r="244" spans="1:256" ht="65" customHeight="1" x14ac:dyDescent="0.2">
      <c r="A244" s="14" t="s">
        <v>297</v>
      </c>
      <c r="B244" s="27" t="str">
        <f>VLOOKUP(A244,Questions!$B$3:$C$258,2,FALSE)</f>
        <v>Do your workforce members receive regular training related to the HIPAA Privacy and Security Rules and the HITECH Act?</v>
      </c>
      <c r="C244" s="11"/>
      <c r="D244" s="12"/>
      <c r="E244" s="10" t="s">
        <v>2266</v>
      </c>
      <c r="F244"/>
      <c r="G244"/>
      <c r="H244"/>
      <c r="I244"/>
      <c r="J244"/>
      <c r="K244"/>
      <c r="L244"/>
      <c r="M244"/>
      <c r="N244"/>
      <c r="O244"/>
      <c r="P244"/>
      <c r="Q244"/>
      <c r="R244"/>
      <c r="S244"/>
      <c r="T244"/>
      <c r="U244"/>
      <c r="V244"/>
      <c r="W244"/>
      <c r="X244"/>
      <c r="Y244"/>
      <c r="Z244"/>
      <c r="AA244"/>
      <c r="AB244"/>
      <c r="AC244"/>
      <c r="AD244"/>
      <c r="AE244"/>
      <c r="AF244"/>
      <c r="AG244"/>
      <c r="AH244"/>
      <c r="AI244"/>
      <c r="AJ244"/>
      <c r="AK244"/>
      <c r="AL244"/>
      <c r="AM244"/>
      <c r="AN244"/>
      <c r="AO244"/>
      <c r="AP244"/>
      <c r="AQ244"/>
      <c r="AR244"/>
      <c r="AS244"/>
      <c r="AT244"/>
      <c r="AU244"/>
      <c r="AV244"/>
      <c r="AW244"/>
      <c r="AX244"/>
      <c r="AY244"/>
      <c r="AZ244"/>
      <c r="BA244"/>
      <c r="BB244"/>
      <c r="BC244"/>
      <c r="BD244"/>
      <c r="BE244"/>
      <c r="BF244"/>
      <c r="BG244"/>
      <c r="BH244"/>
      <c r="BI244"/>
      <c r="BJ244"/>
      <c r="BK244"/>
      <c r="BL244"/>
      <c r="BM244"/>
      <c r="BN244"/>
      <c r="BO244"/>
      <c r="BP244"/>
      <c r="BQ244"/>
      <c r="BR244"/>
      <c r="BS244"/>
      <c r="BT244"/>
      <c r="BU244"/>
      <c r="BV244"/>
      <c r="BW244"/>
      <c r="BX244"/>
      <c r="BY244"/>
      <c r="BZ244"/>
      <c r="CA244"/>
      <c r="CB244"/>
      <c r="CC244"/>
      <c r="CD244"/>
      <c r="CE244"/>
      <c r="CF244"/>
      <c r="CG244"/>
      <c r="CH244"/>
      <c r="CI244"/>
      <c r="CJ244"/>
      <c r="CK244"/>
      <c r="CL244"/>
      <c r="CM244"/>
      <c r="CN244"/>
      <c r="CO244"/>
      <c r="CP244"/>
      <c r="CQ244"/>
      <c r="CR244"/>
      <c r="CS244"/>
      <c r="CT244"/>
      <c r="CU244"/>
      <c r="CV244"/>
      <c r="CW244"/>
      <c r="CX244"/>
      <c r="CY244"/>
      <c r="CZ244"/>
      <c r="DA244"/>
      <c r="DB244"/>
      <c r="DC244"/>
      <c r="DD244"/>
      <c r="DE244"/>
      <c r="DF244"/>
      <c r="DG244"/>
      <c r="DH244"/>
      <c r="DI244"/>
      <c r="DJ244"/>
      <c r="DK244"/>
      <c r="DL244"/>
      <c r="DM244"/>
      <c r="DN244"/>
      <c r="DO244"/>
      <c r="DP244"/>
      <c r="DQ244"/>
      <c r="DR244"/>
      <c r="DS244"/>
      <c r="DT244"/>
      <c r="DU244"/>
      <c r="DV244"/>
      <c r="DW244"/>
      <c r="DX244"/>
      <c r="DY244"/>
      <c r="DZ244"/>
      <c r="EA244"/>
      <c r="EB244"/>
      <c r="EC244"/>
      <c r="ED244"/>
      <c r="EE244"/>
      <c r="EF244"/>
      <c r="EG244"/>
      <c r="EH244"/>
      <c r="EI244"/>
      <c r="EJ244"/>
      <c r="EK244"/>
      <c r="EL244"/>
      <c r="EM244"/>
      <c r="EN244"/>
      <c r="EO244"/>
      <c r="EP244"/>
      <c r="EQ244"/>
      <c r="ER244"/>
      <c r="ES244"/>
      <c r="ET244"/>
      <c r="EU244"/>
      <c r="EV244"/>
      <c r="EW244"/>
      <c r="EX244"/>
      <c r="EY244"/>
      <c r="EZ244"/>
      <c r="FA244"/>
      <c r="FB244"/>
      <c r="FC244"/>
      <c r="FD244"/>
      <c r="FE244"/>
      <c r="FF244"/>
      <c r="FG244"/>
      <c r="FH244"/>
      <c r="FI244"/>
      <c r="FJ244"/>
      <c r="FK244"/>
      <c r="FL244"/>
      <c r="FM244"/>
      <c r="FN244"/>
      <c r="FO244"/>
      <c r="FP244"/>
      <c r="FQ244"/>
      <c r="FR244"/>
      <c r="FS244"/>
      <c r="FT244"/>
      <c r="FU244"/>
      <c r="FV244"/>
      <c r="FW244"/>
      <c r="FX244"/>
      <c r="FY244"/>
      <c r="FZ244"/>
      <c r="GA244"/>
      <c r="GB244"/>
      <c r="GC244"/>
      <c r="GD244"/>
      <c r="GE244"/>
      <c r="GF244"/>
      <c r="GG244"/>
      <c r="GH244"/>
      <c r="GI244"/>
      <c r="GJ244"/>
      <c r="GK244"/>
      <c r="GL244"/>
      <c r="GM244"/>
      <c r="GN244"/>
      <c r="GO244"/>
      <c r="GP244"/>
      <c r="GQ244"/>
      <c r="GR244"/>
      <c r="GS244"/>
      <c r="GT244"/>
      <c r="GU244"/>
      <c r="GV244"/>
      <c r="GW244"/>
      <c r="GX244"/>
      <c r="GY244"/>
      <c r="GZ244"/>
      <c r="HA244"/>
      <c r="HB244"/>
      <c r="HC244"/>
      <c r="HD244"/>
      <c r="HE244"/>
      <c r="HF244"/>
      <c r="HG244"/>
      <c r="HH244"/>
      <c r="HI244"/>
      <c r="HJ244"/>
      <c r="HK244"/>
      <c r="HL244"/>
      <c r="HM244"/>
      <c r="HN244"/>
      <c r="HO244"/>
      <c r="HP244"/>
      <c r="HQ244"/>
      <c r="HR244"/>
      <c r="HS244"/>
      <c r="HT244"/>
      <c r="HU244"/>
      <c r="HV244"/>
      <c r="HW244"/>
      <c r="HX244"/>
      <c r="HY244"/>
      <c r="HZ244"/>
      <c r="IA244"/>
      <c r="IB244"/>
      <c r="IC244"/>
      <c r="ID244"/>
      <c r="IE244"/>
      <c r="IF244"/>
      <c r="IG244"/>
      <c r="IH244"/>
      <c r="II244"/>
      <c r="IJ244"/>
      <c r="IK244"/>
      <c r="IL244"/>
      <c r="IM244"/>
      <c r="IN244"/>
      <c r="IO244"/>
      <c r="IP244"/>
      <c r="IQ244"/>
      <c r="IR244"/>
      <c r="IS244"/>
      <c r="IT244"/>
      <c r="IU244"/>
      <c r="IV244"/>
    </row>
    <row r="245" spans="1:256" ht="48" customHeight="1" x14ac:dyDescent="0.2">
      <c r="A245" s="14" t="s">
        <v>298</v>
      </c>
      <c r="B245" s="27" t="str">
        <f>VLOOKUP(A245,Questions!$B$3:$C$258,2,FALSE)</f>
        <v>Do you monitor or receive information regarding changes in HIPAA regulations?</v>
      </c>
      <c r="C245" s="11"/>
      <c r="D245" s="12"/>
      <c r="E245" s="10" t="s">
        <v>2266</v>
      </c>
      <c r="F245"/>
      <c r="G245"/>
      <c r="H245"/>
      <c r="I245"/>
      <c r="J245"/>
      <c r="K245"/>
      <c r="L245"/>
      <c r="M245"/>
      <c r="N245"/>
      <c r="O245"/>
      <c r="P245"/>
      <c r="Q245"/>
      <c r="R245"/>
      <c r="S245"/>
      <c r="T245"/>
      <c r="U245"/>
      <c r="V245"/>
      <c r="W245"/>
      <c r="X245"/>
      <c r="Y245"/>
      <c r="Z245"/>
      <c r="AA245"/>
      <c r="AB245"/>
      <c r="AC245"/>
      <c r="AD245"/>
      <c r="AE245"/>
      <c r="AF245"/>
      <c r="AG245"/>
      <c r="AH245"/>
      <c r="AI245"/>
      <c r="AJ245"/>
      <c r="AK245"/>
      <c r="AL245"/>
      <c r="AM245"/>
      <c r="AN245"/>
      <c r="AO245"/>
      <c r="AP245"/>
      <c r="AQ245"/>
      <c r="AR245"/>
      <c r="AS245"/>
      <c r="AT245"/>
      <c r="AU245"/>
      <c r="AV245"/>
      <c r="AW245"/>
      <c r="AX245"/>
      <c r="AY245"/>
      <c r="AZ245"/>
      <c r="BA245"/>
      <c r="BB245"/>
      <c r="BC245"/>
      <c r="BD245"/>
      <c r="BE245"/>
      <c r="BF245"/>
      <c r="BG245"/>
      <c r="BH245"/>
      <c r="BI245"/>
      <c r="BJ245"/>
      <c r="BK245"/>
      <c r="BL245"/>
      <c r="BM245"/>
      <c r="BN245"/>
      <c r="BO245"/>
      <c r="BP245"/>
      <c r="BQ245"/>
      <c r="BR245"/>
      <c r="BS245"/>
      <c r="BT245"/>
      <c r="BU245"/>
      <c r="BV245"/>
      <c r="BW245"/>
      <c r="BX245"/>
      <c r="BY245"/>
      <c r="BZ245"/>
      <c r="CA245"/>
      <c r="CB245"/>
      <c r="CC245"/>
      <c r="CD245"/>
      <c r="CE245"/>
      <c r="CF245"/>
      <c r="CG245"/>
      <c r="CH245"/>
      <c r="CI245"/>
      <c r="CJ245"/>
      <c r="CK245"/>
      <c r="CL245"/>
      <c r="CM245"/>
      <c r="CN245"/>
      <c r="CO245"/>
      <c r="CP245"/>
      <c r="CQ245"/>
      <c r="CR245"/>
      <c r="CS245"/>
      <c r="CT245"/>
      <c r="CU245"/>
      <c r="CV245"/>
      <c r="CW245"/>
      <c r="CX245"/>
      <c r="CY245"/>
      <c r="CZ245"/>
      <c r="DA245"/>
      <c r="DB245"/>
      <c r="DC245"/>
      <c r="DD245"/>
      <c r="DE245"/>
      <c r="DF245"/>
      <c r="DG245"/>
      <c r="DH245"/>
      <c r="DI245"/>
      <c r="DJ245"/>
      <c r="DK245"/>
      <c r="DL245"/>
      <c r="DM245"/>
      <c r="DN245"/>
      <c r="DO245"/>
      <c r="DP245"/>
      <c r="DQ245"/>
      <c r="DR245"/>
      <c r="DS245"/>
      <c r="DT245"/>
      <c r="DU245"/>
      <c r="DV245"/>
      <c r="DW245"/>
      <c r="DX245"/>
      <c r="DY245"/>
      <c r="DZ245"/>
      <c r="EA245"/>
      <c r="EB245"/>
      <c r="EC245"/>
      <c r="ED245"/>
      <c r="EE245"/>
      <c r="EF245"/>
      <c r="EG245"/>
      <c r="EH245"/>
      <c r="EI245"/>
      <c r="EJ245"/>
      <c r="EK245"/>
      <c r="EL245"/>
      <c r="EM245"/>
      <c r="EN245"/>
      <c r="EO245"/>
      <c r="EP245"/>
      <c r="EQ245"/>
      <c r="ER245"/>
      <c r="ES245"/>
      <c r="ET245"/>
      <c r="EU245"/>
      <c r="EV245"/>
      <c r="EW245"/>
      <c r="EX245"/>
      <c r="EY245"/>
      <c r="EZ245"/>
      <c r="FA245"/>
      <c r="FB245"/>
      <c r="FC245"/>
      <c r="FD245"/>
      <c r="FE245"/>
      <c r="FF245"/>
      <c r="FG245"/>
      <c r="FH245"/>
      <c r="FI245"/>
      <c r="FJ245"/>
      <c r="FK245"/>
      <c r="FL245"/>
      <c r="FM245"/>
      <c r="FN245"/>
      <c r="FO245"/>
      <c r="FP245"/>
      <c r="FQ245"/>
      <c r="FR245"/>
      <c r="FS245"/>
      <c r="FT245"/>
      <c r="FU245"/>
      <c r="FV245"/>
      <c r="FW245"/>
      <c r="FX245"/>
      <c r="FY245"/>
      <c r="FZ245"/>
      <c r="GA245"/>
      <c r="GB245"/>
      <c r="GC245"/>
      <c r="GD245"/>
      <c r="GE245"/>
      <c r="GF245"/>
      <c r="GG245"/>
      <c r="GH245"/>
      <c r="GI245"/>
      <c r="GJ245"/>
      <c r="GK245"/>
      <c r="GL245"/>
      <c r="GM245"/>
      <c r="GN245"/>
      <c r="GO245"/>
      <c r="GP245"/>
      <c r="GQ245"/>
      <c r="GR245"/>
      <c r="GS245"/>
      <c r="GT245"/>
      <c r="GU245"/>
      <c r="GV245"/>
      <c r="GW245"/>
      <c r="GX245"/>
      <c r="GY245"/>
      <c r="GZ245"/>
      <c r="HA245"/>
      <c r="HB245"/>
      <c r="HC245"/>
      <c r="HD245"/>
      <c r="HE245"/>
      <c r="HF245"/>
      <c r="HG245"/>
      <c r="HH245"/>
      <c r="HI245"/>
      <c r="HJ245"/>
      <c r="HK245"/>
      <c r="HL245"/>
      <c r="HM245"/>
      <c r="HN245"/>
      <c r="HO245"/>
      <c r="HP245"/>
      <c r="HQ245"/>
      <c r="HR245"/>
      <c r="HS245"/>
      <c r="HT245"/>
      <c r="HU245"/>
      <c r="HV245"/>
      <c r="HW245"/>
      <c r="HX245"/>
      <c r="HY245"/>
      <c r="HZ245"/>
      <c r="IA245"/>
      <c r="IB245"/>
      <c r="IC245"/>
      <c r="ID245"/>
      <c r="IE245"/>
      <c r="IF245"/>
      <c r="IG245"/>
      <c r="IH245"/>
      <c r="II245"/>
      <c r="IJ245"/>
      <c r="IK245"/>
      <c r="IL245"/>
      <c r="IM245"/>
      <c r="IN245"/>
      <c r="IO245"/>
      <c r="IP245"/>
      <c r="IQ245"/>
      <c r="IR245"/>
      <c r="IS245"/>
      <c r="IT245"/>
      <c r="IU245"/>
      <c r="IV245"/>
    </row>
    <row r="246" spans="1:256" ht="48" customHeight="1" x14ac:dyDescent="0.2">
      <c r="A246" s="14" t="s">
        <v>299</v>
      </c>
      <c r="B246" s="27" t="str">
        <f>VLOOKUP(A246,Questions!$B$3:$C$258,2,FALSE)</f>
        <v>Has your organization designated HIPAA Privacy and Security officers as required by the Rules?</v>
      </c>
      <c r="C246" s="11"/>
      <c r="D246" s="12"/>
      <c r="E246" s="10" t="s">
        <v>2266</v>
      </c>
      <c r="F246"/>
      <c r="G246"/>
      <c r="H246"/>
      <c r="I246"/>
      <c r="J246"/>
      <c r="K246"/>
      <c r="L246"/>
      <c r="M246"/>
      <c r="N246"/>
      <c r="O246"/>
      <c r="P246"/>
      <c r="Q246"/>
      <c r="R246"/>
      <c r="S246"/>
      <c r="T246"/>
      <c r="U246"/>
      <c r="V246"/>
      <c r="W246"/>
      <c r="X246"/>
      <c r="Y246"/>
      <c r="Z246"/>
      <c r="AA246"/>
      <c r="AB246"/>
      <c r="AC246"/>
      <c r="AD246"/>
      <c r="AE246"/>
      <c r="AF246"/>
      <c r="AG246"/>
      <c r="AH246"/>
      <c r="AI246"/>
      <c r="AJ246"/>
      <c r="AK246"/>
      <c r="AL246"/>
      <c r="AM246"/>
      <c r="AN246"/>
      <c r="AO246"/>
      <c r="AP246"/>
      <c r="AQ246"/>
      <c r="AR246"/>
      <c r="AS246"/>
      <c r="AT246"/>
      <c r="AU246"/>
      <c r="AV246"/>
      <c r="AW246"/>
      <c r="AX246"/>
      <c r="AY246"/>
      <c r="AZ246"/>
      <c r="BA246"/>
      <c r="BB246"/>
      <c r="BC246"/>
      <c r="BD246"/>
      <c r="BE246"/>
      <c r="BF246"/>
      <c r="BG246"/>
      <c r="BH246"/>
      <c r="BI246"/>
      <c r="BJ246"/>
      <c r="BK246"/>
      <c r="BL246"/>
      <c r="BM246"/>
      <c r="BN246"/>
      <c r="BO246"/>
      <c r="BP246"/>
      <c r="BQ246"/>
      <c r="BR246"/>
      <c r="BS246"/>
      <c r="BT246"/>
      <c r="BU246"/>
      <c r="BV246"/>
      <c r="BW246"/>
      <c r="BX246"/>
      <c r="BY246"/>
      <c r="BZ246"/>
      <c r="CA246"/>
      <c r="CB246"/>
      <c r="CC246"/>
      <c r="CD246"/>
      <c r="CE246"/>
      <c r="CF246"/>
      <c r="CG246"/>
      <c r="CH246"/>
      <c r="CI246"/>
      <c r="CJ246"/>
      <c r="CK246"/>
      <c r="CL246"/>
      <c r="CM246"/>
      <c r="CN246"/>
      <c r="CO246"/>
      <c r="CP246"/>
      <c r="CQ246"/>
      <c r="CR246"/>
      <c r="CS246"/>
      <c r="CT246"/>
      <c r="CU246"/>
      <c r="CV246"/>
      <c r="CW246"/>
      <c r="CX246"/>
      <c r="CY246"/>
      <c r="CZ246"/>
      <c r="DA246"/>
      <c r="DB246"/>
      <c r="DC246"/>
      <c r="DD246"/>
      <c r="DE246"/>
      <c r="DF246"/>
      <c r="DG246"/>
      <c r="DH246"/>
      <c r="DI246"/>
      <c r="DJ246"/>
      <c r="DK246"/>
      <c r="DL246"/>
      <c r="DM246"/>
      <c r="DN246"/>
      <c r="DO246"/>
      <c r="DP246"/>
      <c r="DQ246"/>
      <c r="DR246"/>
      <c r="DS246"/>
      <c r="DT246"/>
      <c r="DU246"/>
      <c r="DV246"/>
      <c r="DW246"/>
      <c r="DX246"/>
      <c r="DY246"/>
      <c r="DZ246"/>
      <c r="EA246"/>
      <c r="EB246"/>
      <c r="EC246"/>
      <c r="ED246"/>
      <c r="EE246"/>
      <c r="EF246"/>
      <c r="EG246"/>
      <c r="EH246"/>
      <c r="EI246"/>
      <c r="EJ246"/>
      <c r="EK246"/>
      <c r="EL246"/>
      <c r="EM246"/>
      <c r="EN246"/>
      <c r="EO246"/>
      <c r="EP246"/>
      <c r="EQ246"/>
      <c r="ER246"/>
      <c r="ES246"/>
      <c r="ET246"/>
      <c r="EU246"/>
      <c r="EV246"/>
      <c r="EW246"/>
      <c r="EX246"/>
      <c r="EY246"/>
      <c r="EZ246"/>
      <c r="FA246"/>
      <c r="FB246"/>
      <c r="FC246"/>
      <c r="FD246"/>
      <c r="FE246"/>
      <c r="FF246"/>
      <c r="FG246"/>
      <c r="FH246"/>
      <c r="FI246"/>
      <c r="FJ246"/>
      <c r="FK246"/>
      <c r="FL246"/>
      <c r="FM246"/>
      <c r="FN246"/>
      <c r="FO246"/>
      <c r="FP246"/>
      <c r="FQ246"/>
      <c r="FR246"/>
      <c r="FS246"/>
      <c r="FT246"/>
      <c r="FU246"/>
      <c r="FV246"/>
      <c r="FW246"/>
      <c r="FX246"/>
      <c r="FY246"/>
      <c r="FZ246"/>
      <c r="GA246"/>
      <c r="GB246"/>
      <c r="GC246"/>
      <c r="GD246"/>
      <c r="GE246"/>
      <c r="GF246"/>
      <c r="GG246"/>
      <c r="GH246"/>
      <c r="GI246"/>
      <c r="GJ246"/>
      <c r="GK246"/>
      <c r="GL246"/>
      <c r="GM246"/>
      <c r="GN246"/>
      <c r="GO246"/>
      <c r="GP246"/>
      <c r="GQ246"/>
      <c r="GR246"/>
      <c r="GS246"/>
      <c r="GT246"/>
      <c r="GU246"/>
      <c r="GV246"/>
      <c r="GW246"/>
      <c r="GX246"/>
      <c r="GY246"/>
      <c r="GZ246"/>
      <c r="HA246"/>
      <c r="HB246"/>
      <c r="HC246"/>
      <c r="HD246"/>
      <c r="HE246"/>
      <c r="HF246"/>
      <c r="HG246"/>
      <c r="HH246"/>
      <c r="HI246"/>
      <c r="HJ246"/>
      <c r="HK246"/>
      <c r="HL246"/>
      <c r="HM246"/>
      <c r="HN246"/>
      <c r="HO246"/>
      <c r="HP246"/>
      <c r="HQ246"/>
      <c r="HR246"/>
      <c r="HS246"/>
      <c r="HT246"/>
      <c r="HU246"/>
      <c r="HV246"/>
      <c r="HW246"/>
      <c r="HX246"/>
      <c r="HY246"/>
      <c r="HZ246"/>
      <c r="IA246"/>
      <c r="IB246"/>
      <c r="IC246"/>
      <c r="ID246"/>
      <c r="IE246"/>
      <c r="IF246"/>
      <c r="IG246"/>
      <c r="IH246"/>
      <c r="II246"/>
      <c r="IJ246"/>
      <c r="IK246"/>
      <c r="IL246"/>
      <c r="IM246"/>
      <c r="IN246"/>
      <c r="IO246"/>
      <c r="IP246"/>
      <c r="IQ246"/>
      <c r="IR246"/>
      <c r="IS246"/>
      <c r="IT246"/>
      <c r="IU246"/>
      <c r="IV246"/>
    </row>
    <row r="247" spans="1:256" ht="48" customHeight="1" x14ac:dyDescent="0.2">
      <c r="A247" s="14" t="s">
        <v>300</v>
      </c>
      <c r="B247" s="27" t="str">
        <f>VLOOKUP(A247,Questions!$B$3:$C$258,2,FALSE)</f>
        <v>Do you comply with the requirements of the Health Information Technology for Economic and Clinical Health Act (HITECH)?</v>
      </c>
      <c r="C247" s="11"/>
      <c r="D247" s="12"/>
      <c r="E247" s="10" t="s">
        <v>2266</v>
      </c>
      <c r="F247"/>
      <c r="G247"/>
      <c r="H247"/>
      <c r="I247"/>
      <c r="J247"/>
      <c r="K247"/>
      <c r="L247"/>
      <c r="M247"/>
      <c r="N247"/>
      <c r="O247"/>
      <c r="P247"/>
      <c r="Q247"/>
      <c r="R247"/>
      <c r="S247"/>
      <c r="T247"/>
      <c r="U247"/>
      <c r="V247"/>
      <c r="W247"/>
      <c r="X247"/>
      <c r="Y247"/>
      <c r="Z247"/>
      <c r="AA247"/>
      <c r="AB247"/>
      <c r="AC247"/>
      <c r="AD247"/>
      <c r="AE247"/>
      <c r="AF247"/>
      <c r="AG247"/>
      <c r="AH247"/>
      <c r="AI247"/>
      <c r="AJ247"/>
      <c r="AK247"/>
      <c r="AL247"/>
      <c r="AM247"/>
      <c r="AN247"/>
      <c r="AO247"/>
      <c r="AP247"/>
      <c r="AQ247"/>
      <c r="AR247"/>
      <c r="AS247"/>
      <c r="AT247"/>
      <c r="AU247"/>
      <c r="AV247"/>
      <c r="AW247"/>
      <c r="AX247"/>
      <c r="AY247"/>
      <c r="AZ247"/>
      <c r="BA247"/>
      <c r="BB247"/>
      <c r="BC247"/>
      <c r="BD247"/>
      <c r="BE247"/>
      <c r="BF247"/>
      <c r="BG247"/>
      <c r="BH247"/>
      <c r="BI247"/>
      <c r="BJ247"/>
      <c r="BK247"/>
      <c r="BL247"/>
      <c r="BM247"/>
      <c r="BN247"/>
      <c r="BO247"/>
      <c r="BP247"/>
      <c r="BQ247"/>
      <c r="BR247"/>
      <c r="BS247"/>
      <c r="BT247"/>
      <c r="BU247"/>
      <c r="BV247"/>
      <c r="BW247"/>
      <c r="BX247"/>
      <c r="BY247"/>
      <c r="BZ247"/>
      <c r="CA247"/>
      <c r="CB247"/>
      <c r="CC247"/>
      <c r="CD247"/>
      <c r="CE247"/>
      <c r="CF247"/>
      <c r="CG247"/>
      <c r="CH247"/>
      <c r="CI247"/>
      <c r="CJ247"/>
      <c r="CK247"/>
      <c r="CL247"/>
      <c r="CM247"/>
      <c r="CN247"/>
      <c r="CO247"/>
      <c r="CP247"/>
      <c r="CQ247"/>
      <c r="CR247"/>
      <c r="CS247"/>
      <c r="CT247"/>
      <c r="CU247"/>
      <c r="CV247"/>
      <c r="CW247"/>
      <c r="CX247"/>
      <c r="CY247"/>
      <c r="CZ247"/>
      <c r="DA247"/>
      <c r="DB247"/>
      <c r="DC247"/>
      <c r="DD247"/>
      <c r="DE247"/>
      <c r="DF247"/>
      <c r="DG247"/>
      <c r="DH247"/>
      <c r="DI247"/>
      <c r="DJ247"/>
      <c r="DK247"/>
      <c r="DL247"/>
      <c r="DM247"/>
      <c r="DN247"/>
      <c r="DO247"/>
      <c r="DP247"/>
      <c r="DQ247"/>
      <c r="DR247"/>
      <c r="DS247"/>
      <c r="DT247"/>
      <c r="DU247"/>
      <c r="DV247"/>
      <c r="DW247"/>
      <c r="DX247"/>
      <c r="DY247"/>
      <c r="DZ247"/>
      <c r="EA247"/>
      <c r="EB247"/>
      <c r="EC247"/>
      <c r="ED247"/>
      <c r="EE247"/>
      <c r="EF247"/>
      <c r="EG247"/>
      <c r="EH247"/>
      <c r="EI247"/>
      <c r="EJ247"/>
      <c r="EK247"/>
      <c r="EL247"/>
      <c r="EM247"/>
      <c r="EN247"/>
      <c r="EO247"/>
      <c r="EP247"/>
      <c r="EQ247"/>
      <c r="ER247"/>
      <c r="ES247"/>
      <c r="ET247"/>
      <c r="EU247"/>
      <c r="EV247"/>
      <c r="EW247"/>
      <c r="EX247"/>
      <c r="EY247"/>
      <c r="EZ247"/>
      <c r="FA247"/>
      <c r="FB247"/>
      <c r="FC247"/>
      <c r="FD247"/>
      <c r="FE247"/>
      <c r="FF247"/>
      <c r="FG247"/>
      <c r="FH247"/>
      <c r="FI247"/>
      <c r="FJ247"/>
      <c r="FK247"/>
      <c r="FL247"/>
      <c r="FM247"/>
      <c r="FN247"/>
      <c r="FO247"/>
      <c r="FP247"/>
      <c r="FQ247"/>
      <c r="FR247"/>
      <c r="FS247"/>
      <c r="FT247"/>
      <c r="FU247"/>
      <c r="FV247"/>
      <c r="FW247"/>
      <c r="FX247"/>
      <c r="FY247"/>
      <c r="FZ247"/>
      <c r="GA247"/>
      <c r="GB247"/>
      <c r="GC247"/>
      <c r="GD247"/>
      <c r="GE247"/>
      <c r="GF247"/>
      <c r="GG247"/>
      <c r="GH247"/>
      <c r="GI247"/>
      <c r="GJ247"/>
      <c r="GK247"/>
      <c r="GL247"/>
      <c r="GM247"/>
      <c r="GN247"/>
      <c r="GO247"/>
      <c r="GP247"/>
      <c r="GQ247"/>
      <c r="GR247"/>
      <c r="GS247"/>
      <c r="GT247"/>
      <c r="GU247"/>
      <c r="GV247"/>
      <c r="GW247"/>
      <c r="GX247"/>
      <c r="GY247"/>
      <c r="GZ247"/>
      <c r="HA247"/>
      <c r="HB247"/>
      <c r="HC247"/>
      <c r="HD247"/>
      <c r="HE247"/>
      <c r="HF247"/>
      <c r="HG247"/>
      <c r="HH247"/>
      <c r="HI247"/>
      <c r="HJ247"/>
      <c r="HK247"/>
      <c r="HL247"/>
      <c r="HM247"/>
      <c r="HN247"/>
      <c r="HO247"/>
      <c r="HP247"/>
      <c r="HQ247"/>
      <c r="HR247"/>
      <c r="HS247"/>
      <c r="HT247"/>
      <c r="HU247"/>
      <c r="HV247"/>
      <c r="HW247"/>
      <c r="HX247"/>
      <c r="HY247"/>
      <c r="HZ247"/>
      <c r="IA247"/>
      <c r="IB247"/>
      <c r="IC247"/>
      <c r="ID247"/>
      <c r="IE247"/>
      <c r="IF247"/>
      <c r="IG247"/>
      <c r="IH247"/>
      <c r="II247"/>
      <c r="IJ247"/>
      <c r="IK247"/>
      <c r="IL247"/>
      <c r="IM247"/>
      <c r="IN247"/>
      <c r="IO247"/>
      <c r="IP247"/>
      <c r="IQ247"/>
      <c r="IR247"/>
      <c r="IS247"/>
      <c r="IT247"/>
      <c r="IU247"/>
      <c r="IV247"/>
    </row>
    <row r="248" spans="1:256" ht="48" customHeight="1" x14ac:dyDescent="0.2">
      <c r="A248" s="14" t="s">
        <v>301</v>
      </c>
      <c r="B248" s="27" t="str">
        <f>VLOOKUP(A248,Questions!$B$3:$C$258,2,FALSE)</f>
        <v>Have you conducted a risk analysis as required under the Security Rule?</v>
      </c>
      <c r="C248" s="11"/>
      <c r="D248" s="12"/>
      <c r="E248" s="10" t="s">
        <v>2266</v>
      </c>
      <c r="F248"/>
      <c r="G248"/>
      <c r="H248"/>
      <c r="I248"/>
      <c r="J248"/>
      <c r="K248"/>
      <c r="L248"/>
      <c r="M248"/>
      <c r="N248"/>
      <c r="O248"/>
      <c r="P248"/>
      <c r="Q248"/>
      <c r="R248"/>
      <c r="S248"/>
      <c r="T248"/>
      <c r="U248"/>
      <c r="V248"/>
      <c r="W248"/>
      <c r="X248"/>
      <c r="Y248"/>
      <c r="Z248"/>
      <c r="AA248"/>
      <c r="AB248"/>
      <c r="AC248"/>
      <c r="AD248"/>
      <c r="AE248"/>
      <c r="AF248"/>
      <c r="AG248"/>
      <c r="AH248"/>
      <c r="AI248"/>
      <c r="AJ248"/>
      <c r="AK248"/>
      <c r="AL248"/>
      <c r="AM248"/>
      <c r="AN248"/>
      <c r="AO248"/>
      <c r="AP248"/>
      <c r="AQ248"/>
      <c r="AR248"/>
      <c r="AS248"/>
      <c r="AT248"/>
      <c r="AU248"/>
      <c r="AV248"/>
      <c r="AW248"/>
      <c r="AX248"/>
      <c r="AY248"/>
      <c r="AZ248"/>
      <c r="BA248"/>
      <c r="BB248"/>
      <c r="BC248"/>
      <c r="BD248"/>
      <c r="BE248"/>
      <c r="BF248"/>
      <c r="BG248"/>
      <c r="BH248"/>
      <c r="BI248"/>
      <c r="BJ248"/>
      <c r="BK248"/>
      <c r="BL248"/>
      <c r="BM248"/>
      <c r="BN248"/>
      <c r="BO248"/>
      <c r="BP248"/>
      <c r="BQ248"/>
      <c r="BR248"/>
      <c r="BS248"/>
      <c r="BT248"/>
      <c r="BU248"/>
      <c r="BV248"/>
      <c r="BW248"/>
      <c r="BX248"/>
      <c r="BY248"/>
      <c r="BZ248"/>
      <c r="CA248"/>
      <c r="CB248"/>
      <c r="CC248"/>
      <c r="CD248"/>
      <c r="CE248"/>
      <c r="CF248"/>
      <c r="CG248"/>
      <c r="CH248"/>
      <c r="CI248"/>
      <c r="CJ248"/>
      <c r="CK248"/>
      <c r="CL248"/>
      <c r="CM248"/>
      <c r="CN248"/>
      <c r="CO248"/>
      <c r="CP248"/>
      <c r="CQ248"/>
      <c r="CR248"/>
      <c r="CS248"/>
      <c r="CT248"/>
      <c r="CU248"/>
      <c r="CV248"/>
      <c r="CW248"/>
      <c r="CX248"/>
      <c r="CY248"/>
      <c r="CZ248"/>
      <c r="DA248"/>
      <c r="DB248"/>
      <c r="DC248"/>
      <c r="DD248"/>
      <c r="DE248"/>
      <c r="DF248"/>
      <c r="DG248"/>
      <c r="DH248"/>
      <c r="DI248"/>
      <c r="DJ248"/>
      <c r="DK248"/>
      <c r="DL248"/>
      <c r="DM248"/>
      <c r="DN248"/>
      <c r="DO248"/>
      <c r="DP248"/>
      <c r="DQ248"/>
      <c r="DR248"/>
      <c r="DS248"/>
      <c r="DT248"/>
      <c r="DU248"/>
      <c r="DV248"/>
      <c r="DW248"/>
      <c r="DX248"/>
      <c r="DY248"/>
      <c r="DZ248"/>
      <c r="EA248"/>
      <c r="EB248"/>
      <c r="EC248"/>
      <c r="ED248"/>
      <c r="EE248"/>
      <c r="EF248"/>
      <c r="EG248"/>
      <c r="EH248"/>
      <c r="EI248"/>
      <c r="EJ248"/>
      <c r="EK248"/>
      <c r="EL248"/>
      <c r="EM248"/>
      <c r="EN248"/>
      <c r="EO248"/>
      <c r="EP248"/>
      <c r="EQ248"/>
      <c r="ER248"/>
      <c r="ES248"/>
      <c r="ET248"/>
      <c r="EU248"/>
      <c r="EV248"/>
      <c r="EW248"/>
      <c r="EX248"/>
      <c r="EY248"/>
      <c r="EZ248"/>
      <c r="FA248"/>
      <c r="FB248"/>
      <c r="FC248"/>
      <c r="FD248"/>
      <c r="FE248"/>
      <c r="FF248"/>
      <c r="FG248"/>
      <c r="FH248"/>
      <c r="FI248"/>
      <c r="FJ248"/>
      <c r="FK248"/>
      <c r="FL248"/>
      <c r="FM248"/>
      <c r="FN248"/>
      <c r="FO248"/>
      <c r="FP248"/>
      <c r="FQ248"/>
      <c r="FR248"/>
      <c r="FS248"/>
      <c r="FT248"/>
      <c r="FU248"/>
      <c r="FV248"/>
      <c r="FW248"/>
      <c r="FX248"/>
      <c r="FY248"/>
      <c r="FZ248"/>
      <c r="GA248"/>
      <c r="GB248"/>
      <c r="GC248"/>
      <c r="GD248"/>
      <c r="GE248"/>
      <c r="GF248"/>
      <c r="GG248"/>
      <c r="GH248"/>
      <c r="GI248"/>
      <c r="GJ248"/>
      <c r="GK248"/>
      <c r="GL248"/>
      <c r="GM248"/>
      <c r="GN248"/>
      <c r="GO248"/>
      <c r="GP248"/>
      <c r="GQ248"/>
      <c r="GR248"/>
      <c r="GS248"/>
      <c r="GT248"/>
      <c r="GU248"/>
      <c r="GV248"/>
      <c r="GW248"/>
      <c r="GX248"/>
      <c r="GY248"/>
      <c r="GZ248"/>
      <c r="HA248"/>
      <c r="HB248"/>
      <c r="HC248"/>
      <c r="HD248"/>
      <c r="HE248"/>
      <c r="HF248"/>
      <c r="HG248"/>
      <c r="HH248"/>
      <c r="HI248"/>
      <c r="HJ248"/>
      <c r="HK248"/>
      <c r="HL248"/>
      <c r="HM248"/>
      <c r="HN248"/>
      <c r="HO248"/>
      <c r="HP248"/>
      <c r="HQ248"/>
      <c r="HR248"/>
      <c r="HS248"/>
      <c r="HT248"/>
      <c r="HU248"/>
      <c r="HV248"/>
      <c r="HW248"/>
      <c r="HX248"/>
      <c r="HY248"/>
      <c r="HZ248"/>
      <c r="IA248"/>
      <c r="IB248"/>
      <c r="IC248"/>
      <c r="ID248"/>
      <c r="IE248"/>
      <c r="IF248"/>
      <c r="IG248"/>
      <c r="IH248"/>
      <c r="II248"/>
      <c r="IJ248"/>
      <c r="IK248"/>
      <c r="IL248"/>
      <c r="IM248"/>
      <c r="IN248"/>
      <c r="IO248"/>
      <c r="IP248"/>
      <c r="IQ248"/>
      <c r="IR248"/>
      <c r="IS248"/>
      <c r="IT248"/>
      <c r="IU248"/>
      <c r="IV248"/>
    </row>
    <row r="249" spans="1:256" ht="48" customHeight="1" x14ac:dyDescent="0.2">
      <c r="A249" s="14" t="s">
        <v>302</v>
      </c>
      <c r="B249" s="27" t="str">
        <f>VLOOKUP(A249,Questions!$B$3:$C$258,2,FALSE)</f>
        <v>Have you identified areas of risks?</v>
      </c>
      <c r="C249" s="11"/>
      <c r="D249" s="12"/>
      <c r="E249" s="10" t="s">
        <v>2266</v>
      </c>
      <c r="F249"/>
      <c r="G249"/>
      <c r="H249"/>
      <c r="I249"/>
      <c r="J249"/>
      <c r="K249"/>
      <c r="L249"/>
      <c r="M249"/>
      <c r="N249"/>
      <c r="O249"/>
      <c r="P249"/>
      <c r="Q249"/>
      <c r="R249"/>
      <c r="S249"/>
      <c r="T249"/>
      <c r="U249"/>
      <c r="V249"/>
      <c r="W249"/>
      <c r="X249"/>
      <c r="Y249"/>
      <c r="Z249"/>
      <c r="AA249"/>
      <c r="AB249"/>
      <c r="AC249"/>
      <c r="AD249"/>
      <c r="AE249"/>
      <c r="AF249"/>
      <c r="AG249"/>
      <c r="AH249"/>
      <c r="AI249"/>
      <c r="AJ249"/>
      <c r="AK249"/>
      <c r="AL249"/>
      <c r="AM249"/>
      <c r="AN249"/>
      <c r="AO249"/>
      <c r="AP249"/>
      <c r="AQ249"/>
      <c r="AR249"/>
      <c r="AS249"/>
      <c r="AT249"/>
      <c r="AU249"/>
      <c r="AV249"/>
      <c r="AW249"/>
      <c r="AX249"/>
      <c r="AY249"/>
      <c r="AZ249"/>
      <c r="BA249"/>
      <c r="BB249"/>
      <c r="BC249"/>
      <c r="BD249"/>
      <c r="BE249"/>
      <c r="BF249"/>
      <c r="BG249"/>
      <c r="BH249"/>
      <c r="BI249"/>
      <c r="BJ249"/>
      <c r="BK249"/>
      <c r="BL249"/>
      <c r="BM249"/>
      <c r="BN249"/>
      <c r="BO249"/>
      <c r="BP249"/>
      <c r="BQ249"/>
      <c r="BR249"/>
      <c r="BS249"/>
      <c r="BT249"/>
      <c r="BU249"/>
      <c r="BV249"/>
      <c r="BW249"/>
      <c r="BX249"/>
      <c r="BY249"/>
      <c r="BZ249"/>
      <c r="CA249"/>
      <c r="CB249"/>
      <c r="CC249"/>
      <c r="CD249"/>
      <c r="CE249"/>
      <c r="CF249"/>
      <c r="CG249"/>
      <c r="CH249"/>
      <c r="CI249"/>
      <c r="CJ249"/>
      <c r="CK249"/>
      <c r="CL249"/>
      <c r="CM249"/>
      <c r="CN249"/>
      <c r="CO249"/>
      <c r="CP249"/>
      <c r="CQ249"/>
      <c r="CR249"/>
      <c r="CS249"/>
      <c r="CT249"/>
      <c r="CU249"/>
      <c r="CV249"/>
      <c r="CW249"/>
      <c r="CX249"/>
      <c r="CY249"/>
      <c r="CZ249"/>
      <c r="DA249"/>
      <c r="DB249"/>
      <c r="DC249"/>
      <c r="DD249"/>
      <c r="DE249"/>
      <c r="DF249"/>
      <c r="DG249"/>
      <c r="DH249"/>
      <c r="DI249"/>
      <c r="DJ249"/>
      <c r="DK249"/>
      <c r="DL249"/>
      <c r="DM249"/>
      <c r="DN249"/>
      <c r="DO249"/>
      <c r="DP249"/>
      <c r="DQ249"/>
      <c r="DR249"/>
      <c r="DS249"/>
      <c r="DT249"/>
      <c r="DU249"/>
      <c r="DV249"/>
      <c r="DW249"/>
      <c r="DX249"/>
      <c r="DY249"/>
      <c r="DZ249"/>
      <c r="EA249"/>
      <c r="EB249"/>
      <c r="EC249"/>
      <c r="ED249"/>
      <c r="EE249"/>
      <c r="EF249"/>
      <c r="EG249"/>
      <c r="EH249"/>
      <c r="EI249"/>
      <c r="EJ249"/>
      <c r="EK249"/>
      <c r="EL249"/>
      <c r="EM249"/>
      <c r="EN249"/>
      <c r="EO249"/>
      <c r="EP249"/>
      <c r="EQ249"/>
      <c r="ER249"/>
      <c r="ES249"/>
      <c r="ET249"/>
      <c r="EU249"/>
      <c r="EV249"/>
      <c r="EW249"/>
      <c r="EX249"/>
      <c r="EY249"/>
      <c r="EZ249"/>
      <c r="FA249"/>
      <c r="FB249"/>
      <c r="FC249"/>
      <c r="FD249"/>
      <c r="FE249"/>
      <c r="FF249"/>
      <c r="FG249"/>
      <c r="FH249"/>
      <c r="FI249"/>
      <c r="FJ249"/>
      <c r="FK249"/>
      <c r="FL249"/>
      <c r="FM249"/>
      <c r="FN249"/>
      <c r="FO249"/>
      <c r="FP249"/>
      <c r="FQ249"/>
      <c r="FR249"/>
      <c r="FS249"/>
      <c r="FT249"/>
      <c r="FU249"/>
      <c r="FV249"/>
      <c r="FW249"/>
      <c r="FX249"/>
      <c r="FY249"/>
      <c r="FZ249"/>
      <c r="GA249"/>
      <c r="GB249"/>
      <c r="GC249"/>
      <c r="GD249"/>
      <c r="GE249"/>
      <c r="GF249"/>
      <c r="GG249"/>
      <c r="GH249"/>
      <c r="GI249"/>
      <c r="GJ249"/>
      <c r="GK249"/>
      <c r="GL249"/>
      <c r="GM249"/>
      <c r="GN249"/>
      <c r="GO249"/>
      <c r="GP249"/>
      <c r="GQ249"/>
      <c r="GR249"/>
      <c r="GS249"/>
      <c r="GT249"/>
      <c r="GU249"/>
      <c r="GV249"/>
      <c r="GW249"/>
      <c r="GX249"/>
      <c r="GY249"/>
      <c r="GZ249"/>
      <c r="HA249"/>
      <c r="HB249"/>
      <c r="HC249"/>
      <c r="HD249"/>
      <c r="HE249"/>
      <c r="HF249"/>
      <c r="HG249"/>
      <c r="HH249"/>
      <c r="HI249"/>
      <c r="HJ249"/>
      <c r="HK249"/>
      <c r="HL249"/>
      <c r="HM249"/>
      <c r="HN249"/>
      <c r="HO249"/>
      <c r="HP249"/>
      <c r="HQ249"/>
      <c r="HR249"/>
      <c r="HS249"/>
      <c r="HT249"/>
      <c r="HU249"/>
      <c r="HV249"/>
      <c r="HW249"/>
      <c r="HX249"/>
      <c r="HY249"/>
      <c r="HZ249"/>
      <c r="IA249"/>
      <c r="IB249"/>
      <c r="IC249"/>
      <c r="ID249"/>
      <c r="IE249"/>
      <c r="IF249"/>
      <c r="IG249"/>
      <c r="IH249"/>
      <c r="II249"/>
      <c r="IJ249"/>
      <c r="IK249"/>
      <c r="IL249"/>
      <c r="IM249"/>
      <c r="IN249"/>
      <c r="IO249"/>
      <c r="IP249"/>
      <c r="IQ249"/>
      <c r="IR249"/>
      <c r="IS249"/>
      <c r="IT249"/>
      <c r="IU249"/>
      <c r="IV249"/>
    </row>
    <row r="250" spans="1:256" ht="48" customHeight="1" x14ac:dyDescent="0.2">
      <c r="A250" s="14" t="s">
        <v>303</v>
      </c>
      <c r="B250" s="27" t="str">
        <f>VLOOKUP(A250,Questions!$B$3:$C$258,2,FALSE)</f>
        <v>Have you taken actions to mitigate the identified risks?</v>
      </c>
      <c r="C250" s="11"/>
      <c r="D250" s="12"/>
      <c r="E250" s="10" t="s">
        <v>2266</v>
      </c>
      <c r="F250"/>
      <c r="G250"/>
      <c r="H250"/>
      <c r="I250"/>
      <c r="J250"/>
      <c r="K250"/>
      <c r="L250"/>
      <c r="M250"/>
      <c r="N250"/>
      <c r="O250"/>
      <c r="P250"/>
      <c r="Q250"/>
      <c r="R250"/>
      <c r="S250"/>
      <c r="T250"/>
      <c r="U250"/>
      <c r="V250"/>
      <c r="W250"/>
      <c r="X250"/>
      <c r="Y250"/>
      <c r="Z250"/>
      <c r="AA250"/>
      <c r="AB250"/>
      <c r="AC250"/>
      <c r="AD250"/>
      <c r="AE250"/>
      <c r="AF250"/>
      <c r="AG250"/>
      <c r="AH250"/>
      <c r="AI250"/>
      <c r="AJ250"/>
      <c r="AK250"/>
      <c r="AL250"/>
      <c r="AM250"/>
      <c r="AN250"/>
      <c r="AO250"/>
      <c r="AP250"/>
      <c r="AQ250"/>
      <c r="AR250"/>
      <c r="AS250"/>
      <c r="AT250"/>
      <c r="AU250"/>
      <c r="AV250"/>
      <c r="AW250"/>
      <c r="AX250"/>
      <c r="AY250"/>
      <c r="AZ250"/>
      <c r="BA250"/>
      <c r="BB250"/>
      <c r="BC250"/>
      <c r="BD250"/>
      <c r="BE250"/>
      <c r="BF250"/>
      <c r="BG250"/>
      <c r="BH250"/>
      <c r="BI250"/>
      <c r="BJ250"/>
      <c r="BK250"/>
      <c r="BL250"/>
      <c r="BM250"/>
      <c r="BN250"/>
      <c r="BO250"/>
      <c r="BP250"/>
      <c r="BQ250"/>
      <c r="BR250"/>
      <c r="BS250"/>
      <c r="BT250"/>
      <c r="BU250"/>
      <c r="BV250"/>
      <c r="BW250"/>
      <c r="BX250"/>
      <c r="BY250"/>
      <c r="BZ250"/>
      <c r="CA250"/>
      <c r="CB250"/>
      <c r="CC250"/>
      <c r="CD250"/>
      <c r="CE250"/>
      <c r="CF250"/>
      <c r="CG250"/>
      <c r="CH250"/>
      <c r="CI250"/>
      <c r="CJ250"/>
      <c r="CK250"/>
      <c r="CL250"/>
      <c r="CM250"/>
      <c r="CN250"/>
      <c r="CO250"/>
      <c r="CP250"/>
      <c r="CQ250"/>
      <c r="CR250"/>
      <c r="CS250"/>
      <c r="CT250"/>
      <c r="CU250"/>
      <c r="CV250"/>
      <c r="CW250"/>
      <c r="CX250"/>
      <c r="CY250"/>
      <c r="CZ250"/>
      <c r="DA250"/>
      <c r="DB250"/>
      <c r="DC250"/>
      <c r="DD250"/>
      <c r="DE250"/>
      <c r="DF250"/>
      <c r="DG250"/>
      <c r="DH250"/>
      <c r="DI250"/>
      <c r="DJ250"/>
      <c r="DK250"/>
      <c r="DL250"/>
      <c r="DM250"/>
      <c r="DN250"/>
      <c r="DO250"/>
      <c r="DP250"/>
      <c r="DQ250"/>
      <c r="DR250"/>
      <c r="DS250"/>
      <c r="DT250"/>
      <c r="DU250"/>
      <c r="DV250"/>
      <c r="DW250"/>
      <c r="DX250"/>
      <c r="DY250"/>
      <c r="DZ250"/>
      <c r="EA250"/>
      <c r="EB250"/>
      <c r="EC250"/>
      <c r="ED250"/>
      <c r="EE250"/>
      <c r="EF250"/>
      <c r="EG250"/>
      <c r="EH250"/>
      <c r="EI250"/>
      <c r="EJ250"/>
      <c r="EK250"/>
      <c r="EL250"/>
      <c r="EM250"/>
      <c r="EN250"/>
      <c r="EO250"/>
      <c r="EP250"/>
      <c r="EQ250"/>
      <c r="ER250"/>
      <c r="ES250"/>
      <c r="ET250"/>
      <c r="EU250"/>
      <c r="EV250"/>
      <c r="EW250"/>
      <c r="EX250"/>
      <c r="EY250"/>
      <c r="EZ250"/>
      <c r="FA250"/>
      <c r="FB250"/>
      <c r="FC250"/>
      <c r="FD250"/>
      <c r="FE250"/>
      <c r="FF250"/>
      <c r="FG250"/>
      <c r="FH250"/>
      <c r="FI250"/>
      <c r="FJ250"/>
      <c r="FK250"/>
      <c r="FL250"/>
      <c r="FM250"/>
      <c r="FN250"/>
      <c r="FO250"/>
      <c r="FP250"/>
      <c r="FQ250"/>
      <c r="FR250"/>
      <c r="FS250"/>
      <c r="FT250"/>
      <c r="FU250"/>
      <c r="FV250"/>
      <c r="FW250"/>
      <c r="FX250"/>
      <c r="FY250"/>
      <c r="FZ250"/>
      <c r="GA250"/>
      <c r="GB250"/>
      <c r="GC250"/>
      <c r="GD250"/>
      <c r="GE250"/>
      <c r="GF250"/>
      <c r="GG250"/>
      <c r="GH250"/>
      <c r="GI250"/>
      <c r="GJ250"/>
      <c r="GK250"/>
      <c r="GL250"/>
      <c r="GM250"/>
      <c r="GN250"/>
      <c r="GO250"/>
      <c r="GP250"/>
      <c r="GQ250"/>
      <c r="GR250"/>
      <c r="GS250"/>
      <c r="GT250"/>
      <c r="GU250"/>
      <c r="GV250"/>
      <c r="GW250"/>
      <c r="GX250"/>
      <c r="GY250"/>
      <c r="GZ250"/>
      <c r="HA250"/>
      <c r="HB250"/>
      <c r="HC250"/>
      <c r="HD250"/>
      <c r="HE250"/>
      <c r="HF250"/>
      <c r="HG250"/>
      <c r="HH250"/>
      <c r="HI250"/>
      <c r="HJ250"/>
      <c r="HK250"/>
      <c r="HL250"/>
      <c r="HM250"/>
      <c r="HN250"/>
      <c r="HO250"/>
      <c r="HP250"/>
      <c r="HQ250"/>
      <c r="HR250"/>
      <c r="HS250"/>
      <c r="HT250"/>
      <c r="HU250"/>
      <c r="HV250"/>
      <c r="HW250"/>
      <c r="HX250"/>
      <c r="HY250"/>
      <c r="HZ250"/>
      <c r="IA250"/>
      <c r="IB250"/>
      <c r="IC250"/>
      <c r="ID250"/>
      <c r="IE250"/>
      <c r="IF250"/>
      <c r="IG250"/>
      <c r="IH250"/>
      <c r="II250"/>
      <c r="IJ250"/>
      <c r="IK250"/>
      <c r="IL250"/>
      <c r="IM250"/>
      <c r="IN250"/>
      <c r="IO250"/>
      <c r="IP250"/>
      <c r="IQ250"/>
      <c r="IR250"/>
      <c r="IS250"/>
      <c r="IT250"/>
      <c r="IU250"/>
      <c r="IV250"/>
    </row>
    <row r="251" spans="1:256" ht="48" customHeight="1" x14ac:dyDescent="0.2">
      <c r="A251" s="14" t="s">
        <v>304</v>
      </c>
      <c r="B251" s="27" t="str">
        <f>VLOOKUP(A251,Questions!$B$3:$C$258,2,FALSE)</f>
        <v>Does your application require user and system administrator password changes at a frequency no greater than 90 days?</v>
      </c>
      <c r="C251" s="11"/>
      <c r="D251" s="12"/>
      <c r="E251" s="10" t="s">
        <v>2266</v>
      </c>
      <c r="F251"/>
      <c r="G251"/>
      <c r="H251"/>
      <c r="I251"/>
      <c r="J251"/>
      <c r="K251"/>
      <c r="L251"/>
      <c r="M251"/>
      <c r="N251"/>
      <c r="O251"/>
      <c r="P251"/>
      <c r="Q251"/>
      <c r="R251"/>
      <c r="S251"/>
      <c r="T251"/>
      <c r="U251"/>
      <c r="V251"/>
      <c r="W251"/>
      <c r="X251"/>
      <c r="Y251"/>
      <c r="Z251"/>
      <c r="AA251"/>
      <c r="AB251"/>
      <c r="AC251"/>
      <c r="AD251"/>
      <c r="AE251"/>
      <c r="AF251"/>
      <c r="AG251"/>
      <c r="AH251"/>
      <c r="AI251"/>
      <c r="AJ251"/>
      <c r="AK251"/>
      <c r="AL251"/>
      <c r="AM251"/>
      <c r="AN251"/>
      <c r="AO251"/>
      <c r="AP251"/>
      <c r="AQ251"/>
      <c r="AR251"/>
      <c r="AS251"/>
      <c r="AT251"/>
      <c r="AU251"/>
      <c r="AV251"/>
      <c r="AW251"/>
      <c r="AX251"/>
      <c r="AY251"/>
      <c r="AZ251"/>
      <c r="BA251"/>
      <c r="BB251"/>
      <c r="BC251"/>
      <c r="BD251"/>
      <c r="BE251"/>
      <c r="BF251"/>
      <c r="BG251"/>
      <c r="BH251"/>
      <c r="BI251"/>
      <c r="BJ251"/>
      <c r="BK251"/>
      <c r="BL251"/>
      <c r="BM251"/>
      <c r="BN251"/>
      <c r="BO251"/>
      <c r="BP251"/>
      <c r="BQ251"/>
      <c r="BR251"/>
      <c r="BS251"/>
      <c r="BT251"/>
      <c r="BU251"/>
      <c r="BV251"/>
      <c r="BW251"/>
      <c r="BX251"/>
      <c r="BY251"/>
      <c r="BZ251"/>
      <c r="CA251"/>
      <c r="CB251"/>
      <c r="CC251"/>
      <c r="CD251"/>
      <c r="CE251"/>
      <c r="CF251"/>
      <c r="CG251"/>
      <c r="CH251"/>
      <c r="CI251"/>
      <c r="CJ251"/>
      <c r="CK251"/>
      <c r="CL251"/>
      <c r="CM251"/>
      <c r="CN251"/>
      <c r="CO251"/>
      <c r="CP251"/>
      <c r="CQ251"/>
      <c r="CR251"/>
      <c r="CS251"/>
      <c r="CT251"/>
      <c r="CU251"/>
      <c r="CV251"/>
      <c r="CW251"/>
      <c r="CX251"/>
      <c r="CY251"/>
      <c r="CZ251"/>
      <c r="DA251"/>
      <c r="DB251"/>
      <c r="DC251"/>
      <c r="DD251"/>
      <c r="DE251"/>
      <c r="DF251"/>
      <c r="DG251"/>
      <c r="DH251"/>
      <c r="DI251"/>
      <c r="DJ251"/>
      <c r="DK251"/>
      <c r="DL251"/>
      <c r="DM251"/>
      <c r="DN251"/>
      <c r="DO251"/>
      <c r="DP251"/>
      <c r="DQ251"/>
      <c r="DR251"/>
      <c r="DS251"/>
      <c r="DT251"/>
      <c r="DU251"/>
      <c r="DV251"/>
      <c r="DW251"/>
      <c r="DX251"/>
      <c r="DY251"/>
      <c r="DZ251"/>
      <c r="EA251"/>
      <c r="EB251"/>
      <c r="EC251"/>
      <c r="ED251"/>
      <c r="EE251"/>
      <c r="EF251"/>
      <c r="EG251"/>
      <c r="EH251"/>
      <c r="EI251"/>
      <c r="EJ251"/>
      <c r="EK251"/>
      <c r="EL251"/>
      <c r="EM251"/>
      <c r="EN251"/>
      <c r="EO251"/>
      <c r="EP251"/>
      <c r="EQ251"/>
      <c r="ER251"/>
      <c r="ES251"/>
      <c r="ET251"/>
      <c r="EU251"/>
      <c r="EV251"/>
      <c r="EW251"/>
      <c r="EX251"/>
      <c r="EY251"/>
      <c r="EZ251"/>
      <c r="FA251"/>
      <c r="FB251"/>
      <c r="FC251"/>
      <c r="FD251"/>
      <c r="FE251"/>
      <c r="FF251"/>
      <c r="FG251"/>
      <c r="FH251"/>
      <c r="FI251"/>
      <c r="FJ251"/>
      <c r="FK251"/>
      <c r="FL251"/>
      <c r="FM251"/>
      <c r="FN251"/>
      <c r="FO251"/>
      <c r="FP251"/>
      <c r="FQ251"/>
      <c r="FR251"/>
      <c r="FS251"/>
      <c r="FT251"/>
      <c r="FU251"/>
      <c r="FV251"/>
      <c r="FW251"/>
      <c r="FX251"/>
      <c r="FY251"/>
      <c r="FZ251"/>
      <c r="GA251"/>
      <c r="GB251"/>
      <c r="GC251"/>
      <c r="GD251"/>
      <c r="GE251"/>
      <c r="GF251"/>
      <c r="GG251"/>
      <c r="GH251"/>
      <c r="GI251"/>
      <c r="GJ251"/>
      <c r="GK251"/>
      <c r="GL251"/>
      <c r="GM251"/>
      <c r="GN251"/>
      <c r="GO251"/>
      <c r="GP251"/>
      <c r="GQ251"/>
      <c r="GR251"/>
      <c r="GS251"/>
      <c r="GT251"/>
      <c r="GU251"/>
      <c r="GV251"/>
      <c r="GW251"/>
      <c r="GX251"/>
      <c r="GY251"/>
      <c r="GZ251"/>
      <c r="HA251"/>
      <c r="HB251"/>
      <c r="HC251"/>
      <c r="HD251"/>
      <c r="HE251"/>
      <c r="HF251"/>
      <c r="HG251"/>
      <c r="HH251"/>
      <c r="HI251"/>
      <c r="HJ251"/>
      <c r="HK251"/>
      <c r="HL251"/>
      <c r="HM251"/>
      <c r="HN251"/>
      <c r="HO251"/>
      <c r="HP251"/>
      <c r="HQ251"/>
      <c r="HR251"/>
      <c r="HS251"/>
      <c r="HT251"/>
      <c r="HU251"/>
      <c r="HV251"/>
      <c r="HW251"/>
      <c r="HX251"/>
      <c r="HY251"/>
      <c r="HZ251"/>
      <c r="IA251"/>
      <c r="IB251"/>
      <c r="IC251"/>
      <c r="ID251"/>
      <c r="IE251"/>
      <c r="IF251"/>
      <c r="IG251"/>
      <c r="IH251"/>
      <c r="II251"/>
      <c r="IJ251"/>
      <c r="IK251"/>
      <c r="IL251"/>
      <c r="IM251"/>
      <c r="IN251"/>
      <c r="IO251"/>
      <c r="IP251"/>
      <c r="IQ251"/>
      <c r="IR251"/>
      <c r="IS251"/>
      <c r="IT251"/>
      <c r="IU251"/>
      <c r="IV251"/>
    </row>
    <row r="252" spans="1:256" ht="48" customHeight="1" x14ac:dyDescent="0.2">
      <c r="A252" s="14" t="s">
        <v>305</v>
      </c>
      <c r="B252" s="27" t="str">
        <f>VLOOKUP(A252,Questions!$B$3:$C$258,2,FALSE)</f>
        <v>Does your application require a user to set their own password after an administrator reset or on first use of the account?</v>
      </c>
      <c r="C252" s="11"/>
      <c r="D252" s="12"/>
      <c r="E252" s="10" t="s">
        <v>2266</v>
      </c>
      <c r="F252"/>
      <c r="G252"/>
      <c r="H252"/>
      <c r="I252"/>
      <c r="J252"/>
      <c r="K252"/>
      <c r="L252"/>
      <c r="M252"/>
      <c r="N252"/>
      <c r="O252"/>
      <c r="P252"/>
      <c r="Q252"/>
      <c r="R252"/>
      <c r="S252"/>
      <c r="T252"/>
      <c r="U252"/>
      <c r="V252"/>
      <c r="W252"/>
      <c r="X252"/>
      <c r="Y252"/>
      <c r="Z252"/>
      <c r="AA252"/>
      <c r="AB252"/>
      <c r="AC252"/>
      <c r="AD252"/>
      <c r="AE252"/>
      <c r="AF252"/>
      <c r="AG252"/>
      <c r="AH252"/>
      <c r="AI252"/>
      <c r="AJ252"/>
      <c r="AK252"/>
      <c r="AL252"/>
      <c r="AM252"/>
      <c r="AN252"/>
      <c r="AO252"/>
      <c r="AP252"/>
      <c r="AQ252"/>
      <c r="AR252"/>
      <c r="AS252"/>
      <c r="AT252"/>
      <c r="AU252"/>
      <c r="AV252"/>
      <c r="AW252"/>
      <c r="AX252"/>
      <c r="AY252"/>
      <c r="AZ252"/>
      <c r="BA252"/>
      <c r="BB252"/>
      <c r="BC252"/>
      <c r="BD252"/>
      <c r="BE252"/>
      <c r="BF252"/>
      <c r="BG252"/>
      <c r="BH252"/>
      <c r="BI252"/>
      <c r="BJ252"/>
      <c r="BK252"/>
      <c r="BL252"/>
      <c r="BM252"/>
      <c r="BN252"/>
      <c r="BO252"/>
      <c r="BP252"/>
      <c r="BQ252"/>
      <c r="BR252"/>
      <c r="BS252"/>
      <c r="BT252"/>
      <c r="BU252"/>
      <c r="BV252"/>
      <c r="BW252"/>
      <c r="BX252"/>
      <c r="BY252"/>
      <c r="BZ252"/>
      <c r="CA252"/>
      <c r="CB252"/>
      <c r="CC252"/>
      <c r="CD252"/>
      <c r="CE252"/>
      <c r="CF252"/>
      <c r="CG252"/>
      <c r="CH252"/>
      <c r="CI252"/>
      <c r="CJ252"/>
      <c r="CK252"/>
      <c r="CL252"/>
      <c r="CM252"/>
      <c r="CN252"/>
      <c r="CO252"/>
      <c r="CP252"/>
      <c r="CQ252"/>
      <c r="CR252"/>
      <c r="CS252"/>
      <c r="CT252"/>
      <c r="CU252"/>
      <c r="CV252"/>
      <c r="CW252"/>
      <c r="CX252"/>
      <c r="CY252"/>
      <c r="CZ252"/>
      <c r="DA252"/>
      <c r="DB252"/>
      <c r="DC252"/>
      <c r="DD252"/>
      <c r="DE252"/>
      <c r="DF252"/>
      <c r="DG252"/>
      <c r="DH252"/>
      <c r="DI252"/>
      <c r="DJ252"/>
      <c r="DK252"/>
      <c r="DL252"/>
      <c r="DM252"/>
      <c r="DN252"/>
      <c r="DO252"/>
      <c r="DP252"/>
      <c r="DQ252"/>
      <c r="DR252"/>
      <c r="DS252"/>
      <c r="DT252"/>
      <c r="DU252"/>
      <c r="DV252"/>
      <c r="DW252"/>
      <c r="DX252"/>
      <c r="DY252"/>
      <c r="DZ252"/>
      <c r="EA252"/>
      <c r="EB252"/>
      <c r="EC252"/>
      <c r="ED252"/>
      <c r="EE252"/>
      <c r="EF252"/>
      <c r="EG252"/>
      <c r="EH252"/>
      <c r="EI252"/>
      <c r="EJ252"/>
      <c r="EK252"/>
      <c r="EL252"/>
      <c r="EM252"/>
      <c r="EN252"/>
      <c r="EO252"/>
      <c r="EP252"/>
      <c r="EQ252"/>
      <c r="ER252"/>
      <c r="ES252"/>
      <c r="ET252"/>
      <c r="EU252"/>
      <c r="EV252"/>
      <c r="EW252"/>
      <c r="EX252"/>
      <c r="EY252"/>
      <c r="EZ252"/>
      <c r="FA252"/>
      <c r="FB252"/>
      <c r="FC252"/>
      <c r="FD252"/>
      <c r="FE252"/>
      <c r="FF252"/>
      <c r="FG252"/>
      <c r="FH252"/>
      <c r="FI252"/>
      <c r="FJ252"/>
      <c r="FK252"/>
      <c r="FL252"/>
      <c r="FM252"/>
      <c r="FN252"/>
      <c r="FO252"/>
      <c r="FP252"/>
      <c r="FQ252"/>
      <c r="FR252"/>
      <c r="FS252"/>
      <c r="FT252"/>
      <c r="FU252"/>
      <c r="FV252"/>
      <c r="FW252"/>
      <c r="FX252"/>
      <c r="FY252"/>
      <c r="FZ252"/>
      <c r="GA252"/>
      <c r="GB252"/>
      <c r="GC252"/>
      <c r="GD252"/>
      <c r="GE252"/>
      <c r="GF252"/>
      <c r="GG252"/>
      <c r="GH252"/>
      <c r="GI252"/>
      <c r="GJ252"/>
      <c r="GK252"/>
      <c r="GL252"/>
      <c r="GM252"/>
      <c r="GN252"/>
      <c r="GO252"/>
      <c r="GP252"/>
      <c r="GQ252"/>
      <c r="GR252"/>
      <c r="GS252"/>
      <c r="GT252"/>
      <c r="GU252"/>
      <c r="GV252"/>
      <c r="GW252"/>
      <c r="GX252"/>
      <c r="GY252"/>
      <c r="GZ252"/>
      <c r="HA252"/>
      <c r="HB252"/>
      <c r="HC252"/>
      <c r="HD252"/>
      <c r="HE252"/>
      <c r="HF252"/>
      <c r="HG252"/>
      <c r="HH252"/>
      <c r="HI252"/>
      <c r="HJ252"/>
      <c r="HK252"/>
      <c r="HL252"/>
      <c r="HM252"/>
      <c r="HN252"/>
      <c r="HO252"/>
      <c r="HP252"/>
      <c r="HQ252"/>
      <c r="HR252"/>
      <c r="HS252"/>
      <c r="HT252"/>
      <c r="HU252"/>
      <c r="HV252"/>
      <c r="HW252"/>
      <c r="HX252"/>
      <c r="HY252"/>
      <c r="HZ252"/>
      <c r="IA252"/>
      <c r="IB252"/>
      <c r="IC252"/>
      <c r="ID252"/>
      <c r="IE252"/>
      <c r="IF252"/>
      <c r="IG252"/>
      <c r="IH252"/>
      <c r="II252"/>
      <c r="IJ252"/>
      <c r="IK252"/>
      <c r="IL252"/>
      <c r="IM252"/>
      <c r="IN252"/>
      <c r="IO252"/>
      <c r="IP252"/>
      <c r="IQ252"/>
      <c r="IR252"/>
      <c r="IS252"/>
      <c r="IT252"/>
      <c r="IU252"/>
      <c r="IV252"/>
    </row>
    <row r="253" spans="1:256" ht="48" customHeight="1" x14ac:dyDescent="0.2">
      <c r="A253" s="14" t="s">
        <v>306</v>
      </c>
      <c r="B253" s="27" t="str">
        <f>VLOOKUP(A253,Questions!$B$3:$C$258,2,FALSE)</f>
        <v xml:space="preserve">Does your application lock-out an account after a number of failed login attempts? </v>
      </c>
      <c r="C253" s="11"/>
      <c r="D253" s="12"/>
      <c r="E253" s="10" t="s">
        <v>2266</v>
      </c>
      <c r="F253"/>
      <c r="G253"/>
      <c r="H253"/>
      <c r="I253"/>
      <c r="J253"/>
      <c r="K253"/>
      <c r="L253"/>
      <c r="M253"/>
      <c r="N253"/>
      <c r="O253"/>
      <c r="P253"/>
      <c r="Q253"/>
      <c r="R253"/>
      <c r="S253"/>
      <c r="T253"/>
      <c r="U253"/>
      <c r="V253"/>
      <c r="W253"/>
      <c r="X253"/>
      <c r="Y253"/>
      <c r="Z253"/>
      <c r="AA253"/>
      <c r="AB253"/>
      <c r="AC253"/>
      <c r="AD253"/>
      <c r="AE253"/>
      <c r="AF253"/>
      <c r="AG253"/>
      <c r="AH253"/>
      <c r="AI253"/>
      <c r="AJ253"/>
      <c r="AK253"/>
      <c r="AL253"/>
      <c r="AM253"/>
      <c r="AN253"/>
      <c r="AO253"/>
      <c r="AP253"/>
      <c r="AQ253"/>
      <c r="AR253"/>
      <c r="AS253"/>
      <c r="AT253"/>
      <c r="AU253"/>
      <c r="AV253"/>
      <c r="AW253"/>
      <c r="AX253"/>
      <c r="AY253"/>
      <c r="AZ253"/>
      <c r="BA253"/>
      <c r="BB253"/>
      <c r="BC253"/>
      <c r="BD253"/>
      <c r="BE253"/>
      <c r="BF253"/>
      <c r="BG253"/>
      <c r="BH253"/>
      <c r="BI253"/>
      <c r="BJ253"/>
      <c r="BK253"/>
      <c r="BL253"/>
      <c r="BM253"/>
      <c r="BN253"/>
      <c r="BO253"/>
      <c r="BP253"/>
      <c r="BQ253"/>
      <c r="BR253"/>
      <c r="BS253"/>
      <c r="BT253"/>
      <c r="BU253"/>
      <c r="BV253"/>
      <c r="BW253"/>
      <c r="BX253"/>
      <c r="BY253"/>
      <c r="BZ253"/>
      <c r="CA253"/>
      <c r="CB253"/>
      <c r="CC253"/>
      <c r="CD253"/>
      <c r="CE253"/>
      <c r="CF253"/>
      <c r="CG253"/>
      <c r="CH253"/>
      <c r="CI253"/>
      <c r="CJ253"/>
      <c r="CK253"/>
      <c r="CL253"/>
      <c r="CM253"/>
      <c r="CN253"/>
      <c r="CO253"/>
      <c r="CP253"/>
      <c r="CQ253"/>
      <c r="CR253"/>
      <c r="CS253"/>
      <c r="CT253"/>
      <c r="CU253"/>
      <c r="CV253"/>
      <c r="CW253"/>
      <c r="CX253"/>
      <c r="CY253"/>
      <c r="CZ253"/>
      <c r="DA253"/>
      <c r="DB253"/>
      <c r="DC253"/>
      <c r="DD253"/>
      <c r="DE253"/>
      <c r="DF253"/>
      <c r="DG253"/>
      <c r="DH253"/>
      <c r="DI253"/>
      <c r="DJ253"/>
      <c r="DK253"/>
      <c r="DL253"/>
      <c r="DM253"/>
      <c r="DN253"/>
      <c r="DO253"/>
      <c r="DP253"/>
      <c r="DQ253"/>
      <c r="DR253"/>
      <c r="DS253"/>
      <c r="DT253"/>
      <c r="DU253"/>
      <c r="DV253"/>
      <c r="DW253"/>
      <c r="DX253"/>
      <c r="DY253"/>
      <c r="DZ253"/>
      <c r="EA253"/>
      <c r="EB253"/>
      <c r="EC253"/>
      <c r="ED253"/>
      <c r="EE253"/>
      <c r="EF253"/>
      <c r="EG253"/>
      <c r="EH253"/>
      <c r="EI253"/>
      <c r="EJ253"/>
      <c r="EK253"/>
      <c r="EL253"/>
      <c r="EM253"/>
      <c r="EN253"/>
      <c r="EO253"/>
      <c r="EP253"/>
      <c r="EQ253"/>
      <c r="ER253"/>
      <c r="ES253"/>
      <c r="ET253"/>
      <c r="EU253"/>
      <c r="EV253"/>
      <c r="EW253"/>
      <c r="EX253"/>
      <c r="EY253"/>
      <c r="EZ253"/>
      <c r="FA253"/>
      <c r="FB253"/>
      <c r="FC253"/>
      <c r="FD253"/>
      <c r="FE253"/>
      <c r="FF253"/>
      <c r="FG253"/>
      <c r="FH253"/>
      <c r="FI253"/>
      <c r="FJ253"/>
      <c r="FK253"/>
      <c r="FL253"/>
      <c r="FM253"/>
      <c r="FN253"/>
      <c r="FO253"/>
      <c r="FP253"/>
      <c r="FQ253"/>
      <c r="FR253"/>
      <c r="FS253"/>
      <c r="FT253"/>
      <c r="FU253"/>
      <c r="FV253"/>
      <c r="FW253"/>
      <c r="FX253"/>
      <c r="FY253"/>
      <c r="FZ253"/>
      <c r="GA253"/>
      <c r="GB253"/>
      <c r="GC253"/>
      <c r="GD253"/>
      <c r="GE253"/>
      <c r="GF253"/>
      <c r="GG253"/>
      <c r="GH253"/>
      <c r="GI253"/>
      <c r="GJ253"/>
      <c r="GK253"/>
      <c r="GL253"/>
      <c r="GM253"/>
      <c r="GN253"/>
      <c r="GO253"/>
      <c r="GP253"/>
      <c r="GQ253"/>
      <c r="GR253"/>
      <c r="GS253"/>
      <c r="GT253"/>
      <c r="GU253"/>
      <c r="GV253"/>
      <c r="GW253"/>
      <c r="GX253"/>
      <c r="GY253"/>
      <c r="GZ253"/>
      <c r="HA253"/>
      <c r="HB253"/>
      <c r="HC253"/>
      <c r="HD253"/>
      <c r="HE253"/>
      <c r="HF253"/>
      <c r="HG253"/>
      <c r="HH253"/>
      <c r="HI253"/>
      <c r="HJ253"/>
      <c r="HK253"/>
      <c r="HL253"/>
      <c r="HM253"/>
      <c r="HN253"/>
      <c r="HO253"/>
      <c r="HP253"/>
      <c r="HQ253"/>
      <c r="HR253"/>
      <c r="HS253"/>
      <c r="HT253"/>
      <c r="HU253"/>
      <c r="HV253"/>
      <c r="HW253"/>
      <c r="HX253"/>
      <c r="HY253"/>
      <c r="HZ253"/>
      <c r="IA253"/>
      <c r="IB253"/>
      <c r="IC253"/>
      <c r="ID253"/>
      <c r="IE253"/>
      <c r="IF253"/>
      <c r="IG253"/>
      <c r="IH253"/>
      <c r="II253"/>
      <c r="IJ253"/>
      <c r="IK253"/>
      <c r="IL253"/>
      <c r="IM253"/>
      <c r="IN253"/>
      <c r="IO253"/>
      <c r="IP253"/>
      <c r="IQ253"/>
      <c r="IR253"/>
      <c r="IS253"/>
      <c r="IT253"/>
      <c r="IU253"/>
      <c r="IV253"/>
    </row>
    <row r="254" spans="1:256" ht="48" customHeight="1" x14ac:dyDescent="0.2">
      <c r="A254" s="14" t="s">
        <v>307</v>
      </c>
      <c r="B254" s="27" t="str">
        <f>VLOOKUP(A254,Questions!$B$3:$C$258,2,FALSE)</f>
        <v>Does your application automatically lock or log-out an account after a period of inactivity?</v>
      </c>
      <c r="C254" s="11"/>
      <c r="D254" s="12"/>
      <c r="E254" s="10" t="s">
        <v>2266</v>
      </c>
      <c r="F254"/>
      <c r="G254"/>
      <c r="H254"/>
      <c r="I254"/>
      <c r="J254"/>
      <c r="K254"/>
      <c r="L254"/>
      <c r="M254"/>
      <c r="N254"/>
      <c r="O254"/>
      <c r="P254"/>
      <c r="Q254"/>
      <c r="R254"/>
      <c r="S254"/>
      <c r="T254"/>
      <c r="U254"/>
      <c r="V254"/>
      <c r="W254"/>
      <c r="X254"/>
      <c r="Y254"/>
      <c r="Z254"/>
      <c r="AA254"/>
      <c r="AB254"/>
      <c r="AC254"/>
      <c r="AD254"/>
      <c r="AE254"/>
      <c r="AF254"/>
      <c r="AG254"/>
      <c r="AH254"/>
      <c r="AI254"/>
      <c r="AJ254"/>
      <c r="AK254"/>
      <c r="AL254"/>
      <c r="AM254"/>
      <c r="AN254"/>
      <c r="AO254"/>
      <c r="AP254"/>
      <c r="AQ254"/>
      <c r="AR254"/>
      <c r="AS254"/>
      <c r="AT254"/>
      <c r="AU254"/>
      <c r="AV254"/>
      <c r="AW254"/>
      <c r="AX254"/>
      <c r="AY254"/>
      <c r="AZ254"/>
      <c r="BA254"/>
      <c r="BB254"/>
      <c r="BC254"/>
      <c r="BD254"/>
      <c r="BE254"/>
      <c r="BF254"/>
      <c r="BG254"/>
      <c r="BH254"/>
      <c r="BI254"/>
      <c r="BJ254"/>
      <c r="BK254"/>
      <c r="BL254"/>
      <c r="BM254"/>
      <c r="BN254"/>
      <c r="BO254"/>
      <c r="BP254"/>
      <c r="BQ254"/>
      <c r="BR254"/>
      <c r="BS254"/>
      <c r="BT254"/>
      <c r="BU254"/>
      <c r="BV254"/>
      <c r="BW254"/>
      <c r="BX254"/>
      <c r="BY254"/>
      <c r="BZ254"/>
      <c r="CA254"/>
      <c r="CB254"/>
      <c r="CC254"/>
      <c r="CD254"/>
      <c r="CE254"/>
      <c r="CF254"/>
      <c r="CG254"/>
      <c r="CH254"/>
      <c r="CI254"/>
      <c r="CJ254"/>
      <c r="CK254"/>
      <c r="CL254"/>
      <c r="CM254"/>
      <c r="CN254"/>
      <c r="CO254"/>
      <c r="CP254"/>
      <c r="CQ254"/>
      <c r="CR254"/>
      <c r="CS254"/>
      <c r="CT254"/>
      <c r="CU254"/>
      <c r="CV254"/>
      <c r="CW254"/>
      <c r="CX254"/>
      <c r="CY254"/>
      <c r="CZ254"/>
      <c r="DA254"/>
      <c r="DB254"/>
      <c r="DC254"/>
      <c r="DD254"/>
      <c r="DE254"/>
      <c r="DF254"/>
      <c r="DG254"/>
      <c r="DH254"/>
      <c r="DI254"/>
      <c r="DJ254"/>
      <c r="DK254"/>
      <c r="DL254"/>
      <c r="DM254"/>
      <c r="DN254"/>
      <c r="DO254"/>
      <c r="DP254"/>
      <c r="DQ254"/>
      <c r="DR254"/>
      <c r="DS254"/>
      <c r="DT254"/>
      <c r="DU254"/>
      <c r="DV254"/>
      <c r="DW254"/>
      <c r="DX254"/>
      <c r="DY254"/>
      <c r="DZ254"/>
      <c r="EA254"/>
      <c r="EB254"/>
      <c r="EC254"/>
      <c r="ED254"/>
      <c r="EE254"/>
      <c r="EF254"/>
      <c r="EG254"/>
      <c r="EH254"/>
      <c r="EI254"/>
      <c r="EJ254"/>
      <c r="EK254"/>
      <c r="EL254"/>
      <c r="EM254"/>
      <c r="EN254"/>
      <c r="EO254"/>
      <c r="EP254"/>
      <c r="EQ254"/>
      <c r="ER254"/>
      <c r="ES254"/>
      <c r="ET254"/>
      <c r="EU254"/>
      <c r="EV254"/>
      <c r="EW254"/>
      <c r="EX254"/>
      <c r="EY254"/>
      <c r="EZ254"/>
      <c r="FA254"/>
      <c r="FB254"/>
      <c r="FC254"/>
      <c r="FD254"/>
      <c r="FE254"/>
      <c r="FF254"/>
      <c r="FG254"/>
      <c r="FH254"/>
      <c r="FI254"/>
      <c r="FJ254"/>
      <c r="FK254"/>
      <c r="FL254"/>
      <c r="FM254"/>
      <c r="FN254"/>
      <c r="FO254"/>
      <c r="FP254"/>
      <c r="FQ254"/>
      <c r="FR254"/>
      <c r="FS254"/>
      <c r="FT254"/>
      <c r="FU254"/>
      <c r="FV254"/>
      <c r="FW254"/>
      <c r="FX254"/>
      <c r="FY254"/>
      <c r="FZ254"/>
      <c r="GA254"/>
      <c r="GB254"/>
      <c r="GC254"/>
      <c r="GD254"/>
      <c r="GE254"/>
      <c r="GF254"/>
      <c r="GG254"/>
      <c r="GH254"/>
      <c r="GI254"/>
      <c r="GJ254"/>
      <c r="GK254"/>
      <c r="GL254"/>
      <c r="GM254"/>
      <c r="GN254"/>
      <c r="GO254"/>
      <c r="GP254"/>
      <c r="GQ254"/>
      <c r="GR254"/>
      <c r="GS254"/>
      <c r="GT254"/>
      <c r="GU254"/>
      <c r="GV254"/>
      <c r="GW254"/>
      <c r="GX254"/>
      <c r="GY254"/>
      <c r="GZ254"/>
      <c r="HA254"/>
      <c r="HB254"/>
      <c r="HC254"/>
      <c r="HD254"/>
      <c r="HE254"/>
      <c r="HF254"/>
      <c r="HG254"/>
      <c r="HH254"/>
      <c r="HI254"/>
      <c r="HJ254"/>
      <c r="HK254"/>
      <c r="HL254"/>
      <c r="HM254"/>
      <c r="HN254"/>
      <c r="HO254"/>
      <c r="HP254"/>
      <c r="HQ254"/>
      <c r="HR254"/>
      <c r="HS254"/>
      <c r="HT254"/>
      <c r="HU254"/>
      <c r="HV254"/>
      <c r="HW254"/>
      <c r="HX254"/>
      <c r="HY254"/>
      <c r="HZ254"/>
      <c r="IA254"/>
      <c r="IB254"/>
      <c r="IC254"/>
      <c r="ID254"/>
      <c r="IE254"/>
      <c r="IF254"/>
      <c r="IG254"/>
      <c r="IH254"/>
      <c r="II254"/>
      <c r="IJ254"/>
      <c r="IK254"/>
      <c r="IL254"/>
      <c r="IM254"/>
      <c r="IN254"/>
      <c r="IO254"/>
      <c r="IP254"/>
      <c r="IQ254"/>
      <c r="IR254"/>
      <c r="IS254"/>
      <c r="IT254"/>
      <c r="IU254"/>
      <c r="IV254"/>
    </row>
    <row r="255" spans="1:256" ht="48" customHeight="1" x14ac:dyDescent="0.2">
      <c r="A255" s="14" t="s">
        <v>308</v>
      </c>
      <c r="B255" s="27" t="str">
        <f>VLOOKUP(A255,Questions!$B$3:$C$258,2,FALSE)</f>
        <v>Are passwords visible in plain text, whether when stored or entered, including service level accounts (i.e. database accounts, etc.)?</v>
      </c>
      <c r="C255" s="11"/>
      <c r="D255" s="12"/>
      <c r="E255" s="10" t="s">
        <v>2266</v>
      </c>
      <c r="F255"/>
      <c r="G255"/>
      <c r="H255"/>
      <c r="I255"/>
      <c r="J255"/>
      <c r="K255"/>
      <c r="L255"/>
      <c r="M255"/>
      <c r="N255"/>
      <c r="O255"/>
      <c r="P255"/>
      <c r="Q255"/>
      <c r="R255"/>
      <c r="S255"/>
      <c r="T255"/>
      <c r="U255"/>
      <c r="V255"/>
      <c r="W255"/>
      <c r="X255"/>
      <c r="Y255"/>
      <c r="Z255"/>
      <c r="AA255"/>
      <c r="AB255"/>
      <c r="AC255"/>
      <c r="AD255"/>
      <c r="AE255"/>
      <c r="AF255"/>
      <c r="AG255"/>
      <c r="AH255"/>
      <c r="AI255"/>
      <c r="AJ255"/>
      <c r="AK255"/>
      <c r="AL255"/>
      <c r="AM255"/>
      <c r="AN255"/>
      <c r="AO255"/>
      <c r="AP255"/>
      <c r="AQ255"/>
      <c r="AR255"/>
      <c r="AS255"/>
      <c r="AT255"/>
      <c r="AU255"/>
      <c r="AV255"/>
      <c r="AW255"/>
      <c r="AX255"/>
      <c r="AY255"/>
      <c r="AZ255"/>
      <c r="BA255"/>
      <c r="BB255"/>
      <c r="BC255"/>
      <c r="BD255"/>
      <c r="BE255"/>
      <c r="BF255"/>
      <c r="BG255"/>
      <c r="BH255"/>
      <c r="BI255"/>
      <c r="BJ255"/>
      <c r="BK255"/>
      <c r="BL255"/>
      <c r="BM255"/>
      <c r="BN255"/>
      <c r="BO255"/>
      <c r="BP255"/>
      <c r="BQ255"/>
      <c r="BR255"/>
      <c r="BS255"/>
      <c r="BT255"/>
      <c r="BU255"/>
      <c r="BV255"/>
      <c r="BW255"/>
      <c r="BX255"/>
      <c r="BY255"/>
      <c r="BZ255"/>
      <c r="CA255"/>
      <c r="CB255"/>
      <c r="CC255"/>
      <c r="CD255"/>
      <c r="CE255"/>
      <c r="CF255"/>
      <c r="CG255"/>
      <c r="CH255"/>
      <c r="CI255"/>
      <c r="CJ255"/>
      <c r="CK255"/>
      <c r="CL255"/>
      <c r="CM255"/>
      <c r="CN255"/>
      <c r="CO255"/>
      <c r="CP255"/>
      <c r="CQ255"/>
      <c r="CR255"/>
      <c r="CS255"/>
      <c r="CT255"/>
      <c r="CU255"/>
      <c r="CV255"/>
      <c r="CW255"/>
      <c r="CX255"/>
      <c r="CY255"/>
      <c r="CZ255"/>
      <c r="DA255"/>
      <c r="DB255"/>
      <c r="DC255"/>
      <c r="DD255"/>
      <c r="DE255"/>
      <c r="DF255"/>
      <c r="DG255"/>
      <c r="DH255"/>
      <c r="DI255"/>
      <c r="DJ255"/>
      <c r="DK255"/>
      <c r="DL255"/>
      <c r="DM255"/>
      <c r="DN255"/>
      <c r="DO255"/>
      <c r="DP255"/>
      <c r="DQ255"/>
      <c r="DR255"/>
      <c r="DS255"/>
      <c r="DT255"/>
      <c r="DU255"/>
      <c r="DV255"/>
      <c r="DW255"/>
      <c r="DX255"/>
      <c r="DY255"/>
      <c r="DZ255"/>
      <c r="EA255"/>
      <c r="EB255"/>
      <c r="EC255"/>
      <c r="ED255"/>
      <c r="EE255"/>
      <c r="EF255"/>
      <c r="EG255"/>
      <c r="EH255"/>
      <c r="EI255"/>
      <c r="EJ255"/>
      <c r="EK255"/>
      <c r="EL255"/>
      <c r="EM255"/>
      <c r="EN255"/>
      <c r="EO255"/>
      <c r="EP255"/>
      <c r="EQ255"/>
      <c r="ER255"/>
      <c r="ES255"/>
      <c r="ET255"/>
      <c r="EU255"/>
      <c r="EV255"/>
      <c r="EW255"/>
      <c r="EX255"/>
      <c r="EY255"/>
      <c r="EZ255"/>
      <c r="FA255"/>
      <c r="FB255"/>
      <c r="FC255"/>
      <c r="FD255"/>
      <c r="FE255"/>
      <c r="FF255"/>
      <c r="FG255"/>
      <c r="FH255"/>
      <c r="FI255"/>
      <c r="FJ255"/>
      <c r="FK255"/>
      <c r="FL255"/>
      <c r="FM255"/>
      <c r="FN255"/>
      <c r="FO255"/>
      <c r="FP255"/>
      <c r="FQ255"/>
      <c r="FR255"/>
      <c r="FS255"/>
      <c r="FT255"/>
      <c r="FU255"/>
      <c r="FV255"/>
      <c r="FW255"/>
      <c r="FX255"/>
      <c r="FY255"/>
      <c r="FZ255"/>
      <c r="GA255"/>
      <c r="GB255"/>
      <c r="GC255"/>
      <c r="GD255"/>
      <c r="GE255"/>
      <c r="GF255"/>
      <c r="GG255"/>
      <c r="GH255"/>
      <c r="GI255"/>
      <c r="GJ255"/>
      <c r="GK255"/>
      <c r="GL255"/>
      <c r="GM255"/>
      <c r="GN255"/>
      <c r="GO255"/>
      <c r="GP255"/>
      <c r="GQ255"/>
      <c r="GR255"/>
      <c r="GS255"/>
      <c r="GT255"/>
      <c r="GU255"/>
      <c r="GV255"/>
      <c r="GW255"/>
      <c r="GX255"/>
      <c r="GY255"/>
      <c r="GZ255"/>
      <c r="HA255"/>
      <c r="HB255"/>
      <c r="HC255"/>
      <c r="HD255"/>
      <c r="HE255"/>
      <c r="HF255"/>
      <c r="HG255"/>
      <c r="HH255"/>
      <c r="HI255"/>
      <c r="HJ255"/>
      <c r="HK255"/>
      <c r="HL255"/>
      <c r="HM255"/>
      <c r="HN255"/>
      <c r="HO255"/>
      <c r="HP255"/>
      <c r="HQ255"/>
      <c r="HR255"/>
      <c r="HS255"/>
      <c r="HT255"/>
      <c r="HU255"/>
      <c r="HV255"/>
      <c r="HW255"/>
      <c r="HX255"/>
      <c r="HY255"/>
      <c r="HZ255"/>
      <c r="IA255"/>
      <c r="IB255"/>
      <c r="IC255"/>
      <c r="ID255"/>
      <c r="IE255"/>
      <c r="IF255"/>
      <c r="IG255"/>
      <c r="IH255"/>
      <c r="II255"/>
      <c r="IJ255"/>
      <c r="IK255"/>
      <c r="IL255"/>
      <c r="IM255"/>
      <c r="IN255"/>
      <c r="IO255"/>
      <c r="IP255"/>
      <c r="IQ255"/>
      <c r="IR255"/>
      <c r="IS255"/>
      <c r="IT255"/>
      <c r="IU255"/>
      <c r="IV255"/>
    </row>
    <row r="256" spans="1:256" ht="48" customHeight="1" x14ac:dyDescent="0.2">
      <c r="A256" s="14" t="s">
        <v>309</v>
      </c>
      <c r="B256" s="27" t="str">
        <f>VLOOKUP(A256,Questions!$B$3:$C$258,2,FALSE)</f>
        <v>If the application is institution-hosted, can all service level and administrative account passwords be changed by the institution?</v>
      </c>
      <c r="C256" s="11"/>
      <c r="D256" s="12"/>
      <c r="E256" s="10" t="s">
        <v>2266</v>
      </c>
      <c r="F256"/>
      <c r="G256"/>
      <c r="H256"/>
      <c r="I256"/>
      <c r="J256"/>
      <c r="K256"/>
      <c r="L256"/>
      <c r="M256"/>
      <c r="N256"/>
      <c r="O256"/>
      <c r="P256"/>
      <c r="Q256"/>
      <c r="R256"/>
      <c r="S256"/>
      <c r="T256"/>
      <c r="U256"/>
      <c r="V256"/>
      <c r="W256"/>
      <c r="X256"/>
      <c r="Y256"/>
      <c r="Z256"/>
      <c r="AA256"/>
      <c r="AB256"/>
      <c r="AC256"/>
      <c r="AD256"/>
      <c r="AE256"/>
      <c r="AF256"/>
      <c r="AG256"/>
      <c r="AH256"/>
      <c r="AI256"/>
      <c r="AJ256"/>
      <c r="AK256"/>
      <c r="AL256"/>
      <c r="AM256"/>
      <c r="AN256"/>
      <c r="AO256"/>
      <c r="AP256"/>
      <c r="AQ256"/>
      <c r="AR256"/>
      <c r="AS256"/>
      <c r="AT256"/>
      <c r="AU256"/>
      <c r="AV256"/>
      <c r="AW256"/>
      <c r="AX256"/>
      <c r="AY256"/>
      <c r="AZ256"/>
      <c r="BA256"/>
      <c r="BB256"/>
      <c r="BC256"/>
      <c r="BD256"/>
      <c r="BE256"/>
      <c r="BF256"/>
      <c r="BG256"/>
      <c r="BH256"/>
      <c r="BI256"/>
      <c r="BJ256"/>
      <c r="BK256"/>
      <c r="BL256"/>
      <c r="BM256"/>
      <c r="BN256"/>
      <c r="BO256"/>
      <c r="BP256"/>
      <c r="BQ256"/>
      <c r="BR256"/>
      <c r="BS256"/>
      <c r="BT256"/>
      <c r="BU256"/>
      <c r="BV256"/>
      <c r="BW256"/>
      <c r="BX256"/>
      <c r="BY256"/>
      <c r="BZ256"/>
      <c r="CA256"/>
      <c r="CB256"/>
      <c r="CC256"/>
      <c r="CD256"/>
      <c r="CE256"/>
      <c r="CF256"/>
      <c r="CG256"/>
      <c r="CH256"/>
      <c r="CI256"/>
      <c r="CJ256"/>
      <c r="CK256"/>
      <c r="CL256"/>
      <c r="CM256"/>
      <c r="CN256"/>
      <c r="CO256"/>
      <c r="CP256"/>
      <c r="CQ256"/>
      <c r="CR256"/>
      <c r="CS256"/>
      <c r="CT256"/>
      <c r="CU256"/>
      <c r="CV256"/>
      <c r="CW256"/>
      <c r="CX256"/>
      <c r="CY256"/>
      <c r="CZ256"/>
      <c r="DA256"/>
      <c r="DB256"/>
      <c r="DC256"/>
      <c r="DD256"/>
      <c r="DE256"/>
      <c r="DF256"/>
      <c r="DG256"/>
      <c r="DH256"/>
      <c r="DI256"/>
      <c r="DJ256"/>
      <c r="DK256"/>
      <c r="DL256"/>
      <c r="DM256"/>
      <c r="DN256"/>
      <c r="DO256"/>
      <c r="DP256"/>
      <c r="DQ256"/>
      <c r="DR256"/>
      <c r="DS256"/>
      <c r="DT256"/>
      <c r="DU256"/>
      <c r="DV256"/>
      <c r="DW256"/>
      <c r="DX256"/>
      <c r="DY256"/>
      <c r="DZ256"/>
      <c r="EA256"/>
      <c r="EB256"/>
      <c r="EC256"/>
      <c r="ED256"/>
      <c r="EE256"/>
      <c r="EF256"/>
      <c r="EG256"/>
      <c r="EH256"/>
      <c r="EI256"/>
      <c r="EJ256"/>
      <c r="EK256"/>
      <c r="EL256"/>
      <c r="EM256"/>
      <c r="EN256"/>
      <c r="EO256"/>
      <c r="EP256"/>
      <c r="EQ256"/>
      <c r="ER256"/>
      <c r="ES256"/>
      <c r="ET256"/>
      <c r="EU256"/>
      <c r="EV256"/>
      <c r="EW256"/>
      <c r="EX256"/>
      <c r="EY256"/>
      <c r="EZ256"/>
      <c r="FA256"/>
      <c r="FB256"/>
      <c r="FC256"/>
      <c r="FD256"/>
      <c r="FE256"/>
      <c r="FF256"/>
      <c r="FG256"/>
      <c r="FH256"/>
      <c r="FI256"/>
      <c r="FJ256"/>
      <c r="FK256"/>
      <c r="FL256"/>
      <c r="FM256"/>
      <c r="FN256"/>
      <c r="FO256"/>
      <c r="FP256"/>
      <c r="FQ256"/>
      <c r="FR256"/>
      <c r="FS256"/>
      <c r="FT256"/>
      <c r="FU256"/>
      <c r="FV256"/>
      <c r="FW256"/>
      <c r="FX256"/>
      <c r="FY256"/>
      <c r="FZ256"/>
      <c r="GA256"/>
      <c r="GB256"/>
      <c r="GC256"/>
      <c r="GD256"/>
      <c r="GE256"/>
      <c r="GF256"/>
      <c r="GG256"/>
      <c r="GH256"/>
      <c r="GI256"/>
      <c r="GJ256"/>
      <c r="GK256"/>
      <c r="GL256"/>
      <c r="GM256"/>
      <c r="GN256"/>
      <c r="GO256"/>
      <c r="GP256"/>
      <c r="GQ256"/>
      <c r="GR256"/>
      <c r="GS256"/>
      <c r="GT256"/>
      <c r="GU256"/>
      <c r="GV256"/>
      <c r="GW256"/>
      <c r="GX256"/>
      <c r="GY256"/>
      <c r="GZ256"/>
      <c r="HA256"/>
      <c r="HB256"/>
      <c r="HC256"/>
      <c r="HD256"/>
      <c r="HE256"/>
      <c r="HF256"/>
      <c r="HG256"/>
      <c r="HH256"/>
      <c r="HI256"/>
      <c r="HJ256"/>
      <c r="HK256"/>
      <c r="HL256"/>
      <c r="HM256"/>
      <c r="HN256"/>
      <c r="HO256"/>
      <c r="HP256"/>
      <c r="HQ256"/>
      <c r="HR256"/>
      <c r="HS256"/>
      <c r="HT256"/>
      <c r="HU256"/>
      <c r="HV256"/>
      <c r="HW256"/>
      <c r="HX256"/>
      <c r="HY256"/>
      <c r="HZ256"/>
      <c r="IA256"/>
      <c r="IB256"/>
      <c r="IC256"/>
      <c r="ID256"/>
      <c r="IE256"/>
      <c r="IF256"/>
      <c r="IG256"/>
      <c r="IH256"/>
      <c r="II256"/>
      <c r="IJ256"/>
      <c r="IK256"/>
      <c r="IL256"/>
      <c r="IM256"/>
      <c r="IN256"/>
      <c r="IO256"/>
      <c r="IP256"/>
      <c r="IQ256"/>
      <c r="IR256"/>
      <c r="IS256"/>
      <c r="IT256"/>
      <c r="IU256"/>
      <c r="IV256"/>
    </row>
    <row r="257" spans="1:256" ht="48" customHeight="1" x14ac:dyDescent="0.2">
      <c r="A257" s="14" t="s">
        <v>310</v>
      </c>
      <c r="B257" s="27" t="str">
        <f>VLOOKUP(A257,Questions!$B$3:$C$258,2,FALSE)</f>
        <v>Does your application provide the ability to define user access levels?</v>
      </c>
      <c r="C257" s="11"/>
      <c r="D257" s="12"/>
      <c r="E257" s="10" t="s">
        <v>2266</v>
      </c>
      <c r="F257"/>
      <c r="G257"/>
      <c r="H257"/>
      <c r="I257"/>
      <c r="J257"/>
      <c r="K257"/>
      <c r="L257"/>
      <c r="M257"/>
      <c r="N257"/>
      <c r="O257"/>
      <c r="P257"/>
      <c r="Q257"/>
      <c r="R257"/>
      <c r="S257"/>
      <c r="T257"/>
      <c r="U257"/>
      <c r="V257"/>
      <c r="W257"/>
      <c r="X257"/>
      <c r="Y257"/>
      <c r="Z257"/>
      <c r="AA257"/>
      <c r="AB257"/>
      <c r="AC257"/>
      <c r="AD257"/>
      <c r="AE257"/>
      <c r="AF257"/>
      <c r="AG257"/>
      <c r="AH257"/>
      <c r="AI257"/>
      <c r="AJ257"/>
      <c r="AK257"/>
      <c r="AL257"/>
      <c r="AM257"/>
      <c r="AN257"/>
      <c r="AO257"/>
      <c r="AP257"/>
      <c r="AQ257"/>
      <c r="AR257"/>
      <c r="AS257"/>
      <c r="AT257"/>
      <c r="AU257"/>
      <c r="AV257"/>
      <c r="AW257"/>
      <c r="AX257"/>
      <c r="AY257"/>
      <c r="AZ257"/>
      <c r="BA257"/>
      <c r="BB257"/>
      <c r="BC257"/>
      <c r="BD257"/>
      <c r="BE257"/>
      <c r="BF257"/>
      <c r="BG257"/>
      <c r="BH257"/>
      <c r="BI257"/>
      <c r="BJ257"/>
      <c r="BK257"/>
      <c r="BL257"/>
      <c r="BM257"/>
      <c r="BN257"/>
      <c r="BO257"/>
      <c r="BP257"/>
      <c r="BQ257"/>
      <c r="BR257"/>
      <c r="BS257"/>
      <c r="BT257"/>
      <c r="BU257"/>
      <c r="BV257"/>
      <c r="BW257"/>
      <c r="BX257"/>
      <c r="BY257"/>
      <c r="BZ257"/>
      <c r="CA257"/>
      <c r="CB257"/>
      <c r="CC257"/>
      <c r="CD257"/>
      <c r="CE257"/>
      <c r="CF257"/>
      <c r="CG257"/>
      <c r="CH257"/>
      <c r="CI257"/>
      <c r="CJ257"/>
      <c r="CK257"/>
      <c r="CL257"/>
      <c r="CM257"/>
      <c r="CN257"/>
      <c r="CO257"/>
      <c r="CP257"/>
      <c r="CQ257"/>
      <c r="CR257"/>
      <c r="CS257"/>
      <c r="CT257"/>
      <c r="CU257"/>
      <c r="CV257"/>
      <c r="CW257"/>
      <c r="CX257"/>
      <c r="CY257"/>
      <c r="CZ257"/>
      <c r="DA257"/>
      <c r="DB257"/>
      <c r="DC257"/>
      <c r="DD257"/>
      <c r="DE257"/>
      <c r="DF257"/>
      <c r="DG257"/>
      <c r="DH257"/>
      <c r="DI257"/>
      <c r="DJ257"/>
      <c r="DK257"/>
      <c r="DL257"/>
      <c r="DM257"/>
      <c r="DN257"/>
      <c r="DO257"/>
      <c r="DP257"/>
      <c r="DQ257"/>
      <c r="DR257"/>
      <c r="DS257"/>
      <c r="DT257"/>
      <c r="DU257"/>
      <c r="DV257"/>
      <c r="DW257"/>
      <c r="DX257"/>
      <c r="DY257"/>
      <c r="DZ257"/>
      <c r="EA257"/>
      <c r="EB257"/>
      <c r="EC257"/>
      <c r="ED257"/>
      <c r="EE257"/>
      <c r="EF257"/>
      <c r="EG257"/>
      <c r="EH257"/>
      <c r="EI257"/>
      <c r="EJ257"/>
      <c r="EK257"/>
      <c r="EL257"/>
      <c r="EM257"/>
      <c r="EN257"/>
      <c r="EO257"/>
      <c r="EP257"/>
      <c r="EQ257"/>
      <c r="ER257"/>
      <c r="ES257"/>
      <c r="ET257"/>
      <c r="EU257"/>
      <c r="EV257"/>
      <c r="EW257"/>
      <c r="EX257"/>
      <c r="EY257"/>
      <c r="EZ257"/>
      <c r="FA257"/>
      <c r="FB257"/>
      <c r="FC257"/>
      <c r="FD257"/>
      <c r="FE257"/>
      <c r="FF257"/>
      <c r="FG257"/>
      <c r="FH257"/>
      <c r="FI257"/>
      <c r="FJ257"/>
      <c r="FK257"/>
      <c r="FL257"/>
      <c r="FM257"/>
      <c r="FN257"/>
      <c r="FO257"/>
      <c r="FP257"/>
      <c r="FQ257"/>
      <c r="FR257"/>
      <c r="FS257"/>
      <c r="FT257"/>
      <c r="FU257"/>
      <c r="FV257"/>
      <c r="FW257"/>
      <c r="FX257"/>
      <c r="FY257"/>
      <c r="FZ257"/>
      <c r="GA257"/>
      <c r="GB257"/>
      <c r="GC257"/>
      <c r="GD257"/>
      <c r="GE257"/>
      <c r="GF257"/>
      <c r="GG257"/>
      <c r="GH257"/>
      <c r="GI257"/>
      <c r="GJ257"/>
      <c r="GK257"/>
      <c r="GL257"/>
      <c r="GM257"/>
      <c r="GN257"/>
      <c r="GO257"/>
      <c r="GP257"/>
      <c r="GQ257"/>
      <c r="GR257"/>
      <c r="GS257"/>
      <c r="GT257"/>
      <c r="GU257"/>
      <c r="GV257"/>
      <c r="GW257"/>
      <c r="GX257"/>
      <c r="GY257"/>
      <c r="GZ257"/>
      <c r="HA257"/>
      <c r="HB257"/>
      <c r="HC257"/>
      <c r="HD257"/>
      <c r="HE257"/>
      <c r="HF257"/>
      <c r="HG257"/>
      <c r="HH257"/>
      <c r="HI257"/>
      <c r="HJ257"/>
      <c r="HK257"/>
      <c r="HL257"/>
      <c r="HM257"/>
      <c r="HN257"/>
      <c r="HO257"/>
      <c r="HP257"/>
      <c r="HQ257"/>
      <c r="HR257"/>
      <c r="HS257"/>
      <c r="HT257"/>
      <c r="HU257"/>
      <c r="HV257"/>
      <c r="HW257"/>
      <c r="HX257"/>
      <c r="HY257"/>
      <c r="HZ257"/>
      <c r="IA257"/>
      <c r="IB257"/>
      <c r="IC257"/>
      <c r="ID257"/>
      <c r="IE257"/>
      <c r="IF257"/>
      <c r="IG257"/>
      <c r="IH257"/>
      <c r="II257"/>
      <c r="IJ257"/>
      <c r="IK257"/>
      <c r="IL257"/>
      <c r="IM257"/>
      <c r="IN257"/>
      <c r="IO257"/>
      <c r="IP257"/>
      <c r="IQ257"/>
      <c r="IR257"/>
      <c r="IS257"/>
      <c r="IT257"/>
      <c r="IU257"/>
      <c r="IV257"/>
    </row>
    <row r="258" spans="1:256" ht="48" customHeight="1" x14ac:dyDescent="0.2">
      <c r="A258" s="14" t="s">
        <v>311</v>
      </c>
      <c r="B258" s="27" t="str">
        <f>VLOOKUP(A258,Questions!$B$3:$C$258,2,FALSE)</f>
        <v>Does your application support varying levels of access to administrative tasks defined individually per user?</v>
      </c>
      <c r="C258" s="11"/>
      <c r="D258" s="12"/>
      <c r="E258" s="10" t="s">
        <v>2266</v>
      </c>
      <c r="F258"/>
      <c r="G258"/>
      <c r="H258"/>
      <c r="I258"/>
      <c r="J258"/>
      <c r="K258"/>
      <c r="L258"/>
      <c r="M258"/>
      <c r="N258"/>
      <c r="O258"/>
      <c r="P258"/>
      <c r="Q258"/>
      <c r="R258"/>
      <c r="S258"/>
      <c r="T258"/>
      <c r="U258"/>
      <c r="V258"/>
      <c r="W258"/>
      <c r="X258"/>
      <c r="Y258"/>
      <c r="Z258"/>
      <c r="AA258"/>
      <c r="AB258"/>
      <c r="AC258"/>
      <c r="AD258"/>
      <c r="AE258"/>
      <c r="AF258"/>
      <c r="AG258"/>
      <c r="AH258"/>
      <c r="AI258"/>
      <c r="AJ258"/>
      <c r="AK258"/>
      <c r="AL258"/>
      <c r="AM258"/>
      <c r="AN258"/>
      <c r="AO258"/>
      <c r="AP258"/>
      <c r="AQ258"/>
      <c r="AR258"/>
      <c r="AS258"/>
      <c r="AT258"/>
      <c r="AU258"/>
      <c r="AV258"/>
      <c r="AW258"/>
      <c r="AX258"/>
      <c r="AY258"/>
      <c r="AZ258"/>
      <c r="BA258"/>
      <c r="BB258"/>
      <c r="BC258"/>
      <c r="BD258"/>
      <c r="BE258"/>
      <c r="BF258"/>
      <c r="BG258"/>
      <c r="BH258"/>
      <c r="BI258"/>
      <c r="BJ258"/>
      <c r="BK258"/>
      <c r="BL258"/>
      <c r="BM258"/>
      <c r="BN258"/>
      <c r="BO258"/>
      <c r="BP258"/>
      <c r="BQ258"/>
      <c r="BR258"/>
      <c r="BS258"/>
      <c r="BT258"/>
      <c r="BU258"/>
      <c r="BV258"/>
      <c r="BW258"/>
      <c r="BX258"/>
      <c r="BY258"/>
      <c r="BZ258"/>
      <c r="CA258"/>
      <c r="CB258"/>
      <c r="CC258"/>
      <c r="CD258"/>
      <c r="CE258"/>
      <c r="CF258"/>
      <c r="CG258"/>
      <c r="CH258"/>
      <c r="CI258"/>
      <c r="CJ258"/>
      <c r="CK258"/>
      <c r="CL258"/>
      <c r="CM258"/>
      <c r="CN258"/>
      <c r="CO258"/>
      <c r="CP258"/>
      <c r="CQ258"/>
      <c r="CR258"/>
      <c r="CS258"/>
      <c r="CT258"/>
      <c r="CU258"/>
      <c r="CV258"/>
      <c r="CW258"/>
      <c r="CX258"/>
      <c r="CY258"/>
      <c r="CZ258"/>
      <c r="DA258"/>
      <c r="DB258"/>
      <c r="DC258"/>
      <c r="DD258"/>
      <c r="DE258"/>
      <c r="DF258"/>
      <c r="DG258"/>
      <c r="DH258"/>
      <c r="DI258"/>
      <c r="DJ258"/>
      <c r="DK258"/>
      <c r="DL258"/>
      <c r="DM258"/>
      <c r="DN258"/>
      <c r="DO258"/>
      <c r="DP258"/>
      <c r="DQ258"/>
      <c r="DR258"/>
      <c r="DS258"/>
      <c r="DT258"/>
      <c r="DU258"/>
      <c r="DV258"/>
      <c r="DW258"/>
      <c r="DX258"/>
      <c r="DY258"/>
      <c r="DZ258"/>
      <c r="EA258"/>
      <c r="EB258"/>
      <c r="EC258"/>
      <c r="ED258"/>
      <c r="EE258"/>
      <c r="EF258"/>
      <c r="EG258"/>
      <c r="EH258"/>
      <c r="EI258"/>
      <c r="EJ258"/>
      <c r="EK258"/>
      <c r="EL258"/>
      <c r="EM258"/>
      <c r="EN258"/>
      <c r="EO258"/>
      <c r="EP258"/>
      <c r="EQ258"/>
      <c r="ER258"/>
      <c r="ES258"/>
      <c r="ET258"/>
      <c r="EU258"/>
      <c r="EV258"/>
      <c r="EW258"/>
      <c r="EX258"/>
      <c r="EY258"/>
      <c r="EZ258"/>
      <c r="FA258"/>
      <c r="FB258"/>
      <c r="FC258"/>
      <c r="FD258"/>
      <c r="FE258"/>
      <c r="FF258"/>
      <c r="FG258"/>
      <c r="FH258"/>
      <c r="FI258"/>
      <c r="FJ258"/>
      <c r="FK258"/>
      <c r="FL258"/>
      <c r="FM258"/>
      <c r="FN258"/>
      <c r="FO258"/>
      <c r="FP258"/>
      <c r="FQ258"/>
      <c r="FR258"/>
      <c r="FS258"/>
      <c r="FT258"/>
      <c r="FU258"/>
      <c r="FV258"/>
      <c r="FW258"/>
      <c r="FX258"/>
      <c r="FY258"/>
      <c r="FZ258"/>
      <c r="GA258"/>
      <c r="GB258"/>
      <c r="GC258"/>
      <c r="GD258"/>
      <c r="GE258"/>
      <c r="GF258"/>
      <c r="GG258"/>
      <c r="GH258"/>
      <c r="GI258"/>
      <c r="GJ258"/>
      <c r="GK258"/>
      <c r="GL258"/>
      <c r="GM258"/>
      <c r="GN258"/>
      <c r="GO258"/>
      <c r="GP258"/>
      <c r="GQ258"/>
      <c r="GR258"/>
      <c r="GS258"/>
      <c r="GT258"/>
      <c r="GU258"/>
      <c r="GV258"/>
      <c r="GW258"/>
      <c r="GX258"/>
      <c r="GY258"/>
      <c r="GZ258"/>
      <c r="HA258"/>
      <c r="HB258"/>
      <c r="HC258"/>
      <c r="HD258"/>
      <c r="HE258"/>
      <c r="HF258"/>
      <c r="HG258"/>
      <c r="HH258"/>
      <c r="HI258"/>
      <c r="HJ258"/>
      <c r="HK258"/>
      <c r="HL258"/>
      <c r="HM258"/>
      <c r="HN258"/>
      <c r="HO258"/>
      <c r="HP258"/>
      <c r="HQ258"/>
      <c r="HR258"/>
      <c r="HS258"/>
      <c r="HT258"/>
      <c r="HU258"/>
      <c r="HV258"/>
      <c r="HW258"/>
      <c r="HX258"/>
      <c r="HY258"/>
      <c r="HZ258"/>
      <c r="IA258"/>
      <c r="IB258"/>
      <c r="IC258"/>
      <c r="ID258"/>
      <c r="IE258"/>
      <c r="IF258"/>
      <c r="IG258"/>
      <c r="IH258"/>
      <c r="II258"/>
      <c r="IJ258"/>
      <c r="IK258"/>
      <c r="IL258"/>
      <c r="IM258"/>
      <c r="IN258"/>
      <c r="IO258"/>
      <c r="IP258"/>
      <c r="IQ258"/>
      <c r="IR258"/>
      <c r="IS258"/>
      <c r="IT258"/>
      <c r="IU258"/>
      <c r="IV258"/>
    </row>
    <row r="259" spans="1:256" ht="48" customHeight="1" x14ac:dyDescent="0.2">
      <c r="A259" s="14" t="s">
        <v>312</v>
      </c>
      <c r="B259" s="27" t="str">
        <f>VLOOKUP(A259,Questions!$B$3:$C$258,2,FALSE)</f>
        <v>Does your application support varying levels of access to records based on user ID?</v>
      </c>
      <c r="C259" s="11"/>
      <c r="D259" s="12"/>
      <c r="E259" s="10" t="s">
        <v>2266</v>
      </c>
      <c r="F259"/>
      <c r="G259"/>
      <c r="H259"/>
      <c r="I259"/>
      <c r="J259"/>
      <c r="K259"/>
      <c r="L259"/>
      <c r="M259"/>
      <c r="N259"/>
      <c r="O259"/>
      <c r="P259"/>
      <c r="Q259"/>
      <c r="R259"/>
      <c r="S259"/>
      <c r="T259"/>
      <c r="U259"/>
      <c r="V259"/>
      <c r="W259"/>
      <c r="X259"/>
      <c r="Y259"/>
      <c r="Z259"/>
      <c r="AA259"/>
      <c r="AB259"/>
      <c r="AC259"/>
      <c r="AD259"/>
      <c r="AE259"/>
      <c r="AF259"/>
      <c r="AG259"/>
      <c r="AH259"/>
      <c r="AI259"/>
      <c r="AJ259"/>
      <c r="AK259"/>
      <c r="AL259"/>
      <c r="AM259"/>
      <c r="AN259"/>
      <c r="AO259"/>
      <c r="AP259"/>
      <c r="AQ259"/>
      <c r="AR259"/>
      <c r="AS259"/>
      <c r="AT259"/>
      <c r="AU259"/>
      <c r="AV259"/>
      <c r="AW259"/>
      <c r="AX259"/>
      <c r="AY259"/>
      <c r="AZ259"/>
      <c r="BA259"/>
      <c r="BB259"/>
      <c r="BC259"/>
      <c r="BD259"/>
      <c r="BE259"/>
      <c r="BF259"/>
      <c r="BG259"/>
      <c r="BH259"/>
      <c r="BI259"/>
      <c r="BJ259"/>
      <c r="BK259"/>
      <c r="BL259"/>
      <c r="BM259"/>
      <c r="BN259"/>
      <c r="BO259"/>
      <c r="BP259"/>
      <c r="BQ259"/>
      <c r="BR259"/>
      <c r="BS259"/>
      <c r="BT259"/>
      <c r="BU259"/>
      <c r="BV259"/>
      <c r="BW259"/>
      <c r="BX259"/>
      <c r="BY259"/>
      <c r="BZ259"/>
      <c r="CA259"/>
      <c r="CB259"/>
      <c r="CC259"/>
      <c r="CD259"/>
      <c r="CE259"/>
      <c r="CF259"/>
      <c r="CG259"/>
      <c r="CH259"/>
      <c r="CI259"/>
      <c r="CJ259"/>
      <c r="CK259"/>
      <c r="CL259"/>
      <c r="CM259"/>
      <c r="CN259"/>
      <c r="CO259"/>
      <c r="CP259"/>
      <c r="CQ259"/>
      <c r="CR259"/>
      <c r="CS259"/>
      <c r="CT259"/>
      <c r="CU259"/>
      <c r="CV259"/>
      <c r="CW259"/>
      <c r="CX259"/>
      <c r="CY259"/>
      <c r="CZ259"/>
      <c r="DA259"/>
      <c r="DB259"/>
      <c r="DC259"/>
      <c r="DD259"/>
      <c r="DE259"/>
      <c r="DF259"/>
      <c r="DG259"/>
      <c r="DH259"/>
      <c r="DI259"/>
      <c r="DJ259"/>
      <c r="DK259"/>
      <c r="DL259"/>
      <c r="DM259"/>
      <c r="DN259"/>
      <c r="DO259"/>
      <c r="DP259"/>
      <c r="DQ259"/>
      <c r="DR259"/>
      <c r="DS259"/>
      <c r="DT259"/>
      <c r="DU259"/>
      <c r="DV259"/>
      <c r="DW259"/>
      <c r="DX259"/>
      <c r="DY259"/>
      <c r="DZ259"/>
      <c r="EA259"/>
      <c r="EB259"/>
      <c r="EC259"/>
      <c r="ED259"/>
      <c r="EE259"/>
      <c r="EF259"/>
      <c r="EG259"/>
      <c r="EH259"/>
      <c r="EI259"/>
      <c r="EJ259"/>
      <c r="EK259"/>
      <c r="EL259"/>
      <c r="EM259"/>
      <c r="EN259"/>
      <c r="EO259"/>
      <c r="EP259"/>
      <c r="EQ259"/>
      <c r="ER259"/>
      <c r="ES259"/>
      <c r="ET259"/>
      <c r="EU259"/>
      <c r="EV259"/>
      <c r="EW259"/>
      <c r="EX259"/>
      <c r="EY259"/>
      <c r="EZ259"/>
      <c r="FA259"/>
      <c r="FB259"/>
      <c r="FC259"/>
      <c r="FD259"/>
      <c r="FE259"/>
      <c r="FF259"/>
      <c r="FG259"/>
      <c r="FH259"/>
      <c r="FI259"/>
      <c r="FJ259"/>
      <c r="FK259"/>
      <c r="FL259"/>
      <c r="FM259"/>
      <c r="FN259"/>
      <c r="FO259"/>
      <c r="FP259"/>
      <c r="FQ259"/>
      <c r="FR259"/>
      <c r="FS259"/>
      <c r="FT259"/>
      <c r="FU259"/>
      <c r="FV259"/>
      <c r="FW259"/>
      <c r="FX259"/>
      <c r="FY259"/>
      <c r="FZ259"/>
      <c r="GA259"/>
      <c r="GB259"/>
      <c r="GC259"/>
      <c r="GD259"/>
      <c r="GE259"/>
      <c r="GF259"/>
      <c r="GG259"/>
      <c r="GH259"/>
      <c r="GI259"/>
      <c r="GJ259"/>
      <c r="GK259"/>
      <c r="GL259"/>
      <c r="GM259"/>
      <c r="GN259"/>
      <c r="GO259"/>
      <c r="GP259"/>
      <c r="GQ259"/>
      <c r="GR259"/>
      <c r="GS259"/>
      <c r="GT259"/>
      <c r="GU259"/>
      <c r="GV259"/>
      <c r="GW259"/>
      <c r="GX259"/>
      <c r="GY259"/>
      <c r="GZ259"/>
      <c r="HA259"/>
      <c r="HB259"/>
      <c r="HC259"/>
      <c r="HD259"/>
      <c r="HE259"/>
      <c r="HF259"/>
      <c r="HG259"/>
      <c r="HH259"/>
      <c r="HI259"/>
      <c r="HJ259"/>
      <c r="HK259"/>
      <c r="HL259"/>
      <c r="HM259"/>
      <c r="HN259"/>
      <c r="HO259"/>
      <c r="HP259"/>
      <c r="HQ259"/>
      <c r="HR259"/>
      <c r="HS259"/>
      <c r="HT259"/>
      <c r="HU259"/>
      <c r="HV259"/>
      <c r="HW259"/>
      <c r="HX259"/>
      <c r="HY259"/>
      <c r="HZ259"/>
      <c r="IA259"/>
      <c r="IB259"/>
      <c r="IC259"/>
      <c r="ID259"/>
      <c r="IE259"/>
      <c r="IF259"/>
      <c r="IG259"/>
      <c r="IH259"/>
      <c r="II259"/>
      <c r="IJ259"/>
      <c r="IK259"/>
      <c r="IL259"/>
      <c r="IM259"/>
      <c r="IN259"/>
      <c r="IO259"/>
      <c r="IP259"/>
      <c r="IQ259"/>
      <c r="IR259"/>
      <c r="IS259"/>
      <c r="IT259"/>
      <c r="IU259"/>
      <c r="IV259"/>
    </row>
    <row r="260" spans="1:256" ht="48" customHeight="1" x14ac:dyDescent="0.2">
      <c r="A260" s="14" t="s">
        <v>313</v>
      </c>
      <c r="B260" s="27" t="str">
        <f>VLOOKUP(A260,Questions!$B$3:$C$258,2,FALSE)</f>
        <v>Is there a limit to the number of groups a user can be assigned?</v>
      </c>
      <c r="C260" s="11"/>
      <c r="D260" s="12"/>
      <c r="E260" s="10" t="s">
        <v>2266</v>
      </c>
      <c r="F260"/>
      <c r="G260"/>
      <c r="H260"/>
      <c r="I260"/>
      <c r="J260"/>
      <c r="K260"/>
      <c r="L260"/>
      <c r="M260"/>
      <c r="N260"/>
      <c r="O260"/>
      <c r="P260"/>
      <c r="Q260"/>
      <c r="R260"/>
      <c r="S260"/>
      <c r="T260"/>
      <c r="U260"/>
      <c r="V260"/>
      <c r="W260"/>
      <c r="X260"/>
      <c r="Y260"/>
      <c r="Z260"/>
      <c r="AA260"/>
      <c r="AB260"/>
      <c r="AC260"/>
      <c r="AD260"/>
      <c r="AE260"/>
      <c r="AF260"/>
      <c r="AG260"/>
      <c r="AH260"/>
      <c r="AI260"/>
      <c r="AJ260"/>
      <c r="AK260"/>
      <c r="AL260"/>
      <c r="AM260"/>
      <c r="AN260"/>
      <c r="AO260"/>
      <c r="AP260"/>
      <c r="AQ260"/>
      <c r="AR260"/>
      <c r="AS260"/>
      <c r="AT260"/>
      <c r="AU260"/>
      <c r="AV260"/>
      <c r="AW260"/>
      <c r="AX260"/>
      <c r="AY260"/>
      <c r="AZ260"/>
      <c r="BA260"/>
      <c r="BB260"/>
      <c r="BC260"/>
      <c r="BD260"/>
      <c r="BE260"/>
      <c r="BF260"/>
      <c r="BG260"/>
      <c r="BH260"/>
      <c r="BI260"/>
      <c r="BJ260"/>
      <c r="BK260"/>
      <c r="BL260"/>
      <c r="BM260"/>
      <c r="BN260"/>
      <c r="BO260"/>
      <c r="BP260"/>
      <c r="BQ260"/>
      <c r="BR260"/>
      <c r="BS260"/>
      <c r="BT260"/>
      <c r="BU260"/>
      <c r="BV260"/>
      <c r="BW260"/>
      <c r="BX260"/>
      <c r="BY260"/>
      <c r="BZ260"/>
      <c r="CA260"/>
      <c r="CB260"/>
      <c r="CC260"/>
      <c r="CD260"/>
      <c r="CE260"/>
      <c r="CF260"/>
      <c r="CG260"/>
      <c r="CH260"/>
      <c r="CI260"/>
      <c r="CJ260"/>
      <c r="CK260"/>
      <c r="CL260"/>
      <c r="CM260"/>
      <c r="CN260"/>
      <c r="CO260"/>
      <c r="CP260"/>
      <c r="CQ260"/>
      <c r="CR260"/>
      <c r="CS260"/>
      <c r="CT260"/>
      <c r="CU260"/>
      <c r="CV260"/>
      <c r="CW260"/>
      <c r="CX260"/>
      <c r="CY260"/>
      <c r="CZ260"/>
      <c r="DA260"/>
      <c r="DB260"/>
      <c r="DC260"/>
      <c r="DD260"/>
      <c r="DE260"/>
      <c r="DF260"/>
      <c r="DG260"/>
      <c r="DH260"/>
      <c r="DI260"/>
      <c r="DJ260"/>
      <c r="DK260"/>
      <c r="DL260"/>
      <c r="DM260"/>
      <c r="DN260"/>
      <c r="DO260"/>
      <c r="DP260"/>
      <c r="DQ260"/>
      <c r="DR260"/>
      <c r="DS260"/>
      <c r="DT260"/>
      <c r="DU260"/>
      <c r="DV260"/>
      <c r="DW260"/>
      <c r="DX260"/>
      <c r="DY260"/>
      <c r="DZ260"/>
      <c r="EA260"/>
      <c r="EB260"/>
      <c r="EC260"/>
      <c r="ED260"/>
      <c r="EE260"/>
      <c r="EF260"/>
      <c r="EG260"/>
      <c r="EH260"/>
      <c r="EI260"/>
      <c r="EJ260"/>
      <c r="EK260"/>
      <c r="EL260"/>
      <c r="EM260"/>
      <c r="EN260"/>
      <c r="EO260"/>
      <c r="EP260"/>
      <c r="EQ260"/>
      <c r="ER260"/>
      <c r="ES260"/>
      <c r="ET260"/>
      <c r="EU260"/>
      <c r="EV260"/>
      <c r="EW260"/>
      <c r="EX260"/>
      <c r="EY260"/>
      <c r="EZ260"/>
      <c r="FA260"/>
      <c r="FB260"/>
      <c r="FC260"/>
      <c r="FD260"/>
      <c r="FE260"/>
      <c r="FF260"/>
      <c r="FG260"/>
      <c r="FH260"/>
      <c r="FI260"/>
      <c r="FJ260"/>
      <c r="FK260"/>
      <c r="FL260"/>
      <c r="FM260"/>
      <c r="FN260"/>
      <c r="FO260"/>
      <c r="FP260"/>
      <c r="FQ260"/>
      <c r="FR260"/>
      <c r="FS260"/>
      <c r="FT260"/>
      <c r="FU260"/>
      <c r="FV260"/>
      <c r="FW260"/>
      <c r="FX260"/>
      <c r="FY260"/>
      <c r="FZ260"/>
      <c r="GA260"/>
      <c r="GB260"/>
      <c r="GC260"/>
      <c r="GD260"/>
      <c r="GE260"/>
      <c r="GF260"/>
      <c r="GG260"/>
      <c r="GH260"/>
      <c r="GI260"/>
      <c r="GJ260"/>
      <c r="GK260"/>
      <c r="GL260"/>
      <c r="GM260"/>
      <c r="GN260"/>
      <c r="GO260"/>
      <c r="GP260"/>
      <c r="GQ260"/>
      <c r="GR260"/>
      <c r="GS260"/>
      <c r="GT260"/>
      <c r="GU260"/>
      <c r="GV260"/>
      <c r="GW260"/>
      <c r="GX260"/>
      <c r="GY260"/>
      <c r="GZ260"/>
      <c r="HA260"/>
      <c r="HB260"/>
      <c r="HC260"/>
      <c r="HD260"/>
      <c r="HE260"/>
      <c r="HF260"/>
      <c r="HG260"/>
      <c r="HH260"/>
      <c r="HI260"/>
      <c r="HJ260"/>
      <c r="HK260"/>
      <c r="HL260"/>
      <c r="HM260"/>
      <c r="HN260"/>
      <c r="HO260"/>
      <c r="HP260"/>
      <c r="HQ260"/>
      <c r="HR260"/>
      <c r="HS260"/>
      <c r="HT260"/>
      <c r="HU260"/>
      <c r="HV260"/>
      <c r="HW260"/>
      <c r="HX260"/>
      <c r="HY260"/>
      <c r="HZ260"/>
      <c r="IA260"/>
      <c r="IB260"/>
      <c r="IC260"/>
      <c r="ID260"/>
      <c r="IE260"/>
      <c r="IF260"/>
      <c r="IG260"/>
      <c r="IH260"/>
      <c r="II260"/>
      <c r="IJ260"/>
      <c r="IK260"/>
      <c r="IL260"/>
      <c r="IM260"/>
      <c r="IN260"/>
      <c r="IO260"/>
      <c r="IP260"/>
      <c r="IQ260"/>
      <c r="IR260"/>
      <c r="IS260"/>
      <c r="IT260"/>
      <c r="IU260"/>
      <c r="IV260"/>
    </row>
    <row r="261" spans="1:256" ht="48" customHeight="1" x14ac:dyDescent="0.2">
      <c r="A261" s="14" t="s">
        <v>314</v>
      </c>
      <c r="B261" s="27" t="str">
        <f>VLOOKUP(A261,Questions!$B$3:$C$258,2,FALSE)</f>
        <v>Do accounts used for vendor supplied remote support abide by the same authentication policies and access logging as the rest of the system?</v>
      </c>
      <c r="C261" s="11"/>
      <c r="D261" s="12"/>
      <c r="E261" s="10" t="s">
        <v>2266</v>
      </c>
      <c r="F261"/>
      <c r="G261"/>
      <c r="H261"/>
      <c r="I261"/>
      <c r="J261"/>
      <c r="K261"/>
      <c r="L261"/>
      <c r="M261"/>
      <c r="N261"/>
      <c r="O261"/>
      <c r="P261"/>
      <c r="Q261"/>
      <c r="R261"/>
      <c r="S261"/>
      <c r="T261"/>
      <c r="U261"/>
      <c r="V261"/>
      <c r="W261"/>
      <c r="X261"/>
      <c r="Y261"/>
      <c r="Z261"/>
      <c r="AA261"/>
      <c r="AB261"/>
      <c r="AC261"/>
      <c r="AD261"/>
      <c r="AE261"/>
      <c r="AF261"/>
      <c r="AG261"/>
      <c r="AH261"/>
      <c r="AI261"/>
      <c r="AJ261"/>
      <c r="AK261"/>
      <c r="AL261"/>
      <c r="AM261"/>
      <c r="AN261"/>
      <c r="AO261"/>
      <c r="AP261"/>
      <c r="AQ261"/>
      <c r="AR261"/>
      <c r="AS261"/>
      <c r="AT261"/>
      <c r="AU261"/>
      <c r="AV261"/>
      <c r="AW261"/>
      <c r="AX261"/>
      <c r="AY261"/>
      <c r="AZ261"/>
      <c r="BA261"/>
      <c r="BB261"/>
      <c r="BC261"/>
      <c r="BD261"/>
      <c r="BE261"/>
      <c r="BF261"/>
      <c r="BG261"/>
      <c r="BH261"/>
      <c r="BI261"/>
      <c r="BJ261"/>
      <c r="BK261"/>
      <c r="BL261"/>
      <c r="BM261"/>
      <c r="BN261"/>
      <c r="BO261"/>
      <c r="BP261"/>
      <c r="BQ261"/>
      <c r="BR261"/>
      <c r="BS261"/>
      <c r="BT261"/>
      <c r="BU261"/>
      <c r="BV261"/>
      <c r="BW261"/>
      <c r="BX261"/>
      <c r="BY261"/>
      <c r="BZ261"/>
      <c r="CA261"/>
      <c r="CB261"/>
      <c r="CC261"/>
      <c r="CD261"/>
      <c r="CE261"/>
      <c r="CF261"/>
      <c r="CG261"/>
      <c r="CH261"/>
      <c r="CI261"/>
      <c r="CJ261"/>
      <c r="CK261"/>
      <c r="CL261"/>
      <c r="CM261"/>
      <c r="CN261"/>
      <c r="CO261"/>
      <c r="CP261"/>
      <c r="CQ261"/>
      <c r="CR261"/>
      <c r="CS261"/>
      <c r="CT261"/>
      <c r="CU261"/>
      <c r="CV261"/>
      <c r="CW261"/>
      <c r="CX261"/>
      <c r="CY261"/>
      <c r="CZ261"/>
      <c r="DA261"/>
      <c r="DB261"/>
      <c r="DC261"/>
      <c r="DD261"/>
      <c r="DE261"/>
      <c r="DF261"/>
      <c r="DG261"/>
      <c r="DH261"/>
      <c r="DI261"/>
      <c r="DJ261"/>
      <c r="DK261"/>
      <c r="DL261"/>
      <c r="DM261"/>
      <c r="DN261"/>
      <c r="DO261"/>
      <c r="DP261"/>
      <c r="DQ261"/>
      <c r="DR261"/>
      <c r="DS261"/>
      <c r="DT261"/>
      <c r="DU261"/>
      <c r="DV261"/>
      <c r="DW261"/>
      <c r="DX261"/>
      <c r="DY261"/>
      <c r="DZ261"/>
      <c r="EA261"/>
      <c r="EB261"/>
      <c r="EC261"/>
      <c r="ED261"/>
      <c r="EE261"/>
      <c r="EF261"/>
      <c r="EG261"/>
      <c r="EH261"/>
      <c r="EI261"/>
      <c r="EJ261"/>
      <c r="EK261"/>
      <c r="EL261"/>
      <c r="EM261"/>
      <c r="EN261"/>
      <c r="EO261"/>
      <c r="EP261"/>
      <c r="EQ261"/>
      <c r="ER261"/>
      <c r="ES261"/>
      <c r="ET261"/>
      <c r="EU261"/>
      <c r="EV261"/>
      <c r="EW261"/>
      <c r="EX261"/>
      <c r="EY261"/>
      <c r="EZ261"/>
      <c r="FA261"/>
      <c r="FB261"/>
      <c r="FC261"/>
      <c r="FD261"/>
      <c r="FE261"/>
      <c r="FF261"/>
      <c r="FG261"/>
      <c r="FH261"/>
      <c r="FI261"/>
      <c r="FJ261"/>
      <c r="FK261"/>
      <c r="FL261"/>
      <c r="FM261"/>
      <c r="FN261"/>
      <c r="FO261"/>
      <c r="FP261"/>
      <c r="FQ261"/>
      <c r="FR261"/>
      <c r="FS261"/>
      <c r="FT261"/>
      <c r="FU261"/>
      <c r="FV261"/>
      <c r="FW261"/>
      <c r="FX261"/>
      <c r="FY261"/>
      <c r="FZ261"/>
      <c r="GA261"/>
      <c r="GB261"/>
      <c r="GC261"/>
      <c r="GD261"/>
      <c r="GE261"/>
      <c r="GF261"/>
      <c r="GG261"/>
      <c r="GH261"/>
      <c r="GI261"/>
      <c r="GJ261"/>
      <c r="GK261"/>
      <c r="GL261"/>
      <c r="GM261"/>
      <c r="GN261"/>
      <c r="GO261"/>
      <c r="GP261"/>
      <c r="GQ261"/>
      <c r="GR261"/>
      <c r="GS261"/>
      <c r="GT261"/>
      <c r="GU261"/>
      <c r="GV261"/>
      <c r="GW261"/>
      <c r="GX261"/>
      <c r="GY261"/>
      <c r="GZ261"/>
      <c r="HA261"/>
      <c r="HB261"/>
      <c r="HC261"/>
      <c r="HD261"/>
      <c r="HE261"/>
      <c r="HF261"/>
      <c r="HG261"/>
      <c r="HH261"/>
      <c r="HI261"/>
      <c r="HJ261"/>
      <c r="HK261"/>
      <c r="HL261"/>
      <c r="HM261"/>
      <c r="HN261"/>
      <c r="HO261"/>
      <c r="HP261"/>
      <c r="HQ261"/>
      <c r="HR261"/>
      <c r="HS261"/>
      <c r="HT261"/>
      <c r="HU261"/>
      <c r="HV261"/>
      <c r="HW261"/>
      <c r="HX261"/>
      <c r="HY261"/>
      <c r="HZ261"/>
      <c r="IA261"/>
      <c r="IB261"/>
      <c r="IC261"/>
      <c r="ID261"/>
      <c r="IE261"/>
      <c r="IF261"/>
      <c r="IG261"/>
      <c r="IH261"/>
      <c r="II261"/>
      <c r="IJ261"/>
      <c r="IK261"/>
      <c r="IL261"/>
      <c r="IM261"/>
      <c r="IN261"/>
      <c r="IO261"/>
      <c r="IP261"/>
      <c r="IQ261"/>
      <c r="IR261"/>
      <c r="IS261"/>
      <c r="IT261"/>
      <c r="IU261"/>
      <c r="IV261"/>
    </row>
    <row r="262" spans="1:256" ht="47" customHeight="1" x14ac:dyDescent="0.2">
      <c r="A262" s="14" t="s">
        <v>315</v>
      </c>
      <c r="B262" s="27" t="str">
        <f>VLOOKUP(A262,Questions!$B$3:$C$258,2,FALSE)</f>
        <v xml:space="preserve">Does the application log record access including specific user, date/time of access, and originating IP or device? </v>
      </c>
      <c r="C262" s="11"/>
      <c r="D262" s="12"/>
      <c r="E262" s="10" t="s">
        <v>2266</v>
      </c>
      <c r="F262"/>
      <c r="G262"/>
      <c r="H262"/>
      <c r="I262"/>
      <c r="J262"/>
      <c r="K262"/>
      <c r="L262"/>
      <c r="M262"/>
      <c r="N262"/>
      <c r="O262"/>
      <c r="P262"/>
      <c r="Q262"/>
      <c r="R262"/>
      <c r="S262"/>
      <c r="T262"/>
      <c r="U262"/>
      <c r="V262"/>
      <c r="W262"/>
      <c r="X262"/>
      <c r="Y262"/>
      <c r="Z262"/>
      <c r="AA262"/>
      <c r="AB262"/>
      <c r="AC262"/>
      <c r="AD262"/>
      <c r="AE262"/>
      <c r="AF262"/>
      <c r="AG262"/>
      <c r="AH262"/>
      <c r="AI262"/>
      <c r="AJ262"/>
      <c r="AK262"/>
      <c r="AL262"/>
      <c r="AM262"/>
      <c r="AN262"/>
      <c r="AO262"/>
      <c r="AP262"/>
      <c r="AQ262"/>
      <c r="AR262"/>
      <c r="AS262"/>
      <c r="AT262"/>
      <c r="AU262"/>
      <c r="AV262"/>
      <c r="AW262"/>
      <c r="AX262"/>
      <c r="AY262"/>
      <c r="AZ262"/>
      <c r="BA262"/>
      <c r="BB262"/>
      <c r="BC262"/>
      <c r="BD262"/>
      <c r="BE262"/>
      <c r="BF262"/>
      <c r="BG262"/>
      <c r="BH262"/>
      <c r="BI262"/>
      <c r="BJ262"/>
      <c r="BK262"/>
      <c r="BL262"/>
      <c r="BM262"/>
      <c r="BN262"/>
      <c r="BO262"/>
      <c r="BP262"/>
      <c r="BQ262"/>
      <c r="BR262"/>
      <c r="BS262"/>
      <c r="BT262"/>
      <c r="BU262"/>
      <c r="BV262"/>
      <c r="BW262"/>
      <c r="BX262"/>
      <c r="BY262"/>
      <c r="BZ262"/>
      <c r="CA262"/>
      <c r="CB262"/>
      <c r="CC262"/>
      <c r="CD262"/>
      <c r="CE262"/>
      <c r="CF262"/>
      <c r="CG262"/>
      <c r="CH262"/>
      <c r="CI262"/>
      <c r="CJ262"/>
      <c r="CK262"/>
      <c r="CL262"/>
      <c r="CM262"/>
      <c r="CN262"/>
      <c r="CO262"/>
      <c r="CP262"/>
      <c r="CQ262"/>
      <c r="CR262"/>
      <c r="CS262"/>
      <c r="CT262"/>
      <c r="CU262"/>
      <c r="CV262"/>
      <c r="CW262"/>
      <c r="CX262"/>
      <c r="CY262"/>
      <c r="CZ262"/>
      <c r="DA262"/>
      <c r="DB262"/>
      <c r="DC262"/>
      <c r="DD262"/>
      <c r="DE262"/>
      <c r="DF262"/>
      <c r="DG262"/>
      <c r="DH262"/>
      <c r="DI262"/>
      <c r="DJ262"/>
      <c r="DK262"/>
      <c r="DL262"/>
      <c r="DM262"/>
      <c r="DN262"/>
      <c r="DO262"/>
      <c r="DP262"/>
      <c r="DQ262"/>
      <c r="DR262"/>
      <c r="DS262"/>
      <c r="DT262"/>
      <c r="DU262"/>
      <c r="DV262"/>
      <c r="DW262"/>
      <c r="DX262"/>
      <c r="DY262"/>
      <c r="DZ262"/>
      <c r="EA262"/>
      <c r="EB262"/>
      <c r="EC262"/>
      <c r="ED262"/>
      <c r="EE262"/>
      <c r="EF262"/>
      <c r="EG262"/>
      <c r="EH262"/>
      <c r="EI262"/>
      <c r="EJ262"/>
      <c r="EK262"/>
      <c r="EL262"/>
      <c r="EM262"/>
      <c r="EN262"/>
      <c r="EO262"/>
      <c r="EP262"/>
      <c r="EQ262"/>
      <c r="ER262"/>
      <c r="ES262"/>
      <c r="ET262"/>
      <c r="EU262"/>
      <c r="EV262"/>
      <c r="EW262"/>
      <c r="EX262"/>
      <c r="EY262"/>
      <c r="EZ262"/>
      <c r="FA262"/>
      <c r="FB262"/>
      <c r="FC262"/>
      <c r="FD262"/>
      <c r="FE262"/>
      <c r="FF262"/>
      <c r="FG262"/>
      <c r="FH262"/>
      <c r="FI262"/>
      <c r="FJ262"/>
      <c r="FK262"/>
      <c r="FL262"/>
      <c r="FM262"/>
      <c r="FN262"/>
      <c r="FO262"/>
      <c r="FP262"/>
      <c r="FQ262"/>
      <c r="FR262"/>
      <c r="FS262"/>
      <c r="FT262"/>
      <c r="FU262"/>
      <c r="FV262"/>
      <c r="FW262"/>
      <c r="FX262"/>
      <c r="FY262"/>
      <c r="FZ262"/>
      <c r="GA262"/>
      <c r="GB262"/>
      <c r="GC262"/>
      <c r="GD262"/>
      <c r="GE262"/>
      <c r="GF262"/>
      <c r="GG262"/>
      <c r="GH262"/>
      <c r="GI262"/>
      <c r="GJ262"/>
      <c r="GK262"/>
      <c r="GL262"/>
      <c r="GM262"/>
      <c r="GN262"/>
      <c r="GO262"/>
      <c r="GP262"/>
      <c r="GQ262"/>
      <c r="GR262"/>
      <c r="GS262"/>
      <c r="GT262"/>
      <c r="GU262"/>
      <c r="GV262"/>
      <c r="GW262"/>
      <c r="GX262"/>
      <c r="GY262"/>
      <c r="GZ262"/>
      <c r="HA262"/>
      <c r="HB262"/>
      <c r="HC262"/>
      <c r="HD262"/>
      <c r="HE262"/>
      <c r="HF262"/>
      <c r="HG262"/>
      <c r="HH262"/>
      <c r="HI262"/>
      <c r="HJ262"/>
      <c r="HK262"/>
      <c r="HL262"/>
      <c r="HM262"/>
      <c r="HN262"/>
      <c r="HO262"/>
      <c r="HP262"/>
      <c r="HQ262"/>
      <c r="HR262"/>
      <c r="HS262"/>
      <c r="HT262"/>
      <c r="HU262"/>
      <c r="HV262"/>
      <c r="HW262"/>
      <c r="HX262"/>
      <c r="HY262"/>
      <c r="HZ262"/>
      <c r="IA262"/>
      <c r="IB262"/>
      <c r="IC262"/>
      <c r="ID262"/>
      <c r="IE262"/>
      <c r="IF262"/>
      <c r="IG262"/>
      <c r="IH262"/>
      <c r="II262"/>
      <c r="IJ262"/>
      <c r="IK262"/>
      <c r="IL262"/>
      <c r="IM262"/>
      <c r="IN262"/>
      <c r="IO262"/>
      <c r="IP262"/>
      <c r="IQ262"/>
      <c r="IR262"/>
      <c r="IS262"/>
      <c r="IT262"/>
      <c r="IU262"/>
      <c r="IV262"/>
    </row>
    <row r="263" spans="1:256" ht="47" customHeight="1" x14ac:dyDescent="0.2">
      <c r="A263" s="14" t="s">
        <v>316</v>
      </c>
      <c r="B263" s="27" t="str">
        <f>VLOOKUP(A263,Questions!$B$3:$C$258,2,FALSE)</f>
        <v>Does the application log administrative activity, such user account access changes and password changes, including specific user, date/time of changes, and originating IP or device?</v>
      </c>
      <c r="C263" s="11"/>
      <c r="D263" s="12"/>
      <c r="E263" s="10" t="s">
        <v>2266</v>
      </c>
      <c r="F263"/>
      <c r="G263"/>
      <c r="H263"/>
      <c r="I263"/>
      <c r="J263"/>
      <c r="K263"/>
      <c r="L263"/>
      <c r="M263"/>
      <c r="N263"/>
      <c r="O263"/>
      <c r="P263"/>
      <c r="Q263"/>
      <c r="R263"/>
      <c r="S263"/>
      <c r="T263"/>
      <c r="U263"/>
      <c r="V263"/>
      <c r="W263"/>
      <c r="X263"/>
      <c r="Y263"/>
      <c r="Z263"/>
      <c r="AA263"/>
      <c r="AB263"/>
      <c r="AC263"/>
      <c r="AD263"/>
      <c r="AE263"/>
      <c r="AF263"/>
      <c r="AG263"/>
      <c r="AH263"/>
      <c r="AI263"/>
      <c r="AJ263"/>
      <c r="AK263"/>
      <c r="AL263"/>
      <c r="AM263"/>
      <c r="AN263"/>
      <c r="AO263"/>
      <c r="AP263"/>
      <c r="AQ263"/>
      <c r="AR263"/>
      <c r="AS263"/>
      <c r="AT263"/>
      <c r="AU263"/>
      <c r="AV263"/>
      <c r="AW263"/>
      <c r="AX263"/>
      <c r="AY263"/>
      <c r="AZ263"/>
      <c r="BA263"/>
      <c r="BB263"/>
      <c r="BC263"/>
      <c r="BD263"/>
      <c r="BE263"/>
      <c r="BF263"/>
      <c r="BG263"/>
      <c r="BH263"/>
      <c r="BI263"/>
      <c r="BJ263"/>
      <c r="BK263"/>
      <c r="BL263"/>
      <c r="BM263"/>
      <c r="BN263"/>
      <c r="BO263"/>
      <c r="BP263"/>
      <c r="BQ263"/>
      <c r="BR263"/>
      <c r="BS263"/>
      <c r="BT263"/>
      <c r="BU263"/>
      <c r="BV263"/>
      <c r="BW263"/>
      <c r="BX263"/>
      <c r="BY263"/>
      <c r="BZ263"/>
      <c r="CA263"/>
      <c r="CB263"/>
      <c r="CC263"/>
      <c r="CD263"/>
      <c r="CE263"/>
      <c r="CF263"/>
      <c r="CG263"/>
      <c r="CH263"/>
      <c r="CI263"/>
      <c r="CJ263"/>
      <c r="CK263"/>
      <c r="CL263"/>
      <c r="CM263"/>
      <c r="CN263"/>
      <c r="CO263"/>
      <c r="CP263"/>
      <c r="CQ263"/>
      <c r="CR263"/>
      <c r="CS263"/>
      <c r="CT263"/>
      <c r="CU263"/>
      <c r="CV263"/>
      <c r="CW263"/>
      <c r="CX263"/>
      <c r="CY263"/>
      <c r="CZ263"/>
      <c r="DA263"/>
      <c r="DB263"/>
      <c r="DC263"/>
      <c r="DD263"/>
      <c r="DE263"/>
      <c r="DF263"/>
      <c r="DG263"/>
      <c r="DH263"/>
      <c r="DI263"/>
      <c r="DJ263"/>
      <c r="DK263"/>
      <c r="DL263"/>
      <c r="DM263"/>
      <c r="DN263"/>
      <c r="DO263"/>
      <c r="DP263"/>
      <c r="DQ263"/>
      <c r="DR263"/>
      <c r="DS263"/>
      <c r="DT263"/>
      <c r="DU263"/>
      <c r="DV263"/>
      <c r="DW263"/>
      <c r="DX263"/>
      <c r="DY263"/>
      <c r="DZ263"/>
      <c r="EA263"/>
      <c r="EB263"/>
      <c r="EC263"/>
      <c r="ED263"/>
      <c r="EE263"/>
      <c r="EF263"/>
      <c r="EG263"/>
      <c r="EH263"/>
      <c r="EI263"/>
      <c r="EJ263"/>
      <c r="EK263"/>
      <c r="EL263"/>
      <c r="EM263"/>
      <c r="EN263"/>
      <c r="EO263"/>
      <c r="EP263"/>
      <c r="EQ263"/>
      <c r="ER263"/>
      <c r="ES263"/>
      <c r="ET263"/>
      <c r="EU263"/>
      <c r="EV263"/>
      <c r="EW263"/>
      <c r="EX263"/>
      <c r="EY263"/>
      <c r="EZ263"/>
      <c r="FA263"/>
      <c r="FB263"/>
      <c r="FC263"/>
      <c r="FD263"/>
      <c r="FE263"/>
      <c r="FF263"/>
      <c r="FG263"/>
      <c r="FH263"/>
      <c r="FI263"/>
      <c r="FJ263"/>
      <c r="FK263"/>
      <c r="FL263"/>
      <c r="FM263"/>
      <c r="FN263"/>
      <c r="FO263"/>
      <c r="FP263"/>
      <c r="FQ263"/>
      <c r="FR263"/>
      <c r="FS263"/>
      <c r="FT263"/>
      <c r="FU263"/>
      <c r="FV263"/>
      <c r="FW263"/>
      <c r="FX263"/>
      <c r="FY263"/>
      <c r="FZ263"/>
      <c r="GA263"/>
      <c r="GB263"/>
      <c r="GC263"/>
      <c r="GD263"/>
      <c r="GE263"/>
      <c r="GF263"/>
      <c r="GG263"/>
      <c r="GH263"/>
      <c r="GI263"/>
      <c r="GJ263"/>
      <c r="GK263"/>
      <c r="GL263"/>
      <c r="GM263"/>
      <c r="GN263"/>
      <c r="GO263"/>
      <c r="GP263"/>
      <c r="GQ263"/>
      <c r="GR263"/>
      <c r="GS263"/>
      <c r="GT263"/>
      <c r="GU263"/>
      <c r="GV263"/>
      <c r="GW263"/>
      <c r="GX263"/>
      <c r="GY263"/>
      <c r="GZ263"/>
      <c r="HA263"/>
      <c r="HB263"/>
      <c r="HC263"/>
      <c r="HD263"/>
      <c r="HE263"/>
      <c r="HF263"/>
      <c r="HG263"/>
      <c r="HH263"/>
      <c r="HI263"/>
      <c r="HJ263"/>
      <c r="HK263"/>
      <c r="HL263"/>
      <c r="HM263"/>
      <c r="HN263"/>
      <c r="HO263"/>
      <c r="HP263"/>
      <c r="HQ263"/>
      <c r="HR263"/>
      <c r="HS263"/>
      <c r="HT263"/>
      <c r="HU263"/>
      <c r="HV263"/>
      <c r="HW263"/>
      <c r="HX263"/>
      <c r="HY263"/>
      <c r="HZ263"/>
      <c r="IA263"/>
      <c r="IB263"/>
      <c r="IC263"/>
      <c r="ID263"/>
      <c r="IE263"/>
      <c r="IF263"/>
      <c r="IG263"/>
      <c r="IH263"/>
      <c r="II263"/>
      <c r="IJ263"/>
      <c r="IK263"/>
      <c r="IL263"/>
      <c r="IM263"/>
      <c r="IN263"/>
      <c r="IO263"/>
      <c r="IP263"/>
      <c r="IQ263"/>
      <c r="IR263"/>
      <c r="IS263"/>
      <c r="IT263"/>
      <c r="IU263"/>
      <c r="IV263"/>
    </row>
    <row r="264" spans="1:256" ht="48" customHeight="1" x14ac:dyDescent="0.2">
      <c r="A264" s="14" t="s">
        <v>317</v>
      </c>
      <c r="B264" s="27" t="str">
        <f>VLOOKUP(A264,Questions!$B$3:$C$258,2,FALSE)</f>
        <v>How long does the application keep access/change logs?</v>
      </c>
      <c r="C264" s="11"/>
      <c r="D264" s="12"/>
      <c r="E264" s="10" t="s">
        <v>2266</v>
      </c>
      <c r="F264"/>
      <c r="G264"/>
      <c r="H264"/>
      <c r="I264"/>
      <c r="J264"/>
      <c r="K264"/>
      <c r="L264"/>
      <c r="M264"/>
      <c r="N264"/>
      <c r="O264"/>
      <c r="P264"/>
      <c r="Q264"/>
      <c r="R264"/>
      <c r="S264"/>
      <c r="T264"/>
      <c r="U264"/>
      <c r="V264"/>
      <c r="W264"/>
      <c r="X264"/>
      <c r="Y264"/>
      <c r="Z264"/>
      <c r="AA264"/>
      <c r="AB264"/>
      <c r="AC264"/>
      <c r="AD264"/>
      <c r="AE264"/>
      <c r="AF264"/>
      <c r="AG264"/>
      <c r="AH264"/>
      <c r="AI264"/>
      <c r="AJ264"/>
      <c r="AK264"/>
      <c r="AL264"/>
      <c r="AM264"/>
      <c r="AN264"/>
      <c r="AO264"/>
      <c r="AP264"/>
      <c r="AQ264"/>
      <c r="AR264"/>
      <c r="AS264"/>
      <c r="AT264"/>
      <c r="AU264"/>
      <c r="AV264"/>
      <c r="AW264"/>
      <c r="AX264"/>
      <c r="AY264"/>
      <c r="AZ264"/>
      <c r="BA264"/>
      <c r="BB264"/>
      <c r="BC264"/>
      <c r="BD264"/>
      <c r="BE264"/>
      <c r="BF264"/>
      <c r="BG264"/>
      <c r="BH264"/>
      <c r="BI264"/>
      <c r="BJ264"/>
      <c r="BK264"/>
      <c r="BL264"/>
      <c r="BM264"/>
      <c r="BN264"/>
      <c r="BO264"/>
      <c r="BP264"/>
      <c r="BQ264"/>
      <c r="BR264"/>
      <c r="BS264"/>
      <c r="BT264"/>
      <c r="BU264"/>
      <c r="BV264"/>
      <c r="BW264"/>
      <c r="BX264"/>
      <c r="BY264"/>
      <c r="BZ264"/>
      <c r="CA264"/>
      <c r="CB264"/>
      <c r="CC264"/>
      <c r="CD264"/>
      <c r="CE264"/>
      <c r="CF264"/>
      <c r="CG264"/>
      <c r="CH264"/>
      <c r="CI264"/>
      <c r="CJ264"/>
      <c r="CK264"/>
      <c r="CL264"/>
      <c r="CM264"/>
      <c r="CN264"/>
      <c r="CO264"/>
      <c r="CP264"/>
      <c r="CQ264"/>
      <c r="CR264"/>
      <c r="CS264"/>
      <c r="CT264"/>
      <c r="CU264"/>
      <c r="CV264"/>
      <c r="CW264"/>
      <c r="CX264"/>
      <c r="CY264"/>
      <c r="CZ264"/>
      <c r="DA264"/>
      <c r="DB264"/>
      <c r="DC264"/>
      <c r="DD264"/>
      <c r="DE264"/>
      <c r="DF264"/>
      <c r="DG264"/>
      <c r="DH264"/>
      <c r="DI264"/>
      <c r="DJ264"/>
      <c r="DK264"/>
      <c r="DL264"/>
      <c r="DM264"/>
      <c r="DN264"/>
      <c r="DO264"/>
      <c r="DP264"/>
      <c r="DQ264"/>
      <c r="DR264"/>
      <c r="DS264"/>
      <c r="DT264"/>
      <c r="DU264"/>
      <c r="DV264"/>
      <c r="DW264"/>
      <c r="DX264"/>
      <c r="DY264"/>
      <c r="DZ264"/>
      <c r="EA264"/>
      <c r="EB264"/>
      <c r="EC264"/>
      <c r="ED264"/>
      <c r="EE264"/>
      <c r="EF264"/>
      <c r="EG264"/>
      <c r="EH264"/>
      <c r="EI264"/>
      <c r="EJ264"/>
      <c r="EK264"/>
      <c r="EL264"/>
      <c r="EM264"/>
      <c r="EN264"/>
      <c r="EO264"/>
      <c r="EP264"/>
      <c r="EQ264"/>
      <c r="ER264"/>
      <c r="ES264"/>
      <c r="ET264"/>
      <c r="EU264"/>
      <c r="EV264"/>
      <c r="EW264"/>
      <c r="EX264"/>
      <c r="EY264"/>
      <c r="EZ264"/>
      <c r="FA264"/>
      <c r="FB264"/>
      <c r="FC264"/>
      <c r="FD264"/>
      <c r="FE264"/>
      <c r="FF264"/>
      <c r="FG264"/>
      <c r="FH264"/>
      <c r="FI264"/>
      <c r="FJ264"/>
      <c r="FK264"/>
      <c r="FL264"/>
      <c r="FM264"/>
      <c r="FN264"/>
      <c r="FO264"/>
      <c r="FP264"/>
      <c r="FQ264"/>
      <c r="FR264"/>
      <c r="FS264"/>
      <c r="FT264"/>
      <c r="FU264"/>
      <c r="FV264"/>
      <c r="FW264"/>
      <c r="FX264"/>
      <c r="FY264"/>
      <c r="FZ264"/>
      <c r="GA264"/>
      <c r="GB264"/>
      <c r="GC264"/>
      <c r="GD264"/>
      <c r="GE264"/>
      <c r="GF264"/>
      <c r="GG264"/>
      <c r="GH264"/>
      <c r="GI264"/>
      <c r="GJ264"/>
      <c r="GK264"/>
      <c r="GL264"/>
      <c r="GM264"/>
      <c r="GN264"/>
      <c r="GO264"/>
      <c r="GP264"/>
      <c r="GQ264"/>
      <c r="GR264"/>
      <c r="GS264"/>
      <c r="GT264"/>
      <c r="GU264"/>
      <c r="GV264"/>
      <c r="GW264"/>
      <c r="GX264"/>
      <c r="GY264"/>
      <c r="GZ264"/>
      <c r="HA264"/>
      <c r="HB264"/>
      <c r="HC264"/>
      <c r="HD264"/>
      <c r="HE264"/>
      <c r="HF264"/>
      <c r="HG264"/>
      <c r="HH264"/>
      <c r="HI264"/>
      <c r="HJ264"/>
      <c r="HK264"/>
      <c r="HL264"/>
      <c r="HM264"/>
      <c r="HN264"/>
      <c r="HO264"/>
      <c r="HP264"/>
      <c r="HQ264"/>
      <c r="HR264"/>
      <c r="HS264"/>
      <c r="HT264"/>
      <c r="HU264"/>
      <c r="HV264"/>
      <c r="HW264"/>
      <c r="HX264"/>
      <c r="HY264"/>
      <c r="HZ264"/>
      <c r="IA264"/>
      <c r="IB264"/>
      <c r="IC264"/>
      <c r="ID264"/>
      <c r="IE264"/>
      <c r="IF264"/>
      <c r="IG264"/>
      <c r="IH264"/>
      <c r="II264"/>
      <c r="IJ264"/>
      <c r="IK264"/>
      <c r="IL264"/>
      <c r="IM264"/>
      <c r="IN264"/>
      <c r="IO264"/>
      <c r="IP264"/>
      <c r="IQ264"/>
      <c r="IR264"/>
      <c r="IS264"/>
      <c r="IT264"/>
      <c r="IU264"/>
      <c r="IV264"/>
    </row>
    <row r="265" spans="1:256" ht="65" customHeight="1" x14ac:dyDescent="0.2">
      <c r="A265" s="14" t="s">
        <v>318</v>
      </c>
      <c r="B265" s="27" t="str">
        <f>VLOOKUP(A265,Questions!$B$3:$C$258,2,FALSE)</f>
        <v xml:space="preserve">Can the application logs be archived? </v>
      </c>
      <c r="C265" s="11"/>
      <c r="D265" s="12"/>
      <c r="E265" s="10" t="s">
        <v>2266</v>
      </c>
      <c r="F265"/>
      <c r="G265"/>
      <c r="H265"/>
      <c r="I265"/>
      <c r="J265"/>
      <c r="K265"/>
      <c r="L265"/>
      <c r="M265"/>
      <c r="N265"/>
      <c r="O265"/>
      <c r="P265"/>
      <c r="Q265"/>
      <c r="R265"/>
      <c r="S265"/>
      <c r="T265"/>
      <c r="U265"/>
      <c r="V265"/>
      <c r="W265"/>
      <c r="X265"/>
      <c r="Y265"/>
      <c r="Z265"/>
      <c r="AA265"/>
      <c r="AB265"/>
      <c r="AC265"/>
      <c r="AD265"/>
      <c r="AE265"/>
      <c r="AF265"/>
      <c r="AG265"/>
      <c r="AH265"/>
      <c r="AI265"/>
      <c r="AJ265"/>
      <c r="AK265"/>
      <c r="AL265"/>
      <c r="AM265"/>
      <c r="AN265"/>
      <c r="AO265"/>
      <c r="AP265"/>
      <c r="AQ265"/>
      <c r="AR265"/>
      <c r="AS265"/>
      <c r="AT265"/>
      <c r="AU265"/>
      <c r="AV265"/>
      <c r="AW265"/>
      <c r="AX265"/>
      <c r="AY265"/>
      <c r="AZ265"/>
      <c r="BA265"/>
      <c r="BB265"/>
      <c r="BC265"/>
      <c r="BD265"/>
      <c r="BE265"/>
      <c r="BF265"/>
      <c r="BG265"/>
      <c r="BH265"/>
      <c r="BI265"/>
      <c r="BJ265"/>
      <c r="BK265"/>
      <c r="BL265"/>
      <c r="BM265"/>
      <c r="BN265"/>
      <c r="BO265"/>
      <c r="BP265"/>
      <c r="BQ265"/>
      <c r="BR265"/>
      <c r="BS265"/>
      <c r="BT265"/>
      <c r="BU265"/>
      <c r="BV265"/>
      <c r="BW265"/>
      <c r="BX265"/>
      <c r="BY265"/>
      <c r="BZ265"/>
      <c r="CA265"/>
      <c r="CB265"/>
      <c r="CC265"/>
      <c r="CD265"/>
      <c r="CE265"/>
      <c r="CF265"/>
      <c r="CG265"/>
      <c r="CH265"/>
      <c r="CI265"/>
      <c r="CJ265"/>
      <c r="CK265"/>
      <c r="CL265"/>
      <c r="CM265"/>
      <c r="CN265"/>
      <c r="CO265"/>
      <c r="CP265"/>
      <c r="CQ265"/>
      <c r="CR265"/>
      <c r="CS265"/>
      <c r="CT265"/>
      <c r="CU265"/>
      <c r="CV265"/>
      <c r="CW265"/>
      <c r="CX265"/>
      <c r="CY265"/>
      <c r="CZ265"/>
      <c r="DA265"/>
      <c r="DB265"/>
      <c r="DC265"/>
      <c r="DD265"/>
      <c r="DE265"/>
      <c r="DF265"/>
      <c r="DG265"/>
      <c r="DH265"/>
      <c r="DI265"/>
      <c r="DJ265"/>
      <c r="DK265"/>
      <c r="DL265"/>
      <c r="DM265"/>
      <c r="DN265"/>
      <c r="DO265"/>
      <c r="DP265"/>
      <c r="DQ265"/>
      <c r="DR265"/>
      <c r="DS265"/>
      <c r="DT265"/>
      <c r="DU265"/>
      <c r="DV265"/>
      <c r="DW265"/>
      <c r="DX265"/>
      <c r="DY265"/>
      <c r="DZ265"/>
      <c r="EA265"/>
      <c r="EB265"/>
      <c r="EC265"/>
      <c r="ED265"/>
      <c r="EE265"/>
      <c r="EF265"/>
      <c r="EG265"/>
      <c r="EH265"/>
      <c r="EI265"/>
      <c r="EJ265"/>
      <c r="EK265"/>
      <c r="EL265"/>
      <c r="EM265"/>
      <c r="EN265"/>
      <c r="EO265"/>
      <c r="EP265"/>
      <c r="EQ265"/>
      <c r="ER265"/>
      <c r="ES265"/>
      <c r="ET265"/>
      <c r="EU265"/>
      <c r="EV265"/>
      <c r="EW265"/>
      <c r="EX265"/>
      <c r="EY265"/>
      <c r="EZ265"/>
      <c r="FA265"/>
      <c r="FB265"/>
      <c r="FC265"/>
      <c r="FD265"/>
      <c r="FE265"/>
      <c r="FF265"/>
      <c r="FG265"/>
      <c r="FH265"/>
      <c r="FI265"/>
      <c r="FJ265"/>
      <c r="FK265"/>
      <c r="FL265"/>
      <c r="FM265"/>
      <c r="FN265"/>
      <c r="FO265"/>
      <c r="FP265"/>
      <c r="FQ265"/>
      <c r="FR265"/>
      <c r="FS265"/>
      <c r="FT265"/>
      <c r="FU265"/>
      <c r="FV265"/>
      <c r="FW265"/>
      <c r="FX265"/>
      <c r="FY265"/>
      <c r="FZ265"/>
      <c r="GA265"/>
      <c r="GB265"/>
      <c r="GC265"/>
      <c r="GD265"/>
      <c r="GE265"/>
      <c r="GF265"/>
      <c r="GG265"/>
      <c r="GH265"/>
      <c r="GI265"/>
      <c r="GJ265"/>
      <c r="GK265"/>
      <c r="GL265"/>
      <c r="GM265"/>
      <c r="GN265"/>
      <c r="GO265"/>
      <c r="GP265"/>
      <c r="GQ265"/>
      <c r="GR265"/>
      <c r="GS265"/>
      <c r="GT265"/>
      <c r="GU265"/>
      <c r="GV265"/>
      <c r="GW265"/>
      <c r="GX265"/>
      <c r="GY265"/>
      <c r="GZ265"/>
      <c r="HA265"/>
      <c r="HB265"/>
      <c r="HC265"/>
      <c r="HD265"/>
      <c r="HE265"/>
      <c r="HF265"/>
      <c r="HG265"/>
      <c r="HH265"/>
      <c r="HI265"/>
      <c r="HJ265"/>
      <c r="HK265"/>
      <c r="HL265"/>
      <c r="HM265"/>
      <c r="HN265"/>
      <c r="HO265"/>
      <c r="HP265"/>
      <c r="HQ265"/>
      <c r="HR265"/>
      <c r="HS265"/>
      <c r="HT265"/>
      <c r="HU265"/>
      <c r="HV265"/>
      <c r="HW265"/>
      <c r="HX265"/>
      <c r="HY265"/>
      <c r="HZ265"/>
      <c r="IA265"/>
      <c r="IB265"/>
      <c r="IC265"/>
      <c r="ID265"/>
      <c r="IE265"/>
      <c r="IF265"/>
      <c r="IG265"/>
      <c r="IH265"/>
      <c r="II265"/>
      <c r="IJ265"/>
      <c r="IK265"/>
      <c r="IL265"/>
      <c r="IM265"/>
      <c r="IN265"/>
      <c r="IO265"/>
      <c r="IP265"/>
      <c r="IQ265"/>
      <c r="IR265"/>
      <c r="IS265"/>
      <c r="IT265"/>
      <c r="IU265"/>
      <c r="IV265"/>
    </row>
    <row r="266" spans="1:256" ht="48" customHeight="1" x14ac:dyDescent="0.2">
      <c r="A266" s="14" t="s">
        <v>319</v>
      </c>
      <c r="B266" s="27" t="str">
        <f>VLOOKUP(A266,Questions!$B$3:$C$258,2,FALSE)</f>
        <v xml:space="preserve">Can the application logs be saved externally? </v>
      </c>
      <c r="C266" s="381"/>
      <c r="D266" s="381"/>
      <c r="E266" s="10" t="s">
        <v>2266</v>
      </c>
      <c r="F266"/>
      <c r="G266"/>
      <c r="H266"/>
      <c r="I266"/>
      <c r="J266"/>
      <c r="K266"/>
      <c r="L266"/>
      <c r="M266"/>
      <c r="N266"/>
      <c r="O266"/>
      <c r="P266"/>
      <c r="Q266"/>
      <c r="R266"/>
      <c r="S266"/>
      <c r="T266"/>
      <c r="U266"/>
      <c r="V266"/>
      <c r="W266"/>
      <c r="X266"/>
      <c r="Y266"/>
      <c r="Z266"/>
      <c r="AA266"/>
      <c r="AB266"/>
      <c r="AC266"/>
      <c r="AD266"/>
      <c r="AE266"/>
      <c r="AF266"/>
      <c r="AG266"/>
      <c r="AH266"/>
      <c r="AI266"/>
      <c r="AJ266"/>
      <c r="AK266"/>
      <c r="AL266"/>
      <c r="AM266"/>
      <c r="AN266"/>
      <c r="AO266"/>
      <c r="AP266"/>
      <c r="AQ266"/>
      <c r="AR266"/>
      <c r="AS266"/>
      <c r="AT266"/>
      <c r="AU266"/>
      <c r="AV266"/>
      <c r="AW266"/>
      <c r="AX266"/>
      <c r="AY266"/>
      <c r="AZ266"/>
      <c r="BA266"/>
      <c r="BB266"/>
      <c r="BC266"/>
      <c r="BD266"/>
      <c r="BE266"/>
      <c r="BF266"/>
      <c r="BG266"/>
      <c r="BH266"/>
      <c r="BI266"/>
      <c r="BJ266"/>
      <c r="BK266"/>
      <c r="BL266"/>
      <c r="BM266"/>
      <c r="BN266"/>
      <c r="BO266"/>
      <c r="BP266"/>
      <c r="BQ266"/>
      <c r="BR266"/>
      <c r="BS266"/>
      <c r="BT266"/>
      <c r="BU266"/>
      <c r="BV266"/>
      <c r="BW266"/>
      <c r="BX266"/>
      <c r="BY266"/>
      <c r="BZ266"/>
      <c r="CA266"/>
      <c r="CB266"/>
      <c r="CC266"/>
      <c r="CD266"/>
      <c r="CE266"/>
      <c r="CF266"/>
      <c r="CG266"/>
      <c r="CH266"/>
      <c r="CI266"/>
      <c r="CJ266"/>
      <c r="CK266"/>
      <c r="CL266"/>
      <c r="CM266"/>
      <c r="CN266"/>
      <c r="CO266"/>
      <c r="CP266"/>
      <c r="CQ266"/>
      <c r="CR266"/>
      <c r="CS266"/>
      <c r="CT266"/>
      <c r="CU266"/>
      <c r="CV266"/>
      <c r="CW266"/>
      <c r="CX266"/>
      <c r="CY266"/>
      <c r="CZ266"/>
      <c r="DA266"/>
      <c r="DB266"/>
      <c r="DC266"/>
      <c r="DD266"/>
      <c r="DE266"/>
      <c r="DF266"/>
      <c r="DG266"/>
      <c r="DH266"/>
      <c r="DI266"/>
      <c r="DJ266"/>
      <c r="DK266"/>
      <c r="DL266"/>
      <c r="DM266"/>
      <c r="DN266"/>
      <c r="DO266"/>
      <c r="DP266"/>
      <c r="DQ266"/>
      <c r="DR266"/>
      <c r="DS266"/>
      <c r="DT266"/>
      <c r="DU266"/>
      <c r="DV266"/>
      <c r="DW266"/>
      <c r="DX266"/>
      <c r="DY266"/>
      <c r="DZ266"/>
      <c r="EA266"/>
      <c r="EB266"/>
      <c r="EC266"/>
      <c r="ED266"/>
      <c r="EE266"/>
      <c r="EF266"/>
      <c r="EG266"/>
      <c r="EH266"/>
      <c r="EI266"/>
      <c r="EJ266"/>
      <c r="EK266"/>
      <c r="EL266"/>
      <c r="EM266"/>
      <c r="EN266"/>
      <c r="EO266"/>
      <c r="EP266"/>
      <c r="EQ266"/>
      <c r="ER266"/>
      <c r="ES266"/>
      <c r="ET266"/>
      <c r="EU266"/>
      <c r="EV266"/>
      <c r="EW266"/>
      <c r="EX266"/>
      <c r="EY266"/>
      <c r="EZ266"/>
      <c r="FA266"/>
      <c r="FB266"/>
      <c r="FC266"/>
      <c r="FD266"/>
      <c r="FE266"/>
      <c r="FF266"/>
      <c r="FG266"/>
      <c r="FH266"/>
      <c r="FI266"/>
      <c r="FJ266"/>
      <c r="FK266"/>
      <c r="FL266"/>
      <c r="FM266"/>
      <c r="FN266"/>
      <c r="FO266"/>
      <c r="FP266"/>
      <c r="FQ266"/>
      <c r="FR266"/>
      <c r="FS266"/>
      <c r="FT266"/>
      <c r="FU266"/>
      <c r="FV266"/>
      <c r="FW266"/>
      <c r="FX266"/>
      <c r="FY266"/>
      <c r="FZ266"/>
      <c r="GA266"/>
      <c r="GB266"/>
      <c r="GC266"/>
      <c r="GD266"/>
      <c r="GE266"/>
      <c r="GF266"/>
      <c r="GG266"/>
      <c r="GH266"/>
      <c r="GI266"/>
      <c r="GJ266"/>
      <c r="GK266"/>
      <c r="GL266"/>
      <c r="GM266"/>
      <c r="GN266"/>
      <c r="GO266"/>
      <c r="GP266"/>
      <c r="GQ266"/>
      <c r="GR266"/>
      <c r="GS266"/>
      <c r="GT266"/>
      <c r="GU266"/>
      <c r="GV266"/>
      <c r="GW266"/>
      <c r="GX266"/>
      <c r="GY266"/>
      <c r="GZ266"/>
      <c r="HA266"/>
      <c r="HB266"/>
      <c r="HC266"/>
      <c r="HD266"/>
      <c r="HE266"/>
      <c r="HF266"/>
      <c r="HG266"/>
      <c r="HH266"/>
      <c r="HI266"/>
      <c r="HJ266"/>
      <c r="HK266"/>
      <c r="HL266"/>
      <c r="HM266"/>
      <c r="HN266"/>
      <c r="HO266"/>
      <c r="HP266"/>
      <c r="HQ266"/>
      <c r="HR266"/>
      <c r="HS266"/>
      <c r="HT266"/>
      <c r="HU266"/>
      <c r="HV266"/>
      <c r="HW266"/>
      <c r="HX266"/>
      <c r="HY266"/>
      <c r="HZ266"/>
      <c r="IA266"/>
      <c r="IB266"/>
      <c r="IC266"/>
      <c r="ID266"/>
      <c r="IE266"/>
      <c r="IF266"/>
      <c r="IG266"/>
      <c r="IH266"/>
      <c r="II266"/>
      <c r="IJ266"/>
      <c r="IK266"/>
      <c r="IL266"/>
      <c r="IM266"/>
      <c r="IN266"/>
      <c r="IO266"/>
      <c r="IP266"/>
      <c r="IQ266"/>
      <c r="IR266"/>
      <c r="IS266"/>
      <c r="IT266"/>
      <c r="IU266"/>
      <c r="IV266"/>
    </row>
    <row r="267" spans="1:256" ht="48" customHeight="1" x14ac:dyDescent="0.2">
      <c r="A267" s="14" t="s">
        <v>320</v>
      </c>
      <c r="B267" s="27" t="str">
        <f>VLOOKUP(A267,Questions!$B$3:$C$258,2,FALSE)</f>
        <v>Does your data backup and retention policies and practices meet HIPAA requirements?</v>
      </c>
      <c r="C267" s="11"/>
      <c r="D267" s="12"/>
      <c r="E267" s="10" t="s">
        <v>2266</v>
      </c>
      <c r="F267"/>
      <c r="G267"/>
      <c r="H267"/>
      <c r="I267"/>
      <c r="J267"/>
      <c r="K267"/>
      <c r="L267"/>
      <c r="M267"/>
      <c r="N267"/>
      <c r="O267"/>
      <c r="P267"/>
      <c r="Q267"/>
      <c r="R267"/>
      <c r="S267"/>
      <c r="T267"/>
      <c r="U267"/>
      <c r="V267"/>
      <c r="W267"/>
      <c r="X267"/>
      <c r="Y267"/>
      <c r="Z267"/>
      <c r="AA267"/>
      <c r="AB267"/>
      <c r="AC267"/>
      <c r="AD267"/>
      <c r="AE267"/>
      <c r="AF267"/>
      <c r="AG267"/>
      <c r="AH267"/>
      <c r="AI267"/>
      <c r="AJ267"/>
      <c r="AK267"/>
      <c r="AL267"/>
      <c r="AM267"/>
      <c r="AN267"/>
      <c r="AO267"/>
      <c r="AP267"/>
      <c r="AQ267"/>
      <c r="AR267"/>
      <c r="AS267"/>
      <c r="AT267"/>
      <c r="AU267"/>
      <c r="AV267"/>
      <c r="AW267"/>
      <c r="AX267"/>
      <c r="AY267"/>
      <c r="AZ267"/>
      <c r="BA267"/>
      <c r="BB267"/>
      <c r="BC267"/>
      <c r="BD267"/>
      <c r="BE267"/>
      <c r="BF267"/>
      <c r="BG267"/>
      <c r="BH267"/>
      <c r="BI267"/>
      <c r="BJ267"/>
      <c r="BK267"/>
      <c r="BL267"/>
      <c r="BM267"/>
      <c r="BN267"/>
      <c r="BO267"/>
      <c r="BP267"/>
      <c r="BQ267"/>
      <c r="BR267"/>
      <c r="BS267"/>
      <c r="BT267"/>
      <c r="BU267"/>
      <c r="BV267"/>
      <c r="BW267"/>
      <c r="BX267"/>
      <c r="BY267"/>
      <c r="BZ267"/>
      <c r="CA267"/>
      <c r="CB267"/>
      <c r="CC267"/>
      <c r="CD267"/>
      <c r="CE267"/>
      <c r="CF267"/>
      <c r="CG267"/>
      <c r="CH267"/>
      <c r="CI267"/>
      <c r="CJ267"/>
      <c r="CK267"/>
      <c r="CL267"/>
      <c r="CM267"/>
      <c r="CN267"/>
      <c r="CO267"/>
      <c r="CP267"/>
      <c r="CQ267"/>
      <c r="CR267"/>
      <c r="CS267"/>
      <c r="CT267"/>
      <c r="CU267"/>
      <c r="CV267"/>
      <c r="CW267"/>
      <c r="CX267"/>
      <c r="CY267"/>
      <c r="CZ267"/>
      <c r="DA267"/>
      <c r="DB267"/>
      <c r="DC267"/>
      <c r="DD267"/>
      <c r="DE267"/>
      <c r="DF267"/>
      <c r="DG267"/>
      <c r="DH267"/>
      <c r="DI267"/>
      <c r="DJ267"/>
      <c r="DK267"/>
      <c r="DL267"/>
      <c r="DM267"/>
      <c r="DN267"/>
      <c r="DO267"/>
      <c r="DP267"/>
      <c r="DQ267"/>
      <c r="DR267"/>
      <c r="DS267"/>
      <c r="DT267"/>
      <c r="DU267"/>
      <c r="DV267"/>
      <c r="DW267"/>
      <c r="DX267"/>
      <c r="DY267"/>
      <c r="DZ267"/>
      <c r="EA267"/>
      <c r="EB267"/>
      <c r="EC267"/>
      <c r="ED267"/>
      <c r="EE267"/>
      <c r="EF267"/>
      <c r="EG267"/>
      <c r="EH267"/>
      <c r="EI267"/>
      <c r="EJ267"/>
      <c r="EK267"/>
      <c r="EL267"/>
      <c r="EM267"/>
      <c r="EN267"/>
      <c r="EO267"/>
      <c r="EP267"/>
      <c r="EQ267"/>
      <c r="ER267"/>
      <c r="ES267"/>
      <c r="ET267"/>
      <c r="EU267"/>
      <c r="EV267"/>
      <c r="EW267"/>
      <c r="EX267"/>
      <c r="EY267"/>
      <c r="EZ267"/>
      <c r="FA267"/>
      <c r="FB267"/>
      <c r="FC267"/>
      <c r="FD267"/>
      <c r="FE267"/>
      <c r="FF267"/>
      <c r="FG267"/>
      <c r="FH267"/>
      <c r="FI267"/>
      <c r="FJ267"/>
      <c r="FK267"/>
      <c r="FL267"/>
      <c r="FM267"/>
      <c r="FN267"/>
      <c r="FO267"/>
      <c r="FP267"/>
      <c r="FQ267"/>
      <c r="FR267"/>
      <c r="FS267"/>
      <c r="FT267"/>
      <c r="FU267"/>
      <c r="FV267"/>
      <c r="FW267"/>
      <c r="FX267"/>
      <c r="FY267"/>
      <c r="FZ267"/>
      <c r="GA267"/>
      <c r="GB267"/>
      <c r="GC267"/>
      <c r="GD267"/>
      <c r="GE267"/>
      <c r="GF267"/>
      <c r="GG267"/>
      <c r="GH267"/>
      <c r="GI267"/>
      <c r="GJ267"/>
      <c r="GK267"/>
      <c r="GL267"/>
      <c r="GM267"/>
      <c r="GN267"/>
      <c r="GO267"/>
      <c r="GP267"/>
      <c r="GQ267"/>
      <c r="GR267"/>
      <c r="GS267"/>
      <c r="GT267"/>
      <c r="GU267"/>
      <c r="GV267"/>
      <c r="GW267"/>
      <c r="GX267"/>
      <c r="GY267"/>
      <c r="GZ267"/>
      <c r="HA267"/>
      <c r="HB267"/>
      <c r="HC267"/>
      <c r="HD267"/>
      <c r="HE267"/>
      <c r="HF267"/>
      <c r="HG267"/>
      <c r="HH267"/>
      <c r="HI267"/>
      <c r="HJ267"/>
      <c r="HK267"/>
      <c r="HL267"/>
      <c r="HM267"/>
      <c r="HN267"/>
      <c r="HO267"/>
      <c r="HP267"/>
      <c r="HQ267"/>
      <c r="HR267"/>
      <c r="HS267"/>
      <c r="HT267"/>
      <c r="HU267"/>
      <c r="HV267"/>
      <c r="HW267"/>
      <c r="HX267"/>
      <c r="HY267"/>
      <c r="HZ267"/>
      <c r="IA267"/>
      <c r="IB267"/>
      <c r="IC267"/>
      <c r="ID267"/>
      <c r="IE267"/>
      <c r="IF267"/>
      <c r="IG267"/>
      <c r="IH267"/>
      <c r="II267"/>
      <c r="IJ267"/>
      <c r="IK267"/>
      <c r="IL267"/>
      <c r="IM267"/>
      <c r="IN267"/>
      <c r="IO267"/>
      <c r="IP267"/>
      <c r="IQ267"/>
      <c r="IR267"/>
      <c r="IS267"/>
      <c r="IT267"/>
      <c r="IU267"/>
      <c r="IV267"/>
    </row>
    <row r="268" spans="1:256" ht="48" customHeight="1" x14ac:dyDescent="0.2">
      <c r="A268" s="14" t="s">
        <v>321</v>
      </c>
      <c r="B268" s="27" t="str">
        <f>VLOOKUP(A268,Questions!$B$3:$C$258,2,FALSE)</f>
        <v>Do you have a disaster recovery plan and emergency mode operation plan?</v>
      </c>
      <c r="C268" s="11"/>
      <c r="D268" s="12"/>
      <c r="E268" s="10" t="s">
        <v>2266</v>
      </c>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c r="AO268"/>
      <c r="AP268"/>
      <c r="AQ268"/>
      <c r="AR268"/>
      <c r="AS268"/>
      <c r="AT268"/>
      <c r="AU268"/>
      <c r="AV268"/>
      <c r="AW268"/>
      <c r="AX268"/>
      <c r="AY268"/>
      <c r="AZ268"/>
      <c r="BA268"/>
      <c r="BB268"/>
      <c r="BC268"/>
      <c r="BD268"/>
      <c r="BE268"/>
      <c r="BF268"/>
      <c r="BG268"/>
      <c r="BH268"/>
      <c r="BI268"/>
      <c r="BJ268"/>
      <c r="BK268"/>
      <c r="BL268"/>
      <c r="BM268"/>
      <c r="BN268"/>
      <c r="BO268"/>
      <c r="BP268"/>
      <c r="BQ268"/>
      <c r="BR268"/>
      <c r="BS268"/>
      <c r="BT268"/>
      <c r="BU268"/>
      <c r="BV268"/>
      <c r="BW268"/>
      <c r="BX268"/>
      <c r="BY268"/>
      <c r="BZ268"/>
      <c r="CA268"/>
      <c r="CB268"/>
      <c r="CC268"/>
      <c r="CD268"/>
      <c r="CE268"/>
      <c r="CF268"/>
      <c r="CG268"/>
      <c r="CH268"/>
      <c r="CI268"/>
      <c r="CJ268"/>
      <c r="CK268"/>
      <c r="CL268"/>
      <c r="CM268"/>
      <c r="CN268"/>
      <c r="CO268"/>
      <c r="CP268"/>
      <c r="CQ268"/>
      <c r="CR268"/>
      <c r="CS268"/>
      <c r="CT268"/>
      <c r="CU268"/>
      <c r="CV268"/>
      <c r="CW268"/>
      <c r="CX268"/>
      <c r="CY268"/>
      <c r="CZ268"/>
      <c r="DA268"/>
      <c r="DB268"/>
      <c r="DC268"/>
      <c r="DD268"/>
      <c r="DE268"/>
      <c r="DF268"/>
      <c r="DG268"/>
      <c r="DH268"/>
      <c r="DI268"/>
      <c r="DJ268"/>
      <c r="DK268"/>
      <c r="DL268"/>
      <c r="DM268"/>
      <c r="DN268"/>
      <c r="DO268"/>
      <c r="DP268"/>
      <c r="DQ268"/>
      <c r="DR268"/>
      <c r="DS268"/>
      <c r="DT268"/>
      <c r="DU268"/>
      <c r="DV268"/>
      <c r="DW268"/>
      <c r="DX268"/>
      <c r="DY268"/>
      <c r="DZ268"/>
      <c r="EA268"/>
      <c r="EB268"/>
      <c r="EC268"/>
      <c r="ED268"/>
      <c r="EE268"/>
      <c r="EF268"/>
      <c r="EG268"/>
      <c r="EH268"/>
      <c r="EI268"/>
      <c r="EJ268"/>
      <c r="EK268"/>
      <c r="EL268"/>
      <c r="EM268"/>
      <c r="EN268"/>
      <c r="EO268"/>
      <c r="EP268"/>
      <c r="EQ268"/>
      <c r="ER268"/>
      <c r="ES268"/>
      <c r="ET268"/>
      <c r="EU268"/>
      <c r="EV268"/>
      <c r="EW268"/>
      <c r="EX268"/>
      <c r="EY268"/>
      <c r="EZ268"/>
      <c r="FA268"/>
      <c r="FB268"/>
      <c r="FC268"/>
      <c r="FD268"/>
      <c r="FE268"/>
      <c r="FF268"/>
      <c r="FG268"/>
      <c r="FH268"/>
      <c r="FI268"/>
      <c r="FJ268"/>
      <c r="FK268"/>
      <c r="FL268"/>
      <c r="FM268"/>
      <c r="FN268"/>
      <c r="FO268"/>
      <c r="FP268"/>
      <c r="FQ268"/>
      <c r="FR268"/>
      <c r="FS268"/>
      <c r="FT268"/>
      <c r="FU268"/>
      <c r="FV268"/>
      <c r="FW268"/>
      <c r="FX268"/>
      <c r="FY268"/>
      <c r="FZ268"/>
      <c r="GA268"/>
      <c r="GB268"/>
      <c r="GC268"/>
      <c r="GD268"/>
      <c r="GE268"/>
      <c r="GF268"/>
      <c r="GG268"/>
      <c r="GH268"/>
      <c r="GI268"/>
      <c r="GJ268"/>
      <c r="GK268"/>
      <c r="GL268"/>
      <c r="GM268"/>
      <c r="GN268"/>
      <c r="GO268"/>
      <c r="GP268"/>
      <c r="GQ268"/>
      <c r="GR268"/>
      <c r="GS268"/>
      <c r="GT268"/>
      <c r="GU268"/>
      <c r="GV268"/>
      <c r="GW268"/>
      <c r="GX268"/>
      <c r="GY268"/>
      <c r="GZ268"/>
      <c r="HA268"/>
      <c r="HB268"/>
      <c r="HC268"/>
      <c r="HD268"/>
      <c r="HE268"/>
      <c r="HF268"/>
      <c r="HG268"/>
      <c r="HH268"/>
      <c r="HI268"/>
      <c r="HJ268"/>
      <c r="HK268"/>
      <c r="HL268"/>
      <c r="HM268"/>
      <c r="HN268"/>
      <c r="HO268"/>
      <c r="HP268"/>
      <c r="HQ268"/>
      <c r="HR268"/>
      <c r="HS268"/>
      <c r="HT268"/>
      <c r="HU268"/>
      <c r="HV268"/>
      <c r="HW268"/>
      <c r="HX268"/>
      <c r="HY268"/>
      <c r="HZ268"/>
      <c r="IA268"/>
      <c r="IB268"/>
      <c r="IC268"/>
      <c r="ID268"/>
      <c r="IE268"/>
      <c r="IF268"/>
      <c r="IG268"/>
      <c r="IH268"/>
      <c r="II268"/>
      <c r="IJ268"/>
      <c r="IK268"/>
      <c r="IL268"/>
      <c r="IM268"/>
      <c r="IN268"/>
      <c r="IO268"/>
      <c r="IP268"/>
      <c r="IQ268"/>
      <c r="IR268"/>
      <c r="IS268"/>
      <c r="IT268"/>
      <c r="IU268"/>
      <c r="IV268"/>
    </row>
    <row r="269" spans="1:256" ht="48" customHeight="1" x14ac:dyDescent="0.2">
      <c r="A269" s="14" t="s">
        <v>322</v>
      </c>
      <c r="B269" s="27" t="str">
        <f>VLOOKUP(A269,Questions!$B$3:$C$258,2,FALSE)</f>
        <v>Have the policies/plans mentioned above been tested?</v>
      </c>
      <c r="C269" s="11"/>
      <c r="D269" s="12"/>
      <c r="E269" s="10" t="s">
        <v>2266</v>
      </c>
      <c r="F269"/>
      <c r="G269"/>
      <c r="H269"/>
      <c r="I269"/>
      <c r="J269"/>
      <c r="K269"/>
      <c r="L269"/>
      <c r="M269"/>
      <c r="N269"/>
      <c r="O269"/>
      <c r="P269"/>
      <c r="Q269"/>
      <c r="R269"/>
      <c r="S269"/>
      <c r="T269"/>
      <c r="U269"/>
      <c r="V269"/>
      <c r="W269"/>
      <c r="X269"/>
      <c r="Y269"/>
      <c r="Z269"/>
      <c r="AA269"/>
      <c r="AB269"/>
      <c r="AC269"/>
      <c r="AD269"/>
      <c r="AE269"/>
      <c r="AF269"/>
      <c r="AG269"/>
      <c r="AH269"/>
      <c r="AI269"/>
      <c r="AJ269"/>
      <c r="AK269"/>
      <c r="AL269"/>
      <c r="AM269"/>
      <c r="AN269"/>
      <c r="AO269"/>
      <c r="AP269"/>
      <c r="AQ269"/>
      <c r="AR269"/>
      <c r="AS269"/>
      <c r="AT269"/>
      <c r="AU269"/>
      <c r="AV269"/>
      <c r="AW269"/>
      <c r="AX269"/>
      <c r="AY269"/>
      <c r="AZ269"/>
      <c r="BA269"/>
      <c r="BB269"/>
      <c r="BC269"/>
      <c r="BD269"/>
      <c r="BE269"/>
      <c r="BF269"/>
      <c r="BG269"/>
      <c r="BH269"/>
      <c r="BI269"/>
      <c r="BJ269"/>
      <c r="BK269"/>
      <c r="BL269"/>
      <c r="BM269"/>
      <c r="BN269"/>
      <c r="BO269"/>
      <c r="BP269"/>
      <c r="BQ269"/>
      <c r="BR269"/>
      <c r="BS269"/>
      <c r="BT269"/>
      <c r="BU269"/>
      <c r="BV269"/>
      <c r="BW269"/>
      <c r="BX269"/>
      <c r="BY269"/>
      <c r="BZ269"/>
      <c r="CA269"/>
      <c r="CB269"/>
      <c r="CC269"/>
      <c r="CD269"/>
      <c r="CE269"/>
      <c r="CF269"/>
      <c r="CG269"/>
      <c r="CH269"/>
      <c r="CI269"/>
      <c r="CJ269"/>
      <c r="CK269"/>
      <c r="CL269"/>
      <c r="CM269"/>
      <c r="CN269"/>
      <c r="CO269"/>
      <c r="CP269"/>
      <c r="CQ269"/>
      <c r="CR269"/>
      <c r="CS269"/>
      <c r="CT269"/>
      <c r="CU269"/>
      <c r="CV269"/>
      <c r="CW269"/>
      <c r="CX269"/>
      <c r="CY269"/>
      <c r="CZ269"/>
      <c r="DA269"/>
      <c r="DB269"/>
      <c r="DC269"/>
      <c r="DD269"/>
      <c r="DE269"/>
      <c r="DF269"/>
      <c r="DG269"/>
      <c r="DH269"/>
      <c r="DI269"/>
      <c r="DJ269"/>
      <c r="DK269"/>
      <c r="DL269"/>
      <c r="DM269"/>
      <c r="DN269"/>
      <c r="DO269"/>
      <c r="DP269"/>
      <c r="DQ269"/>
      <c r="DR269"/>
      <c r="DS269"/>
      <c r="DT269"/>
      <c r="DU269"/>
      <c r="DV269"/>
      <c r="DW269"/>
      <c r="DX269"/>
      <c r="DY269"/>
      <c r="DZ269"/>
      <c r="EA269"/>
      <c r="EB269"/>
      <c r="EC269"/>
      <c r="ED269"/>
      <c r="EE269"/>
      <c r="EF269"/>
      <c r="EG269"/>
      <c r="EH269"/>
      <c r="EI269"/>
      <c r="EJ269"/>
      <c r="EK269"/>
      <c r="EL269"/>
      <c r="EM269"/>
      <c r="EN269"/>
      <c r="EO269"/>
      <c r="EP269"/>
      <c r="EQ269"/>
      <c r="ER269"/>
      <c r="ES269"/>
      <c r="ET269"/>
      <c r="EU269"/>
      <c r="EV269"/>
      <c r="EW269"/>
      <c r="EX269"/>
      <c r="EY269"/>
      <c r="EZ269"/>
      <c r="FA269"/>
      <c r="FB269"/>
      <c r="FC269"/>
      <c r="FD269"/>
      <c r="FE269"/>
      <c r="FF269"/>
      <c r="FG269"/>
      <c r="FH269"/>
      <c r="FI269"/>
      <c r="FJ269"/>
      <c r="FK269"/>
      <c r="FL269"/>
      <c r="FM269"/>
      <c r="FN269"/>
      <c r="FO269"/>
      <c r="FP269"/>
      <c r="FQ269"/>
      <c r="FR269"/>
      <c r="FS269"/>
      <c r="FT269"/>
      <c r="FU269"/>
      <c r="FV269"/>
      <c r="FW269"/>
      <c r="FX269"/>
      <c r="FY269"/>
      <c r="FZ269"/>
      <c r="GA269"/>
      <c r="GB269"/>
      <c r="GC269"/>
      <c r="GD269"/>
      <c r="GE269"/>
      <c r="GF269"/>
      <c r="GG269"/>
      <c r="GH269"/>
      <c r="GI269"/>
      <c r="GJ269"/>
      <c r="GK269"/>
      <c r="GL269"/>
      <c r="GM269"/>
      <c r="GN269"/>
      <c r="GO269"/>
      <c r="GP269"/>
      <c r="GQ269"/>
      <c r="GR269"/>
      <c r="GS269"/>
      <c r="GT269"/>
      <c r="GU269"/>
      <c r="GV269"/>
      <c r="GW269"/>
      <c r="GX269"/>
      <c r="GY269"/>
      <c r="GZ269"/>
      <c r="HA269"/>
      <c r="HB269"/>
      <c r="HC269"/>
      <c r="HD269"/>
      <c r="HE269"/>
      <c r="HF269"/>
      <c r="HG269"/>
      <c r="HH269"/>
      <c r="HI269"/>
      <c r="HJ269"/>
      <c r="HK269"/>
      <c r="HL269"/>
      <c r="HM269"/>
      <c r="HN269"/>
      <c r="HO269"/>
      <c r="HP269"/>
      <c r="HQ269"/>
      <c r="HR269"/>
      <c r="HS269"/>
      <c r="HT269"/>
      <c r="HU269"/>
      <c r="HV269"/>
      <c r="HW269"/>
      <c r="HX269"/>
      <c r="HY269"/>
      <c r="HZ269"/>
      <c r="IA269"/>
      <c r="IB269"/>
      <c r="IC269"/>
      <c r="ID269"/>
      <c r="IE269"/>
      <c r="IF269"/>
      <c r="IG269"/>
      <c r="IH269"/>
      <c r="II269"/>
      <c r="IJ269"/>
      <c r="IK269"/>
      <c r="IL269"/>
      <c r="IM269"/>
      <c r="IN269"/>
      <c r="IO269"/>
      <c r="IP269"/>
      <c r="IQ269"/>
      <c r="IR269"/>
      <c r="IS269"/>
      <c r="IT269"/>
      <c r="IU269"/>
      <c r="IV269"/>
    </row>
    <row r="270" spans="1:256" ht="48" customHeight="1" x14ac:dyDescent="0.2">
      <c r="A270" s="14" t="s">
        <v>323</v>
      </c>
      <c r="B270" s="27" t="str">
        <f>VLOOKUP(A270,Questions!$B$3:$C$258,2,FALSE)</f>
        <v>Can you provide a HIPAA compliance attestation document?</v>
      </c>
      <c r="C270" s="11"/>
      <c r="D270" s="12"/>
      <c r="E270" s="10" t="s">
        <v>2266</v>
      </c>
      <c r="F270"/>
      <c r="G270"/>
      <c r="H270"/>
      <c r="I270"/>
      <c r="J270"/>
      <c r="K270"/>
      <c r="L270"/>
      <c r="M270"/>
      <c r="N270"/>
      <c r="O270"/>
      <c r="P270"/>
      <c r="Q270"/>
      <c r="R270"/>
      <c r="S270"/>
      <c r="T270"/>
      <c r="U270"/>
      <c r="V270"/>
      <c r="W270"/>
      <c r="X270"/>
      <c r="Y270"/>
      <c r="Z270"/>
      <c r="AA270"/>
      <c r="AB270"/>
      <c r="AC270"/>
      <c r="AD270"/>
      <c r="AE270"/>
      <c r="AF270"/>
      <c r="AG270"/>
      <c r="AH270"/>
      <c r="AI270"/>
      <c r="AJ270"/>
      <c r="AK270"/>
      <c r="AL270"/>
      <c r="AM270"/>
      <c r="AN270"/>
      <c r="AO270"/>
      <c r="AP270"/>
      <c r="AQ270"/>
      <c r="AR270"/>
      <c r="AS270"/>
      <c r="AT270"/>
      <c r="AU270"/>
      <c r="AV270"/>
      <c r="AW270"/>
      <c r="AX270"/>
      <c r="AY270"/>
      <c r="AZ270"/>
      <c r="BA270"/>
      <c r="BB270"/>
      <c r="BC270"/>
      <c r="BD270"/>
      <c r="BE270"/>
      <c r="BF270"/>
      <c r="BG270"/>
      <c r="BH270"/>
      <c r="BI270"/>
      <c r="BJ270"/>
      <c r="BK270"/>
      <c r="BL270"/>
      <c r="BM270"/>
      <c r="BN270"/>
      <c r="BO270"/>
      <c r="BP270"/>
      <c r="BQ270"/>
      <c r="BR270"/>
      <c r="BS270"/>
      <c r="BT270"/>
      <c r="BU270"/>
      <c r="BV270"/>
      <c r="BW270"/>
      <c r="BX270"/>
      <c r="BY270"/>
      <c r="BZ270"/>
      <c r="CA270"/>
      <c r="CB270"/>
      <c r="CC270"/>
      <c r="CD270"/>
      <c r="CE270"/>
      <c r="CF270"/>
      <c r="CG270"/>
      <c r="CH270"/>
      <c r="CI270"/>
      <c r="CJ270"/>
      <c r="CK270"/>
      <c r="CL270"/>
      <c r="CM270"/>
      <c r="CN270"/>
      <c r="CO270"/>
      <c r="CP270"/>
      <c r="CQ270"/>
      <c r="CR270"/>
      <c r="CS270"/>
      <c r="CT270"/>
      <c r="CU270"/>
      <c r="CV270"/>
      <c r="CW270"/>
      <c r="CX270"/>
      <c r="CY270"/>
      <c r="CZ270"/>
      <c r="DA270"/>
      <c r="DB270"/>
      <c r="DC270"/>
      <c r="DD270"/>
      <c r="DE270"/>
      <c r="DF270"/>
      <c r="DG270"/>
      <c r="DH270"/>
      <c r="DI270"/>
      <c r="DJ270"/>
      <c r="DK270"/>
      <c r="DL270"/>
      <c r="DM270"/>
      <c r="DN270"/>
      <c r="DO270"/>
      <c r="DP270"/>
      <c r="DQ270"/>
      <c r="DR270"/>
      <c r="DS270"/>
      <c r="DT270"/>
      <c r="DU270"/>
      <c r="DV270"/>
      <c r="DW270"/>
      <c r="DX270"/>
      <c r="DY270"/>
      <c r="DZ270"/>
      <c r="EA270"/>
      <c r="EB270"/>
      <c r="EC270"/>
      <c r="ED270"/>
      <c r="EE270"/>
      <c r="EF270"/>
      <c r="EG270"/>
      <c r="EH270"/>
      <c r="EI270"/>
      <c r="EJ270"/>
      <c r="EK270"/>
      <c r="EL270"/>
      <c r="EM270"/>
      <c r="EN270"/>
      <c r="EO270"/>
      <c r="EP270"/>
      <c r="EQ270"/>
      <c r="ER270"/>
      <c r="ES270"/>
      <c r="ET270"/>
      <c r="EU270"/>
      <c r="EV270"/>
      <c r="EW270"/>
      <c r="EX270"/>
      <c r="EY270"/>
      <c r="EZ270"/>
      <c r="FA270"/>
      <c r="FB270"/>
      <c r="FC270"/>
      <c r="FD270"/>
      <c r="FE270"/>
      <c r="FF270"/>
      <c r="FG270"/>
      <c r="FH270"/>
      <c r="FI270"/>
      <c r="FJ270"/>
      <c r="FK270"/>
      <c r="FL270"/>
      <c r="FM270"/>
      <c r="FN270"/>
      <c r="FO270"/>
      <c r="FP270"/>
      <c r="FQ270"/>
      <c r="FR270"/>
      <c r="FS270"/>
      <c r="FT270"/>
      <c r="FU270"/>
      <c r="FV270"/>
      <c r="FW270"/>
      <c r="FX270"/>
      <c r="FY270"/>
      <c r="FZ270"/>
      <c r="GA270"/>
      <c r="GB270"/>
      <c r="GC270"/>
      <c r="GD270"/>
      <c r="GE270"/>
      <c r="GF270"/>
      <c r="GG270"/>
      <c r="GH270"/>
      <c r="GI270"/>
      <c r="GJ270"/>
      <c r="GK270"/>
      <c r="GL270"/>
      <c r="GM270"/>
      <c r="GN270"/>
      <c r="GO270"/>
      <c r="GP270"/>
      <c r="GQ270"/>
      <c r="GR270"/>
      <c r="GS270"/>
      <c r="GT270"/>
      <c r="GU270"/>
      <c r="GV270"/>
      <c r="GW270"/>
      <c r="GX270"/>
      <c r="GY270"/>
      <c r="GZ270"/>
      <c r="HA270"/>
      <c r="HB270"/>
      <c r="HC270"/>
      <c r="HD270"/>
      <c r="HE270"/>
      <c r="HF270"/>
      <c r="HG270"/>
      <c r="HH270"/>
      <c r="HI270"/>
      <c r="HJ270"/>
      <c r="HK270"/>
      <c r="HL270"/>
      <c r="HM270"/>
      <c r="HN270"/>
      <c r="HO270"/>
      <c r="HP270"/>
      <c r="HQ270"/>
      <c r="HR270"/>
      <c r="HS270"/>
      <c r="HT270"/>
      <c r="HU270"/>
      <c r="HV270"/>
      <c r="HW270"/>
      <c r="HX270"/>
      <c r="HY270"/>
      <c r="HZ270"/>
      <c r="IA270"/>
      <c r="IB270"/>
      <c r="IC270"/>
      <c r="ID270"/>
      <c r="IE270"/>
      <c r="IF270"/>
      <c r="IG270"/>
      <c r="IH270"/>
      <c r="II270"/>
      <c r="IJ270"/>
      <c r="IK270"/>
      <c r="IL270"/>
      <c r="IM270"/>
      <c r="IN270"/>
      <c r="IO270"/>
      <c r="IP270"/>
      <c r="IQ270"/>
      <c r="IR270"/>
      <c r="IS270"/>
      <c r="IT270"/>
      <c r="IU270"/>
      <c r="IV270"/>
    </row>
    <row r="271" spans="1:256" ht="48" customHeight="1" x14ac:dyDescent="0.2">
      <c r="A271" s="14" t="s">
        <v>324</v>
      </c>
      <c r="B271" s="27" t="str">
        <f>VLOOKUP(A271,Questions!$B$3:$C$258,2,FALSE)</f>
        <v>Are you willing to enter into a Business Associate Agreement (BAA)?</v>
      </c>
      <c r="C271" s="11"/>
      <c r="D271" s="12"/>
      <c r="E271" s="10" t="s">
        <v>2266</v>
      </c>
      <c r="F271"/>
      <c r="G271"/>
      <c r="H271"/>
      <c r="I271"/>
      <c r="J271"/>
      <c r="K271"/>
      <c r="L271"/>
      <c r="M271"/>
      <c r="N271"/>
      <c r="O271"/>
      <c r="P271"/>
      <c r="Q271"/>
      <c r="R271"/>
      <c r="S271"/>
      <c r="T271"/>
      <c r="U271"/>
      <c r="V271"/>
      <c r="W271"/>
      <c r="X271"/>
      <c r="Y271"/>
      <c r="Z271"/>
      <c r="AA271"/>
      <c r="AB271"/>
      <c r="AC271"/>
      <c r="AD271"/>
      <c r="AE271"/>
      <c r="AF271"/>
      <c r="AG271"/>
      <c r="AH271"/>
      <c r="AI271"/>
      <c r="AJ271"/>
      <c r="AK271"/>
      <c r="AL271"/>
      <c r="AM271"/>
      <c r="AN271"/>
      <c r="AO271"/>
      <c r="AP271"/>
      <c r="AQ271"/>
      <c r="AR271"/>
      <c r="AS271"/>
      <c r="AT271"/>
      <c r="AU271"/>
      <c r="AV271"/>
      <c r="AW271"/>
      <c r="AX271"/>
      <c r="AY271"/>
      <c r="AZ271"/>
      <c r="BA271"/>
      <c r="BB271"/>
      <c r="BC271"/>
      <c r="BD271"/>
      <c r="BE271"/>
      <c r="BF271"/>
      <c r="BG271"/>
      <c r="BH271"/>
      <c r="BI271"/>
      <c r="BJ271"/>
      <c r="BK271"/>
      <c r="BL271"/>
      <c r="BM271"/>
      <c r="BN271"/>
      <c r="BO271"/>
      <c r="BP271"/>
      <c r="BQ271"/>
      <c r="BR271"/>
      <c r="BS271"/>
      <c r="BT271"/>
      <c r="BU271"/>
      <c r="BV271"/>
      <c r="BW271"/>
      <c r="BX271"/>
      <c r="BY271"/>
      <c r="BZ271"/>
      <c r="CA271"/>
      <c r="CB271"/>
      <c r="CC271"/>
      <c r="CD271"/>
      <c r="CE271"/>
      <c r="CF271"/>
      <c r="CG271"/>
      <c r="CH271"/>
      <c r="CI271"/>
      <c r="CJ271"/>
      <c r="CK271"/>
      <c r="CL271"/>
      <c r="CM271"/>
      <c r="CN271"/>
      <c r="CO271"/>
      <c r="CP271"/>
      <c r="CQ271"/>
      <c r="CR271"/>
      <c r="CS271"/>
      <c r="CT271"/>
      <c r="CU271"/>
      <c r="CV271"/>
      <c r="CW271"/>
      <c r="CX271"/>
      <c r="CY271"/>
      <c r="CZ271"/>
      <c r="DA271"/>
      <c r="DB271"/>
      <c r="DC271"/>
      <c r="DD271"/>
      <c r="DE271"/>
      <c r="DF271"/>
      <c r="DG271"/>
      <c r="DH271"/>
      <c r="DI271"/>
      <c r="DJ271"/>
      <c r="DK271"/>
      <c r="DL271"/>
      <c r="DM271"/>
      <c r="DN271"/>
      <c r="DO271"/>
      <c r="DP271"/>
      <c r="DQ271"/>
      <c r="DR271"/>
      <c r="DS271"/>
      <c r="DT271"/>
      <c r="DU271"/>
      <c r="DV271"/>
      <c r="DW271"/>
      <c r="DX271"/>
      <c r="DY271"/>
      <c r="DZ271"/>
      <c r="EA271"/>
      <c r="EB271"/>
      <c r="EC271"/>
      <c r="ED271"/>
      <c r="EE271"/>
      <c r="EF271"/>
      <c r="EG271"/>
      <c r="EH271"/>
      <c r="EI271"/>
      <c r="EJ271"/>
      <c r="EK271"/>
      <c r="EL271"/>
      <c r="EM271"/>
      <c r="EN271"/>
      <c r="EO271"/>
      <c r="EP271"/>
      <c r="EQ271"/>
      <c r="ER271"/>
      <c r="ES271"/>
      <c r="ET271"/>
      <c r="EU271"/>
      <c r="EV271"/>
      <c r="EW271"/>
      <c r="EX271"/>
      <c r="EY271"/>
      <c r="EZ271"/>
      <c r="FA271"/>
      <c r="FB271"/>
      <c r="FC271"/>
      <c r="FD271"/>
      <c r="FE271"/>
      <c r="FF271"/>
      <c r="FG271"/>
      <c r="FH271"/>
      <c r="FI271"/>
      <c r="FJ271"/>
      <c r="FK271"/>
      <c r="FL271"/>
      <c r="FM271"/>
      <c r="FN271"/>
      <c r="FO271"/>
      <c r="FP271"/>
      <c r="FQ271"/>
      <c r="FR271"/>
      <c r="FS271"/>
      <c r="FT271"/>
      <c r="FU271"/>
      <c r="FV271"/>
      <c r="FW271"/>
      <c r="FX271"/>
      <c r="FY271"/>
      <c r="FZ271"/>
      <c r="GA271"/>
      <c r="GB271"/>
      <c r="GC271"/>
      <c r="GD271"/>
      <c r="GE271"/>
      <c r="GF271"/>
      <c r="GG271"/>
      <c r="GH271"/>
      <c r="GI271"/>
      <c r="GJ271"/>
      <c r="GK271"/>
      <c r="GL271"/>
      <c r="GM271"/>
      <c r="GN271"/>
      <c r="GO271"/>
      <c r="GP271"/>
      <c r="GQ271"/>
      <c r="GR271"/>
      <c r="GS271"/>
      <c r="GT271"/>
      <c r="GU271"/>
      <c r="GV271"/>
      <c r="GW271"/>
      <c r="GX271"/>
      <c r="GY271"/>
      <c r="GZ271"/>
      <c r="HA271"/>
      <c r="HB271"/>
      <c r="HC271"/>
      <c r="HD271"/>
      <c r="HE271"/>
      <c r="HF271"/>
      <c r="HG271"/>
      <c r="HH271"/>
      <c r="HI271"/>
      <c r="HJ271"/>
      <c r="HK271"/>
      <c r="HL271"/>
      <c r="HM271"/>
      <c r="HN271"/>
      <c r="HO271"/>
      <c r="HP271"/>
      <c r="HQ271"/>
      <c r="HR271"/>
      <c r="HS271"/>
      <c r="HT271"/>
      <c r="HU271"/>
      <c r="HV271"/>
      <c r="HW271"/>
      <c r="HX271"/>
      <c r="HY271"/>
      <c r="HZ271"/>
      <c r="IA271"/>
      <c r="IB271"/>
      <c r="IC271"/>
      <c r="ID271"/>
      <c r="IE271"/>
      <c r="IF271"/>
      <c r="IG271"/>
      <c r="IH271"/>
      <c r="II271"/>
      <c r="IJ271"/>
      <c r="IK271"/>
      <c r="IL271"/>
      <c r="IM271"/>
      <c r="IN271"/>
      <c r="IO271"/>
      <c r="IP271"/>
      <c r="IQ271"/>
      <c r="IR271"/>
      <c r="IS271"/>
      <c r="IT271"/>
      <c r="IU271"/>
      <c r="IV271"/>
    </row>
    <row r="272" spans="1:256" ht="48" customHeight="1" x14ac:dyDescent="0.2">
      <c r="A272" s="14" t="s">
        <v>325</v>
      </c>
      <c r="B272" s="27" t="str">
        <f>VLOOKUP(A272,Questions!$B$3:$C$258,2,FALSE)</f>
        <v>Have you entered into a BAA with all subcontractors who may have access to protected health information (PHI)?</v>
      </c>
      <c r="C272" s="11"/>
      <c r="D272" s="12"/>
      <c r="E272" s="10" t="s">
        <v>2266</v>
      </c>
      <c r="F272"/>
      <c r="G272"/>
      <c r="H272"/>
      <c r="I272"/>
      <c r="J272"/>
      <c r="K272"/>
      <c r="L272"/>
      <c r="M272"/>
      <c r="N272"/>
      <c r="O272"/>
      <c r="P272"/>
      <c r="Q272"/>
      <c r="R272"/>
      <c r="S272"/>
      <c r="T272"/>
      <c r="U272"/>
      <c r="V272"/>
      <c r="W272"/>
      <c r="X272"/>
      <c r="Y272"/>
      <c r="Z272"/>
      <c r="AA272"/>
      <c r="AB272"/>
      <c r="AC272"/>
      <c r="AD272"/>
      <c r="AE272"/>
      <c r="AF272"/>
      <c r="AG272"/>
      <c r="AH272"/>
      <c r="AI272"/>
      <c r="AJ272"/>
      <c r="AK272"/>
      <c r="AL272"/>
      <c r="AM272"/>
      <c r="AN272"/>
      <c r="AO272"/>
      <c r="AP272"/>
      <c r="AQ272"/>
      <c r="AR272"/>
      <c r="AS272"/>
      <c r="AT272"/>
      <c r="AU272"/>
      <c r="AV272"/>
      <c r="AW272"/>
      <c r="AX272"/>
      <c r="AY272"/>
      <c r="AZ272"/>
      <c r="BA272"/>
      <c r="BB272"/>
      <c r="BC272"/>
      <c r="BD272"/>
      <c r="BE272"/>
      <c r="BF272"/>
      <c r="BG272"/>
      <c r="BH272"/>
      <c r="BI272"/>
      <c r="BJ272"/>
      <c r="BK272"/>
      <c r="BL272"/>
      <c r="BM272"/>
      <c r="BN272"/>
      <c r="BO272"/>
      <c r="BP272"/>
      <c r="BQ272"/>
      <c r="BR272"/>
      <c r="BS272"/>
      <c r="BT272"/>
      <c r="BU272"/>
      <c r="BV272"/>
      <c r="BW272"/>
      <c r="BX272"/>
      <c r="BY272"/>
      <c r="BZ272"/>
      <c r="CA272"/>
      <c r="CB272"/>
      <c r="CC272"/>
      <c r="CD272"/>
      <c r="CE272"/>
      <c r="CF272"/>
      <c r="CG272"/>
      <c r="CH272"/>
      <c r="CI272"/>
      <c r="CJ272"/>
      <c r="CK272"/>
      <c r="CL272"/>
      <c r="CM272"/>
      <c r="CN272"/>
      <c r="CO272"/>
      <c r="CP272"/>
      <c r="CQ272"/>
      <c r="CR272"/>
      <c r="CS272"/>
      <c r="CT272"/>
      <c r="CU272"/>
      <c r="CV272"/>
      <c r="CW272"/>
      <c r="CX272"/>
      <c r="CY272"/>
      <c r="CZ272"/>
      <c r="DA272"/>
      <c r="DB272"/>
      <c r="DC272"/>
      <c r="DD272"/>
      <c r="DE272"/>
      <c r="DF272"/>
      <c r="DG272"/>
      <c r="DH272"/>
      <c r="DI272"/>
      <c r="DJ272"/>
      <c r="DK272"/>
      <c r="DL272"/>
      <c r="DM272"/>
      <c r="DN272"/>
      <c r="DO272"/>
      <c r="DP272"/>
      <c r="DQ272"/>
      <c r="DR272"/>
      <c r="DS272"/>
      <c r="DT272"/>
      <c r="DU272"/>
      <c r="DV272"/>
      <c r="DW272"/>
      <c r="DX272"/>
      <c r="DY272"/>
      <c r="DZ272"/>
      <c r="EA272"/>
      <c r="EB272"/>
      <c r="EC272"/>
      <c r="ED272"/>
      <c r="EE272"/>
      <c r="EF272"/>
      <c r="EG272"/>
      <c r="EH272"/>
      <c r="EI272"/>
      <c r="EJ272"/>
      <c r="EK272"/>
      <c r="EL272"/>
      <c r="EM272"/>
      <c r="EN272"/>
      <c r="EO272"/>
      <c r="EP272"/>
      <c r="EQ272"/>
      <c r="ER272"/>
      <c r="ES272"/>
      <c r="ET272"/>
      <c r="EU272"/>
      <c r="EV272"/>
      <c r="EW272"/>
      <c r="EX272"/>
      <c r="EY272"/>
      <c r="EZ272"/>
      <c r="FA272"/>
      <c r="FB272"/>
      <c r="FC272"/>
      <c r="FD272"/>
      <c r="FE272"/>
      <c r="FF272"/>
      <c r="FG272"/>
      <c r="FH272"/>
      <c r="FI272"/>
      <c r="FJ272"/>
      <c r="FK272"/>
      <c r="FL272"/>
      <c r="FM272"/>
      <c r="FN272"/>
      <c r="FO272"/>
      <c r="FP272"/>
      <c r="FQ272"/>
      <c r="FR272"/>
      <c r="FS272"/>
      <c r="FT272"/>
      <c r="FU272"/>
      <c r="FV272"/>
      <c r="FW272"/>
      <c r="FX272"/>
      <c r="FY272"/>
      <c r="FZ272"/>
      <c r="GA272"/>
      <c r="GB272"/>
      <c r="GC272"/>
      <c r="GD272"/>
      <c r="GE272"/>
      <c r="GF272"/>
      <c r="GG272"/>
      <c r="GH272"/>
      <c r="GI272"/>
      <c r="GJ272"/>
      <c r="GK272"/>
      <c r="GL272"/>
      <c r="GM272"/>
      <c r="GN272"/>
      <c r="GO272"/>
      <c r="GP272"/>
      <c r="GQ272"/>
      <c r="GR272"/>
      <c r="GS272"/>
      <c r="GT272"/>
      <c r="GU272"/>
      <c r="GV272"/>
      <c r="GW272"/>
      <c r="GX272"/>
      <c r="GY272"/>
      <c r="GZ272"/>
      <c r="HA272"/>
      <c r="HB272"/>
      <c r="HC272"/>
      <c r="HD272"/>
      <c r="HE272"/>
      <c r="HF272"/>
      <c r="HG272"/>
      <c r="HH272"/>
      <c r="HI272"/>
      <c r="HJ272"/>
      <c r="HK272"/>
      <c r="HL272"/>
      <c r="HM272"/>
      <c r="HN272"/>
      <c r="HO272"/>
      <c r="HP272"/>
      <c r="HQ272"/>
      <c r="HR272"/>
      <c r="HS272"/>
      <c r="HT272"/>
      <c r="HU272"/>
      <c r="HV272"/>
      <c r="HW272"/>
      <c r="HX272"/>
      <c r="HY272"/>
      <c r="HZ272"/>
      <c r="IA272"/>
      <c r="IB272"/>
      <c r="IC272"/>
      <c r="ID272"/>
      <c r="IE272"/>
      <c r="IF272"/>
      <c r="IG272"/>
      <c r="IH272"/>
      <c r="II272"/>
      <c r="IJ272"/>
      <c r="IK272"/>
      <c r="IL272"/>
      <c r="IM272"/>
      <c r="IN272"/>
      <c r="IO272"/>
      <c r="IP272"/>
      <c r="IQ272"/>
      <c r="IR272"/>
      <c r="IS272"/>
      <c r="IT272"/>
      <c r="IU272"/>
      <c r="IV272"/>
    </row>
    <row r="273" spans="1:256" ht="36" customHeight="1" x14ac:dyDescent="0.2">
      <c r="A273" s="380" t="str">
        <f>IF(OR($C$30="Yes"),"PCI DSS - Optional based on QUALIFIER response.","PCI DSS")</f>
        <v>PCI DSS</v>
      </c>
      <c r="B273" s="380"/>
      <c r="C273" s="24" t="s">
        <v>12</v>
      </c>
      <c r="D273" s="24" t="s">
        <v>13</v>
      </c>
      <c r="E273" s="7" t="s">
        <v>14</v>
      </c>
      <c r="F273"/>
      <c r="G273"/>
      <c r="H273"/>
      <c r="I273"/>
      <c r="J273"/>
      <c r="K273"/>
      <c r="L273"/>
      <c r="M273"/>
      <c r="N273"/>
      <c r="O273"/>
      <c r="P273"/>
      <c r="Q273"/>
      <c r="R273"/>
      <c r="S273"/>
      <c r="T273"/>
      <c r="U273"/>
      <c r="V273"/>
      <c r="W273"/>
      <c r="X273"/>
      <c r="Y273"/>
      <c r="Z273"/>
      <c r="AA273"/>
      <c r="AB273"/>
      <c r="AC273"/>
      <c r="AD273"/>
      <c r="AE273"/>
      <c r="AF273"/>
      <c r="AG273"/>
      <c r="AH273"/>
      <c r="AI273"/>
      <c r="AJ273"/>
      <c r="AK273"/>
      <c r="AL273"/>
      <c r="AM273"/>
      <c r="AN273"/>
      <c r="AO273"/>
      <c r="AP273"/>
      <c r="AQ273"/>
      <c r="AR273"/>
      <c r="AS273"/>
      <c r="AT273"/>
      <c r="AU273"/>
      <c r="AV273"/>
      <c r="AW273"/>
      <c r="AX273"/>
      <c r="AY273"/>
      <c r="AZ273"/>
      <c r="BA273"/>
      <c r="BB273"/>
      <c r="BC273"/>
      <c r="BD273"/>
      <c r="BE273"/>
      <c r="BF273"/>
      <c r="BG273"/>
      <c r="BH273"/>
      <c r="BI273"/>
      <c r="BJ273"/>
      <c r="BK273"/>
      <c r="BL273"/>
      <c r="BM273"/>
      <c r="BN273"/>
      <c r="BO273"/>
      <c r="BP273"/>
      <c r="BQ273"/>
      <c r="BR273"/>
      <c r="BS273"/>
      <c r="BT273"/>
      <c r="BU273"/>
      <c r="BV273"/>
      <c r="BW273"/>
      <c r="BX273"/>
      <c r="BY273"/>
      <c r="BZ273"/>
      <c r="CA273"/>
      <c r="CB273"/>
      <c r="CC273"/>
      <c r="CD273"/>
      <c r="CE273"/>
      <c r="CF273"/>
      <c r="CG273"/>
      <c r="CH273"/>
      <c r="CI273"/>
      <c r="CJ273"/>
      <c r="CK273"/>
      <c r="CL273"/>
      <c r="CM273"/>
      <c r="CN273"/>
      <c r="CO273"/>
      <c r="CP273"/>
      <c r="CQ273"/>
      <c r="CR273"/>
      <c r="CS273"/>
      <c r="CT273"/>
      <c r="CU273"/>
      <c r="CV273"/>
      <c r="CW273"/>
      <c r="CX273"/>
      <c r="CY273"/>
      <c r="CZ273"/>
      <c r="DA273"/>
      <c r="DB273"/>
      <c r="DC273"/>
      <c r="DD273"/>
      <c r="DE273"/>
      <c r="DF273"/>
      <c r="DG273"/>
      <c r="DH273"/>
      <c r="DI273"/>
      <c r="DJ273"/>
      <c r="DK273"/>
      <c r="DL273"/>
      <c r="DM273"/>
      <c r="DN273"/>
      <c r="DO273"/>
      <c r="DP273"/>
      <c r="DQ273"/>
      <c r="DR273"/>
      <c r="DS273"/>
      <c r="DT273"/>
      <c r="DU273"/>
      <c r="DV273"/>
      <c r="DW273"/>
      <c r="DX273"/>
      <c r="DY273"/>
      <c r="DZ273"/>
      <c r="EA273"/>
      <c r="EB273"/>
      <c r="EC273"/>
      <c r="ED273"/>
      <c r="EE273"/>
      <c r="EF273"/>
      <c r="EG273"/>
      <c r="EH273"/>
      <c r="EI273"/>
      <c r="EJ273"/>
      <c r="EK273"/>
      <c r="EL273"/>
      <c r="EM273"/>
      <c r="EN273"/>
      <c r="EO273"/>
      <c r="EP273"/>
      <c r="EQ273"/>
      <c r="ER273"/>
      <c r="ES273"/>
      <c r="ET273"/>
      <c r="EU273"/>
      <c r="EV273"/>
      <c r="EW273"/>
      <c r="EX273"/>
      <c r="EY273"/>
      <c r="EZ273"/>
      <c r="FA273"/>
      <c r="FB273"/>
      <c r="FC273"/>
      <c r="FD273"/>
      <c r="FE273"/>
      <c r="FF273"/>
      <c r="FG273"/>
      <c r="FH273"/>
      <c r="FI273"/>
      <c r="FJ273"/>
      <c r="FK273"/>
      <c r="FL273"/>
      <c r="FM273"/>
      <c r="FN273"/>
      <c r="FO273"/>
      <c r="FP273"/>
      <c r="FQ273"/>
      <c r="FR273"/>
      <c r="FS273"/>
      <c r="FT273"/>
      <c r="FU273"/>
      <c r="FV273"/>
      <c r="FW273"/>
      <c r="FX273"/>
      <c r="FY273"/>
      <c r="FZ273"/>
      <c r="GA273"/>
      <c r="GB273"/>
      <c r="GC273"/>
      <c r="GD273"/>
      <c r="GE273"/>
      <c r="GF273"/>
      <c r="GG273"/>
      <c r="GH273"/>
      <c r="GI273"/>
      <c r="GJ273"/>
      <c r="GK273"/>
      <c r="GL273"/>
      <c r="GM273"/>
      <c r="GN273"/>
      <c r="GO273"/>
      <c r="GP273"/>
      <c r="GQ273"/>
      <c r="GR273"/>
      <c r="GS273"/>
      <c r="GT273"/>
      <c r="GU273"/>
      <c r="GV273"/>
      <c r="GW273"/>
      <c r="GX273"/>
      <c r="GY273"/>
      <c r="GZ273"/>
      <c r="HA273"/>
      <c r="HB273"/>
      <c r="HC273"/>
      <c r="HD273"/>
      <c r="HE273"/>
      <c r="HF273"/>
      <c r="HG273"/>
      <c r="HH273"/>
      <c r="HI273"/>
      <c r="HJ273"/>
      <c r="HK273"/>
      <c r="HL273"/>
      <c r="HM273"/>
      <c r="HN273"/>
      <c r="HO273"/>
      <c r="HP273"/>
      <c r="HQ273"/>
      <c r="HR273"/>
      <c r="HS273"/>
      <c r="HT273"/>
      <c r="HU273"/>
      <c r="HV273"/>
      <c r="HW273"/>
      <c r="HX273"/>
      <c r="HY273"/>
      <c r="HZ273"/>
      <c r="IA273"/>
      <c r="IB273"/>
      <c r="IC273"/>
      <c r="ID273"/>
      <c r="IE273"/>
      <c r="IF273"/>
      <c r="IG273"/>
      <c r="IH273"/>
      <c r="II273"/>
      <c r="IJ273"/>
      <c r="IK273"/>
      <c r="IL273"/>
      <c r="IM273"/>
      <c r="IN273"/>
      <c r="IO273"/>
      <c r="IP273"/>
      <c r="IQ273"/>
      <c r="IR273"/>
      <c r="IS273"/>
      <c r="IT273"/>
      <c r="IU273"/>
      <c r="IV273"/>
    </row>
    <row r="274" spans="1:256" ht="48" customHeight="1" x14ac:dyDescent="0.2">
      <c r="A274" s="14" t="s">
        <v>326</v>
      </c>
      <c r="B274" s="27" t="str">
        <f>VLOOKUP(A274,Questions!$B$3:$C$258,2,FALSE)</f>
        <v>Do your systems or products store, process, or transmit cardholder (payment/credit/debt card) data?</v>
      </c>
      <c r="C274" s="11"/>
      <c r="D274" s="12"/>
      <c r="E274" s="9" t="str">
        <f>IF((C274=""),VLOOKUP(A274,Questions!B:G,4,FALSE),IF(C274="Yes",VLOOKUP(A274,Questions!B:G,6,FALSE),IF(C274="No",VLOOKUP(A274,Questions!B:G,5,FALSE),"N/A")))</f>
        <v>Refer to PCI DSS Security Standards for supplemental guidance in this section</v>
      </c>
      <c r="F274"/>
      <c r="G274"/>
      <c r="H274"/>
      <c r="I274"/>
      <c r="J274"/>
      <c r="K274"/>
      <c r="L274"/>
      <c r="M274"/>
      <c r="N274"/>
      <c r="O274"/>
      <c r="P274"/>
      <c r="Q274"/>
      <c r="R274"/>
      <c r="S274"/>
      <c r="T274"/>
      <c r="U274"/>
      <c r="V274"/>
      <c r="W274"/>
      <c r="X274"/>
      <c r="Y274"/>
      <c r="Z274"/>
      <c r="AA274"/>
      <c r="AB274"/>
      <c r="AC274"/>
      <c r="AD274"/>
      <c r="AE274"/>
      <c r="AF274"/>
      <c r="AG274"/>
      <c r="AH274"/>
      <c r="AI274"/>
      <c r="AJ274"/>
      <c r="AK274"/>
      <c r="AL274"/>
      <c r="AM274"/>
      <c r="AN274"/>
      <c r="AO274"/>
      <c r="AP274"/>
      <c r="AQ274"/>
      <c r="AR274"/>
      <c r="AS274"/>
      <c r="AT274"/>
      <c r="AU274"/>
      <c r="AV274"/>
      <c r="AW274"/>
      <c r="AX274"/>
      <c r="AY274"/>
      <c r="AZ274"/>
      <c r="BA274"/>
      <c r="BB274"/>
      <c r="BC274"/>
      <c r="BD274"/>
      <c r="BE274"/>
      <c r="BF274"/>
      <c r="BG274"/>
      <c r="BH274"/>
      <c r="BI274"/>
      <c r="BJ274"/>
      <c r="BK274"/>
      <c r="BL274"/>
      <c r="BM274"/>
      <c r="BN274"/>
      <c r="BO274"/>
      <c r="BP274"/>
      <c r="BQ274"/>
      <c r="BR274"/>
      <c r="BS274"/>
      <c r="BT274"/>
      <c r="BU274"/>
      <c r="BV274"/>
      <c r="BW274"/>
      <c r="BX274"/>
      <c r="BY274"/>
      <c r="BZ274"/>
      <c r="CA274"/>
      <c r="CB274"/>
      <c r="CC274"/>
      <c r="CD274"/>
      <c r="CE274"/>
      <c r="CF274"/>
      <c r="CG274"/>
      <c r="CH274"/>
      <c r="CI274"/>
      <c r="CJ274"/>
      <c r="CK274"/>
      <c r="CL274"/>
      <c r="CM274"/>
      <c r="CN274"/>
      <c r="CO274"/>
      <c r="CP274"/>
      <c r="CQ274"/>
      <c r="CR274"/>
      <c r="CS274"/>
      <c r="CT274"/>
      <c r="CU274"/>
      <c r="CV274"/>
      <c r="CW274"/>
      <c r="CX274"/>
      <c r="CY274"/>
      <c r="CZ274"/>
      <c r="DA274"/>
      <c r="DB274"/>
      <c r="DC274"/>
      <c r="DD274"/>
      <c r="DE274"/>
      <c r="DF274"/>
      <c r="DG274"/>
      <c r="DH274"/>
      <c r="DI274"/>
      <c r="DJ274"/>
      <c r="DK274"/>
      <c r="DL274"/>
      <c r="DM274"/>
      <c r="DN274"/>
      <c r="DO274"/>
      <c r="DP274"/>
      <c r="DQ274"/>
      <c r="DR274"/>
      <c r="DS274"/>
      <c r="DT274"/>
      <c r="DU274"/>
      <c r="DV274"/>
      <c r="DW274"/>
      <c r="DX274"/>
      <c r="DY274"/>
      <c r="DZ274"/>
      <c r="EA274"/>
      <c r="EB274"/>
      <c r="EC274"/>
      <c r="ED274"/>
      <c r="EE274"/>
      <c r="EF274"/>
      <c r="EG274"/>
      <c r="EH274"/>
      <c r="EI274"/>
      <c r="EJ274"/>
      <c r="EK274"/>
      <c r="EL274"/>
      <c r="EM274"/>
      <c r="EN274"/>
      <c r="EO274"/>
      <c r="EP274"/>
      <c r="EQ274"/>
      <c r="ER274"/>
      <c r="ES274"/>
      <c r="ET274"/>
      <c r="EU274"/>
      <c r="EV274"/>
      <c r="EW274"/>
      <c r="EX274"/>
      <c r="EY274"/>
      <c r="EZ274"/>
      <c r="FA274"/>
      <c r="FB274"/>
      <c r="FC274"/>
      <c r="FD274"/>
      <c r="FE274"/>
      <c r="FF274"/>
      <c r="FG274"/>
      <c r="FH274"/>
      <c r="FI274"/>
      <c r="FJ274"/>
      <c r="FK274"/>
      <c r="FL274"/>
      <c r="FM274"/>
      <c r="FN274"/>
      <c r="FO274"/>
      <c r="FP274"/>
      <c r="FQ274"/>
      <c r="FR274"/>
      <c r="FS274"/>
      <c r="FT274"/>
      <c r="FU274"/>
      <c r="FV274"/>
      <c r="FW274"/>
      <c r="FX274"/>
      <c r="FY274"/>
      <c r="FZ274"/>
      <c r="GA274"/>
      <c r="GB274"/>
      <c r="GC274"/>
      <c r="GD274"/>
      <c r="GE274"/>
      <c r="GF274"/>
      <c r="GG274"/>
      <c r="GH274"/>
      <c r="GI274"/>
      <c r="GJ274"/>
      <c r="GK274"/>
      <c r="GL274"/>
      <c r="GM274"/>
      <c r="GN274"/>
      <c r="GO274"/>
      <c r="GP274"/>
      <c r="GQ274"/>
      <c r="GR274"/>
      <c r="GS274"/>
      <c r="GT274"/>
      <c r="GU274"/>
      <c r="GV274"/>
      <c r="GW274"/>
      <c r="GX274"/>
      <c r="GY274"/>
      <c r="GZ274"/>
      <c r="HA274"/>
      <c r="HB274"/>
      <c r="HC274"/>
      <c r="HD274"/>
      <c r="HE274"/>
      <c r="HF274"/>
      <c r="HG274"/>
      <c r="HH274"/>
      <c r="HI274"/>
      <c r="HJ274"/>
      <c r="HK274"/>
      <c r="HL274"/>
      <c r="HM274"/>
      <c r="HN274"/>
      <c r="HO274"/>
      <c r="HP274"/>
      <c r="HQ274"/>
      <c r="HR274"/>
      <c r="HS274"/>
      <c r="HT274"/>
      <c r="HU274"/>
      <c r="HV274"/>
      <c r="HW274"/>
      <c r="HX274"/>
      <c r="HY274"/>
      <c r="HZ274"/>
      <c r="IA274"/>
      <c r="IB274"/>
      <c r="IC274"/>
      <c r="ID274"/>
      <c r="IE274"/>
      <c r="IF274"/>
      <c r="IG274"/>
      <c r="IH274"/>
      <c r="II274"/>
      <c r="IJ274"/>
      <c r="IK274"/>
      <c r="IL274"/>
      <c r="IM274"/>
      <c r="IN274"/>
      <c r="IO274"/>
      <c r="IP274"/>
      <c r="IQ274"/>
      <c r="IR274"/>
      <c r="IS274"/>
      <c r="IT274"/>
      <c r="IU274"/>
      <c r="IV274"/>
    </row>
    <row r="275" spans="1:256" ht="48" customHeight="1" x14ac:dyDescent="0.2">
      <c r="A275" s="14" t="s">
        <v>327</v>
      </c>
      <c r="B275" s="27" t="str">
        <f>VLOOKUP(A275,Questions!$B$3:$C$258,2,FALSE)</f>
        <v>Are you compliant with the Payment Card Industry Data Security Standard (PCI DSS)?</v>
      </c>
      <c r="C275" s="11"/>
      <c r="D275" s="12"/>
      <c r="E275" s="9" t="str">
        <f>IF((C275=""),VLOOKUP(A275,Questions!B:G,4,FALSE),IF(C275="Yes",VLOOKUP(A275,Questions!B:G,6,FALSE),IF(C275="No",VLOOKUP(A275,Questions!B:G,5,FALSE),"N/A")))</f>
        <v>Refer to PCI DSS Security Standards for supplemental guidance in this section</v>
      </c>
      <c r="F275"/>
      <c r="G275"/>
      <c r="H275"/>
      <c r="I275"/>
      <c r="J275"/>
      <c r="K275"/>
      <c r="L275"/>
      <c r="M275"/>
      <c r="N275"/>
      <c r="O275"/>
      <c r="P275"/>
      <c r="Q275"/>
      <c r="R275"/>
      <c r="S275"/>
      <c r="T275"/>
      <c r="U275"/>
      <c r="V275"/>
      <c r="W275"/>
      <c r="X275"/>
      <c r="Y275"/>
      <c r="Z275"/>
      <c r="AA275"/>
      <c r="AB275"/>
      <c r="AC275"/>
      <c r="AD275"/>
      <c r="AE275"/>
      <c r="AF275"/>
      <c r="AG275"/>
      <c r="AH275"/>
      <c r="AI275"/>
      <c r="AJ275"/>
      <c r="AK275"/>
      <c r="AL275"/>
      <c r="AM275"/>
      <c r="AN275"/>
      <c r="AO275"/>
      <c r="AP275"/>
      <c r="AQ275"/>
      <c r="AR275"/>
      <c r="AS275"/>
      <c r="AT275"/>
      <c r="AU275"/>
      <c r="AV275"/>
      <c r="AW275"/>
      <c r="AX275"/>
      <c r="AY275"/>
      <c r="AZ275"/>
      <c r="BA275"/>
      <c r="BB275"/>
      <c r="BC275"/>
      <c r="BD275"/>
      <c r="BE275"/>
      <c r="BF275"/>
      <c r="BG275"/>
      <c r="BH275"/>
      <c r="BI275"/>
      <c r="BJ275"/>
      <c r="BK275"/>
      <c r="BL275"/>
      <c r="BM275"/>
      <c r="BN275"/>
      <c r="BO275"/>
      <c r="BP275"/>
      <c r="BQ275"/>
      <c r="BR275"/>
      <c r="BS275"/>
      <c r="BT275"/>
      <c r="BU275"/>
      <c r="BV275"/>
      <c r="BW275"/>
      <c r="BX275"/>
      <c r="BY275"/>
      <c r="BZ275"/>
      <c r="CA275"/>
      <c r="CB275"/>
      <c r="CC275"/>
      <c r="CD275"/>
      <c r="CE275"/>
      <c r="CF275"/>
      <c r="CG275"/>
      <c r="CH275"/>
      <c r="CI275"/>
      <c r="CJ275"/>
      <c r="CK275"/>
      <c r="CL275"/>
      <c r="CM275"/>
      <c r="CN275"/>
      <c r="CO275"/>
      <c r="CP275"/>
      <c r="CQ275"/>
      <c r="CR275"/>
      <c r="CS275"/>
      <c r="CT275"/>
      <c r="CU275"/>
      <c r="CV275"/>
      <c r="CW275"/>
      <c r="CX275"/>
      <c r="CY275"/>
      <c r="CZ275"/>
      <c r="DA275"/>
      <c r="DB275"/>
      <c r="DC275"/>
      <c r="DD275"/>
      <c r="DE275"/>
      <c r="DF275"/>
      <c r="DG275"/>
      <c r="DH275"/>
      <c r="DI275"/>
      <c r="DJ275"/>
      <c r="DK275"/>
      <c r="DL275"/>
      <c r="DM275"/>
      <c r="DN275"/>
      <c r="DO275"/>
      <c r="DP275"/>
      <c r="DQ275"/>
      <c r="DR275"/>
      <c r="DS275"/>
      <c r="DT275"/>
      <c r="DU275"/>
      <c r="DV275"/>
      <c r="DW275"/>
      <c r="DX275"/>
      <c r="DY275"/>
      <c r="DZ275"/>
      <c r="EA275"/>
      <c r="EB275"/>
      <c r="EC275"/>
      <c r="ED275"/>
      <c r="EE275"/>
      <c r="EF275"/>
      <c r="EG275"/>
      <c r="EH275"/>
      <c r="EI275"/>
      <c r="EJ275"/>
      <c r="EK275"/>
      <c r="EL275"/>
      <c r="EM275"/>
      <c r="EN275"/>
      <c r="EO275"/>
      <c r="EP275"/>
      <c r="EQ275"/>
      <c r="ER275"/>
      <c r="ES275"/>
      <c r="ET275"/>
      <c r="EU275"/>
      <c r="EV275"/>
      <c r="EW275"/>
      <c r="EX275"/>
      <c r="EY275"/>
      <c r="EZ275"/>
      <c r="FA275"/>
      <c r="FB275"/>
      <c r="FC275"/>
      <c r="FD275"/>
      <c r="FE275"/>
      <c r="FF275"/>
      <c r="FG275"/>
      <c r="FH275"/>
      <c r="FI275"/>
      <c r="FJ275"/>
      <c r="FK275"/>
      <c r="FL275"/>
      <c r="FM275"/>
      <c r="FN275"/>
      <c r="FO275"/>
      <c r="FP275"/>
      <c r="FQ275"/>
      <c r="FR275"/>
      <c r="FS275"/>
      <c r="FT275"/>
      <c r="FU275"/>
      <c r="FV275"/>
      <c r="FW275"/>
      <c r="FX275"/>
      <c r="FY275"/>
      <c r="FZ275"/>
      <c r="GA275"/>
      <c r="GB275"/>
      <c r="GC275"/>
      <c r="GD275"/>
      <c r="GE275"/>
      <c r="GF275"/>
      <c r="GG275"/>
      <c r="GH275"/>
      <c r="GI275"/>
      <c r="GJ275"/>
      <c r="GK275"/>
      <c r="GL275"/>
      <c r="GM275"/>
      <c r="GN275"/>
      <c r="GO275"/>
      <c r="GP275"/>
      <c r="GQ275"/>
      <c r="GR275"/>
      <c r="GS275"/>
      <c r="GT275"/>
      <c r="GU275"/>
      <c r="GV275"/>
      <c r="GW275"/>
      <c r="GX275"/>
      <c r="GY275"/>
      <c r="GZ275"/>
      <c r="HA275"/>
      <c r="HB275"/>
      <c r="HC275"/>
      <c r="HD275"/>
      <c r="HE275"/>
      <c r="HF275"/>
      <c r="HG275"/>
      <c r="HH275"/>
      <c r="HI275"/>
      <c r="HJ275"/>
      <c r="HK275"/>
      <c r="HL275"/>
      <c r="HM275"/>
      <c r="HN275"/>
      <c r="HO275"/>
      <c r="HP275"/>
      <c r="HQ275"/>
      <c r="HR275"/>
      <c r="HS275"/>
      <c r="HT275"/>
      <c r="HU275"/>
      <c r="HV275"/>
      <c r="HW275"/>
      <c r="HX275"/>
      <c r="HY275"/>
      <c r="HZ275"/>
      <c r="IA275"/>
      <c r="IB275"/>
      <c r="IC275"/>
      <c r="ID275"/>
      <c r="IE275"/>
      <c r="IF275"/>
      <c r="IG275"/>
      <c r="IH275"/>
      <c r="II275"/>
      <c r="IJ275"/>
      <c r="IK275"/>
      <c r="IL275"/>
      <c r="IM275"/>
      <c r="IN275"/>
      <c r="IO275"/>
      <c r="IP275"/>
      <c r="IQ275"/>
      <c r="IR275"/>
      <c r="IS275"/>
      <c r="IT275"/>
      <c r="IU275"/>
      <c r="IV275"/>
    </row>
    <row r="276" spans="1:256" ht="48" customHeight="1" x14ac:dyDescent="0.2">
      <c r="A276" s="14" t="s">
        <v>328</v>
      </c>
      <c r="B276" s="27" t="str">
        <f>VLOOKUP(A276,Questions!$B$3:$C$258,2,FALSE)</f>
        <v>Do you have a current, executed within the past year, Attestation of Compliance (AoC) or Report on Compliance (RoC)?</v>
      </c>
      <c r="C276" s="11"/>
      <c r="D276" s="12"/>
      <c r="E276" s="9" t="str">
        <f>IF((C276=""),VLOOKUP(A276,Questions!B:G,4,FALSE),IF(C276="Yes",VLOOKUP(A276,Questions!B:G,6,FALSE),IF(C276="No",VLOOKUP(A276,Questions!B:G,5,FALSE),"N/A")))</f>
        <v>Refer to PCI DSS Security Standards for supplemental guidance in this section</v>
      </c>
      <c r="F276"/>
      <c r="G276"/>
      <c r="H276"/>
      <c r="I276"/>
      <c r="J276"/>
      <c r="K276"/>
      <c r="L276"/>
      <c r="M276"/>
      <c r="N276"/>
      <c r="O276"/>
      <c r="P276"/>
      <c r="Q276"/>
      <c r="R276"/>
      <c r="S276"/>
      <c r="T276"/>
      <c r="U276"/>
      <c r="V276"/>
      <c r="W276"/>
      <c r="X276"/>
      <c r="Y276"/>
      <c r="Z276"/>
      <c r="AA276"/>
      <c r="AB276"/>
      <c r="AC276"/>
      <c r="AD276"/>
      <c r="AE276"/>
      <c r="AF276"/>
      <c r="AG276"/>
      <c r="AH276"/>
      <c r="AI276"/>
      <c r="AJ276"/>
      <c r="AK276"/>
      <c r="AL276"/>
      <c r="AM276"/>
      <c r="AN276"/>
      <c r="AO276"/>
      <c r="AP276"/>
      <c r="AQ276"/>
      <c r="AR276"/>
      <c r="AS276"/>
      <c r="AT276"/>
      <c r="AU276"/>
      <c r="AV276"/>
      <c r="AW276"/>
      <c r="AX276"/>
      <c r="AY276"/>
      <c r="AZ276"/>
      <c r="BA276"/>
      <c r="BB276"/>
      <c r="BC276"/>
      <c r="BD276"/>
      <c r="BE276"/>
      <c r="BF276"/>
      <c r="BG276"/>
      <c r="BH276"/>
      <c r="BI276"/>
      <c r="BJ276"/>
      <c r="BK276"/>
      <c r="BL276"/>
      <c r="BM276"/>
      <c r="BN276"/>
      <c r="BO276"/>
      <c r="BP276"/>
      <c r="BQ276"/>
      <c r="BR276"/>
      <c r="BS276"/>
      <c r="BT276"/>
      <c r="BU276"/>
      <c r="BV276"/>
      <c r="BW276"/>
      <c r="BX276"/>
      <c r="BY276"/>
      <c r="BZ276"/>
      <c r="CA276"/>
      <c r="CB276"/>
      <c r="CC276"/>
      <c r="CD276"/>
      <c r="CE276"/>
      <c r="CF276"/>
      <c r="CG276"/>
      <c r="CH276"/>
      <c r="CI276"/>
      <c r="CJ276"/>
      <c r="CK276"/>
      <c r="CL276"/>
      <c r="CM276"/>
      <c r="CN276"/>
      <c r="CO276"/>
      <c r="CP276"/>
      <c r="CQ276"/>
      <c r="CR276"/>
      <c r="CS276"/>
      <c r="CT276"/>
      <c r="CU276"/>
      <c r="CV276"/>
      <c r="CW276"/>
      <c r="CX276"/>
      <c r="CY276"/>
      <c r="CZ276"/>
      <c r="DA276"/>
      <c r="DB276"/>
      <c r="DC276"/>
      <c r="DD276"/>
      <c r="DE276"/>
      <c r="DF276"/>
      <c r="DG276"/>
      <c r="DH276"/>
      <c r="DI276"/>
      <c r="DJ276"/>
      <c r="DK276"/>
      <c r="DL276"/>
      <c r="DM276"/>
      <c r="DN276"/>
      <c r="DO276"/>
      <c r="DP276"/>
      <c r="DQ276"/>
      <c r="DR276"/>
      <c r="DS276"/>
      <c r="DT276"/>
      <c r="DU276"/>
      <c r="DV276"/>
      <c r="DW276"/>
      <c r="DX276"/>
      <c r="DY276"/>
      <c r="DZ276"/>
      <c r="EA276"/>
      <c r="EB276"/>
      <c r="EC276"/>
      <c r="ED276"/>
      <c r="EE276"/>
      <c r="EF276"/>
      <c r="EG276"/>
      <c r="EH276"/>
      <c r="EI276"/>
      <c r="EJ276"/>
      <c r="EK276"/>
      <c r="EL276"/>
      <c r="EM276"/>
      <c r="EN276"/>
      <c r="EO276"/>
      <c r="EP276"/>
      <c r="EQ276"/>
      <c r="ER276"/>
      <c r="ES276"/>
      <c r="ET276"/>
      <c r="EU276"/>
      <c r="EV276"/>
      <c r="EW276"/>
      <c r="EX276"/>
      <c r="EY276"/>
      <c r="EZ276"/>
      <c r="FA276"/>
      <c r="FB276"/>
      <c r="FC276"/>
      <c r="FD276"/>
      <c r="FE276"/>
      <c r="FF276"/>
      <c r="FG276"/>
      <c r="FH276"/>
      <c r="FI276"/>
      <c r="FJ276"/>
      <c r="FK276"/>
      <c r="FL276"/>
      <c r="FM276"/>
      <c r="FN276"/>
      <c r="FO276"/>
      <c r="FP276"/>
      <c r="FQ276"/>
      <c r="FR276"/>
      <c r="FS276"/>
      <c r="FT276"/>
      <c r="FU276"/>
      <c r="FV276"/>
      <c r="FW276"/>
      <c r="FX276"/>
      <c r="FY276"/>
      <c r="FZ276"/>
      <c r="GA276"/>
      <c r="GB276"/>
      <c r="GC276"/>
      <c r="GD276"/>
      <c r="GE276"/>
      <c r="GF276"/>
      <c r="GG276"/>
      <c r="GH276"/>
      <c r="GI276"/>
      <c r="GJ276"/>
      <c r="GK276"/>
      <c r="GL276"/>
      <c r="GM276"/>
      <c r="GN276"/>
      <c r="GO276"/>
      <c r="GP276"/>
      <c r="GQ276"/>
      <c r="GR276"/>
      <c r="GS276"/>
      <c r="GT276"/>
      <c r="GU276"/>
      <c r="GV276"/>
      <c r="GW276"/>
      <c r="GX276"/>
      <c r="GY276"/>
      <c r="GZ276"/>
      <c r="HA276"/>
      <c r="HB276"/>
      <c r="HC276"/>
      <c r="HD276"/>
      <c r="HE276"/>
      <c r="HF276"/>
      <c r="HG276"/>
      <c r="HH276"/>
      <c r="HI276"/>
      <c r="HJ276"/>
      <c r="HK276"/>
      <c r="HL276"/>
      <c r="HM276"/>
      <c r="HN276"/>
      <c r="HO276"/>
      <c r="HP276"/>
      <c r="HQ276"/>
      <c r="HR276"/>
      <c r="HS276"/>
      <c r="HT276"/>
      <c r="HU276"/>
      <c r="HV276"/>
      <c r="HW276"/>
      <c r="HX276"/>
      <c r="HY276"/>
      <c r="HZ276"/>
      <c r="IA276"/>
      <c r="IB276"/>
      <c r="IC276"/>
      <c r="ID276"/>
      <c r="IE276"/>
      <c r="IF276"/>
      <c r="IG276"/>
      <c r="IH276"/>
      <c r="II276"/>
      <c r="IJ276"/>
      <c r="IK276"/>
      <c r="IL276"/>
      <c r="IM276"/>
      <c r="IN276"/>
      <c r="IO276"/>
      <c r="IP276"/>
      <c r="IQ276"/>
      <c r="IR276"/>
      <c r="IS276"/>
      <c r="IT276"/>
      <c r="IU276"/>
      <c r="IV276"/>
    </row>
    <row r="277" spans="1:256" ht="48" customHeight="1" x14ac:dyDescent="0.2">
      <c r="A277" s="14" t="s">
        <v>329</v>
      </c>
      <c r="B277" s="27" t="str">
        <f>VLOOKUP(A277,Questions!$B$3:$C$258,2,FALSE)</f>
        <v>Are you classified as a service provider?</v>
      </c>
      <c r="C277" s="11"/>
      <c r="D277" s="12"/>
      <c r="E277" s="9" t="str">
        <f>IF((C277=""),VLOOKUP(A277,Questions!B:G,4,FALSE),IF(C277="Yes",VLOOKUP(A277,Questions!B:G,6,FALSE),IF(C277="No",VLOOKUP(A277,Questions!B:G,5,FALSE),"N/A")))</f>
        <v>Refer to PCI DSS Security Standards for supplemental guidance in this section</v>
      </c>
      <c r="F277"/>
      <c r="G277"/>
      <c r="H277"/>
      <c r="I277"/>
      <c r="J277"/>
      <c r="K277"/>
      <c r="L277"/>
      <c r="M277"/>
      <c r="N277"/>
      <c r="O277"/>
      <c r="P277"/>
      <c r="Q277"/>
      <c r="R277"/>
      <c r="S277"/>
      <c r="T277"/>
      <c r="U277"/>
      <c r="V277"/>
      <c r="W277"/>
      <c r="X277"/>
      <c r="Y277"/>
      <c r="Z277"/>
      <c r="AA277"/>
      <c r="AB277"/>
      <c r="AC277"/>
      <c r="AD277"/>
      <c r="AE277"/>
      <c r="AF277"/>
      <c r="AG277"/>
      <c r="AH277"/>
      <c r="AI277"/>
      <c r="AJ277"/>
      <c r="AK277"/>
      <c r="AL277"/>
      <c r="AM277"/>
      <c r="AN277"/>
      <c r="AO277"/>
      <c r="AP277"/>
      <c r="AQ277"/>
      <c r="AR277"/>
      <c r="AS277"/>
      <c r="AT277"/>
      <c r="AU277"/>
      <c r="AV277"/>
      <c r="AW277"/>
      <c r="AX277"/>
      <c r="AY277"/>
      <c r="AZ277"/>
      <c r="BA277"/>
      <c r="BB277"/>
      <c r="BC277"/>
      <c r="BD277"/>
      <c r="BE277"/>
      <c r="BF277"/>
      <c r="BG277"/>
      <c r="BH277"/>
      <c r="BI277"/>
      <c r="BJ277"/>
      <c r="BK277"/>
      <c r="BL277"/>
      <c r="BM277"/>
      <c r="BN277"/>
      <c r="BO277"/>
      <c r="BP277"/>
      <c r="BQ277"/>
      <c r="BR277"/>
      <c r="BS277"/>
      <c r="BT277"/>
      <c r="BU277"/>
      <c r="BV277"/>
      <c r="BW277"/>
      <c r="BX277"/>
      <c r="BY277"/>
      <c r="BZ277"/>
      <c r="CA277"/>
      <c r="CB277"/>
      <c r="CC277"/>
      <c r="CD277"/>
      <c r="CE277"/>
      <c r="CF277"/>
      <c r="CG277"/>
      <c r="CH277"/>
      <c r="CI277"/>
      <c r="CJ277"/>
      <c r="CK277"/>
      <c r="CL277"/>
      <c r="CM277"/>
      <c r="CN277"/>
      <c r="CO277"/>
      <c r="CP277"/>
      <c r="CQ277"/>
      <c r="CR277"/>
      <c r="CS277"/>
      <c r="CT277"/>
      <c r="CU277"/>
      <c r="CV277"/>
      <c r="CW277"/>
      <c r="CX277"/>
      <c r="CY277"/>
      <c r="CZ277"/>
      <c r="DA277"/>
      <c r="DB277"/>
      <c r="DC277"/>
      <c r="DD277"/>
      <c r="DE277"/>
      <c r="DF277"/>
      <c r="DG277"/>
      <c r="DH277"/>
      <c r="DI277"/>
      <c r="DJ277"/>
      <c r="DK277"/>
      <c r="DL277"/>
      <c r="DM277"/>
      <c r="DN277"/>
      <c r="DO277"/>
      <c r="DP277"/>
      <c r="DQ277"/>
      <c r="DR277"/>
      <c r="DS277"/>
      <c r="DT277"/>
      <c r="DU277"/>
      <c r="DV277"/>
      <c r="DW277"/>
      <c r="DX277"/>
      <c r="DY277"/>
      <c r="DZ277"/>
      <c r="EA277"/>
      <c r="EB277"/>
      <c r="EC277"/>
      <c r="ED277"/>
      <c r="EE277"/>
      <c r="EF277"/>
      <c r="EG277"/>
      <c r="EH277"/>
      <c r="EI277"/>
      <c r="EJ277"/>
      <c r="EK277"/>
      <c r="EL277"/>
      <c r="EM277"/>
      <c r="EN277"/>
      <c r="EO277"/>
      <c r="EP277"/>
      <c r="EQ277"/>
      <c r="ER277"/>
      <c r="ES277"/>
      <c r="ET277"/>
      <c r="EU277"/>
      <c r="EV277"/>
      <c r="EW277"/>
      <c r="EX277"/>
      <c r="EY277"/>
      <c r="EZ277"/>
      <c r="FA277"/>
      <c r="FB277"/>
      <c r="FC277"/>
      <c r="FD277"/>
      <c r="FE277"/>
      <c r="FF277"/>
      <c r="FG277"/>
      <c r="FH277"/>
      <c r="FI277"/>
      <c r="FJ277"/>
      <c r="FK277"/>
      <c r="FL277"/>
      <c r="FM277"/>
      <c r="FN277"/>
      <c r="FO277"/>
      <c r="FP277"/>
      <c r="FQ277"/>
      <c r="FR277"/>
      <c r="FS277"/>
      <c r="FT277"/>
      <c r="FU277"/>
      <c r="FV277"/>
      <c r="FW277"/>
      <c r="FX277"/>
      <c r="FY277"/>
      <c r="FZ277"/>
      <c r="GA277"/>
      <c r="GB277"/>
      <c r="GC277"/>
      <c r="GD277"/>
      <c r="GE277"/>
      <c r="GF277"/>
      <c r="GG277"/>
      <c r="GH277"/>
      <c r="GI277"/>
      <c r="GJ277"/>
      <c r="GK277"/>
      <c r="GL277"/>
      <c r="GM277"/>
      <c r="GN277"/>
      <c r="GO277"/>
      <c r="GP277"/>
      <c r="GQ277"/>
      <c r="GR277"/>
      <c r="GS277"/>
      <c r="GT277"/>
      <c r="GU277"/>
      <c r="GV277"/>
      <c r="GW277"/>
      <c r="GX277"/>
      <c r="GY277"/>
      <c r="GZ277"/>
      <c r="HA277"/>
      <c r="HB277"/>
      <c r="HC277"/>
      <c r="HD277"/>
      <c r="HE277"/>
      <c r="HF277"/>
      <c r="HG277"/>
      <c r="HH277"/>
      <c r="HI277"/>
      <c r="HJ277"/>
      <c r="HK277"/>
      <c r="HL277"/>
      <c r="HM277"/>
      <c r="HN277"/>
      <c r="HO277"/>
      <c r="HP277"/>
      <c r="HQ277"/>
      <c r="HR277"/>
      <c r="HS277"/>
      <c r="HT277"/>
      <c r="HU277"/>
      <c r="HV277"/>
      <c r="HW277"/>
      <c r="HX277"/>
      <c r="HY277"/>
      <c r="HZ277"/>
      <c r="IA277"/>
      <c r="IB277"/>
      <c r="IC277"/>
      <c r="ID277"/>
      <c r="IE277"/>
      <c r="IF277"/>
      <c r="IG277"/>
      <c r="IH277"/>
      <c r="II277"/>
      <c r="IJ277"/>
      <c r="IK277"/>
      <c r="IL277"/>
      <c r="IM277"/>
      <c r="IN277"/>
      <c r="IO277"/>
      <c r="IP277"/>
      <c r="IQ277"/>
      <c r="IR277"/>
      <c r="IS277"/>
      <c r="IT277"/>
      <c r="IU277"/>
      <c r="IV277"/>
    </row>
    <row r="278" spans="1:256" ht="48" customHeight="1" x14ac:dyDescent="0.2">
      <c r="A278" s="14" t="s">
        <v>330</v>
      </c>
      <c r="B278" s="27" t="str">
        <f>VLOOKUP(A278,Questions!$B$3:$C$258,2,FALSE)</f>
        <v xml:space="preserve">Are you on the list of VISA approved service providers? </v>
      </c>
      <c r="C278" s="11"/>
      <c r="D278" s="12"/>
      <c r="E278" s="9" t="str">
        <f>IF((C278=""),VLOOKUP(A278,Questions!B:G,4,FALSE),IF(C278="Yes",VLOOKUP(A278,Questions!B:G,6,FALSE),IF(C278="No",VLOOKUP(A278,Questions!B:G,5,FALSE),"N/A")))</f>
        <v>Refer to PCI DSS Security Standards for supplemental guidance in this section</v>
      </c>
      <c r="F278"/>
      <c r="G278"/>
      <c r="H278"/>
      <c r="I278"/>
      <c r="J278"/>
      <c r="K278"/>
      <c r="L278"/>
      <c r="M278"/>
      <c r="N278"/>
      <c r="O278"/>
      <c r="P278"/>
      <c r="Q278"/>
      <c r="R278"/>
      <c r="S278"/>
      <c r="T278"/>
      <c r="U278"/>
      <c r="V278"/>
      <c r="W278"/>
      <c r="X278"/>
      <c r="Y278"/>
      <c r="Z278"/>
      <c r="AA278"/>
      <c r="AB278"/>
      <c r="AC278"/>
      <c r="AD278"/>
      <c r="AE278"/>
      <c r="AF278"/>
      <c r="AG278"/>
      <c r="AH278"/>
      <c r="AI278"/>
      <c r="AJ278"/>
      <c r="AK278"/>
      <c r="AL278"/>
      <c r="AM278"/>
      <c r="AN278"/>
      <c r="AO278"/>
      <c r="AP278"/>
      <c r="AQ278"/>
      <c r="AR278"/>
      <c r="AS278"/>
      <c r="AT278"/>
      <c r="AU278"/>
      <c r="AV278"/>
      <c r="AW278"/>
      <c r="AX278"/>
      <c r="AY278"/>
      <c r="AZ278"/>
      <c r="BA278"/>
      <c r="BB278"/>
      <c r="BC278"/>
      <c r="BD278"/>
      <c r="BE278"/>
      <c r="BF278"/>
      <c r="BG278"/>
      <c r="BH278"/>
      <c r="BI278"/>
      <c r="BJ278"/>
      <c r="BK278"/>
      <c r="BL278"/>
      <c r="BM278"/>
      <c r="BN278"/>
      <c r="BO278"/>
      <c r="BP278"/>
      <c r="BQ278"/>
      <c r="BR278"/>
      <c r="BS278"/>
      <c r="BT278"/>
      <c r="BU278"/>
      <c r="BV278"/>
      <c r="BW278"/>
      <c r="BX278"/>
      <c r="BY278"/>
      <c r="BZ278"/>
      <c r="CA278"/>
      <c r="CB278"/>
      <c r="CC278"/>
      <c r="CD278"/>
      <c r="CE278"/>
      <c r="CF278"/>
      <c r="CG278"/>
      <c r="CH278"/>
      <c r="CI278"/>
      <c r="CJ278"/>
      <c r="CK278"/>
      <c r="CL278"/>
      <c r="CM278"/>
      <c r="CN278"/>
      <c r="CO278"/>
      <c r="CP278"/>
      <c r="CQ278"/>
      <c r="CR278"/>
      <c r="CS278"/>
      <c r="CT278"/>
      <c r="CU278"/>
      <c r="CV278"/>
      <c r="CW278"/>
      <c r="CX278"/>
      <c r="CY278"/>
      <c r="CZ278"/>
      <c r="DA278"/>
      <c r="DB278"/>
      <c r="DC278"/>
      <c r="DD278"/>
      <c r="DE278"/>
      <c r="DF278"/>
      <c r="DG278"/>
      <c r="DH278"/>
      <c r="DI278"/>
      <c r="DJ278"/>
      <c r="DK278"/>
      <c r="DL278"/>
      <c r="DM278"/>
      <c r="DN278"/>
      <c r="DO278"/>
      <c r="DP278"/>
      <c r="DQ278"/>
      <c r="DR278"/>
      <c r="DS278"/>
      <c r="DT278"/>
      <c r="DU278"/>
      <c r="DV278"/>
      <c r="DW278"/>
      <c r="DX278"/>
      <c r="DY278"/>
      <c r="DZ278"/>
      <c r="EA278"/>
      <c r="EB278"/>
      <c r="EC278"/>
      <c r="ED278"/>
      <c r="EE278"/>
      <c r="EF278"/>
      <c r="EG278"/>
      <c r="EH278"/>
      <c r="EI278"/>
      <c r="EJ278"/>
      <c r="EK278"/>
      <c r="EL278"/>
      <c r="EM278"/>
      <c r="EN278"/>
      <c r="EO278"/>
      <c r="EP278"/>
      <c r="EQ278"/>
      <c r="ER278"/>
      <c r="ES278"/>
      <c r="ET278"/>
      <c r="EU278"/>
      <c r="EV278"/>
      <c r="EW278"/>
      <c r="EX278"/>
      <c r="EY278"/>
      <c r="EZ278"/>
      <c r="FA278"/>
      <c r="FB278"/>
      <c r="FC278"/>
      <c r="FD278"/>
      <c r="FE278"/>
      <c r="FF278"/>
      <c r="FG278"/>
      <c r="FH278"/>
      <c r="FI278"/>
      <c r="FJ278"/>
      <c r="FK278"/>
      <c r="FL278"/>
      <c r="FM278"/>
      <c r="FN278"/>
      <c r="FO278"/>
      <c r="FP278"/>
      <c r="FQ278"/>
      <c r="FR278"/>
      <c r="FS278"/>
      <c r="FT278"/>
      <c r="FU278"/>
      <c r="FV278"/>
      <c r="FW278"/>
      <c r="FX278"/>
      <c r="FY278"/>
      <c r="FZ278"/>
      <c r="GA278"/>
      <c r="GB278"/>
      <c r="GC278"/>
      <c r="GD278"/>
      <c r="GE278"/>
      <c r="GF278"/>
      <c r="GG278"/>
      <c r="GH278"/>
      <c r="GI278"/>
      <c r="GJ278"/>
      <c r="GK278"/>
      <c r="GL278"/>
      <c r="GM278"/>
      <c r="GN278"/>
      <c r="GO278"/>
      <c r="GP278"/>
      <c r="GQ278"/>
      <c r="GR278"/>
      <c r="GS278"/>
      <c r="GT278"/>
      <c r="GU278"/>
      <c r="GV278"/>
      <c r="GW278"/>
      <c r="GX278"/>
      <c r="GY278"/>
      <c r="GZ278"/>
      <c r="HA278"/>
      <c r="HB278"/>
      <c r="HC278"/>
      <c r="HD278"/>
      <c r="HE278"/>
      <c r="HF278"/>
      <c r="HG278"/>
      <c r="HH278"/>
      <c r="HI278"/>
      <c r="HJ278"/>
      <c r="HK278"/>
      <c r="HL278"/>
      <c r="HM278"/>
      <c r="HN278"/>
      <c r="HO278"/>
      <c r="HP278"/>
      <c r="HQ278"/>
      <c r="HR278"/>
      <c r="HS278"/>
      <c r="HT278"/>
      <c r="HU278"/>
      <c r="HV278"/>
      <c r="HW278"/>
      <c r="HX278"/>
      <c r="HY278"/>
      <c r="HZ278"/>
      <c r="IA278"/>
      <c r="IB278"/>
      <c r="IC278"/>
      <c r="ID278"/>
      <c r="IE278"/>
      <c r="IF278"/>
      <c r="IG278"/>
      <c r="IH278"/>
      <c r="II278"/>
      <c r="IJ278"/>
      <c r="IK278"/>
      <c r="IL278"/>
      <c r="IM278"/>
      <c r="IN278"/>
      <c r="IO278"/>
      <c r="IP278"/>
      <c r="IQ278"/>
      <c r="IR278"/>
      <c r="IS278"/>
      <c r="IT278"/>
      <c r="IU278"/>
      <c r="IV278"/>
    </row>
    <row r="279" spans="1:256" ht="48" customHeight="1" x14ac:dyDescent="0.2">
      <c r="A279" s="14" t="s">
        <v>331</v>
      </c>
      <c r="B279" s="27" t="str">
        <f>VLOOKUP(A279,Questions!$B$3:$C$258,2,FALSE)</f>
        <v>Are you classified as a merchant?  If so, what level (1, 2, 3, 4)?</v>
      </c>
      <c r="C279" s="11"/>
      <c r="D279" s="12"/>
      <c r="E279" s="9" t="str">
        <f>IF((C279=""),VLOOKUP(A279,Questions!B:G,4,FALSE),IF(C279="Yes",VLOOKUP(A279,Questions!B:G,6,FALSE),IF(C279="No",VLOOKUP(A279,Questions!B:G,5,FALSE),"N/A")))</f>
        <v>Refer to PCI DSS Security Standards for supplemental guidance in this section</v>
      </c>
      <c r="F279"/>
      <c r="G279"/>
      <c r="H279"/>
      <c r="I279"/>
      <c r="J279"/>
      <c r="K279"/>
      <c r="L279"/>
      <c r="M279"/>
      <c r="N279"/>
      <c r="O279"/>
      <c r="P279"/>
      <c r="Q279"/>
      <c r="R279"/>
      <c r="S279"/>
      <c r="T279"/>
      <c r="U279"/>
      <c r="V279"/>
      <c r="W279"/>
      <c r="X279"/>
      <c r="Y279"/>
      <c r="Z279"/>
      <c r="AA279"/>
      <c r="AB279"/>
      <c r="AC279"/>
      <c r="AD279"/>
      <c r="AE279"/>
      <c r="AF279"/>
      <c r="AG279"/>
      <c r="AH279"/>
      <c r="AI279"/>
      <c r="AJ279"/>
      <c r="AK279"/>
      <c r="AL279"/>
      <c r="AM279"/>
      <c r="AN279"/>
      <c r="AO279"/>
      <c r="AP279"/>
      <c r="AQ279"/>
      <c r="AR279"/>
      <c r="AS279"/>
      <c r="AT279"/>
      <c r="AU279"/>
      <c r="AV279"/>
      <c r="AW279"/>
      <c r="AX279"/>
      <c r="AY279"/>
      <c r="AZ279"/>
      <c r="BA279"/>
      <c r="BB279"/>
      <c r="BC279"/>
      <c r="BD279"/>
      <c r="BE279"/>
      <c r="BF279"/>
      <c r="BG279"/>
      <c r="BH279"/>
      <c r="BI279"/>
      <c r="BJ279"/>
      <c r="BK279"/>
      <c r="BL279"/>
      <c r="BM279"/>
      <c r="BN279"/>
      <c r="BO279"/>
      <c r="BP279"/>
      <c r="BQ279"/>
      <c r="BR279"/>
      <c r="BS279"/>
      <c r="BT279"/>
      <c r="BU279"/>
      <c r="BV279"/>
      <c r="BW279"/>
      <c r="BX279"/>
      <c r="BY279"/>
      <c r="BZ279"/>
      <c r="CA279"/>
      <c r="CB279"/>
      <c r="CC279"/>
      <c r="CD279"/>
      <c r="CE279"/>
      <c r="CF279"/>
      <c r="CG279"/>
      <c r="CH279"/>
      <c r="CI279"/>
      <c r="CJ279"/>
      <c r="CK279"/>
      <c r="CL279"/>
      <c r="CM279"/>
      <c r="CN279"/>
      <c r="CO279"/>
      <c r="CP279"/>
      <c r="CQ279"/>
      <c r="CR279"/>
      <c r="CS279"/>
      <c r="CT279"/>
      <c r="CU279"/>
      <c r="CV279"/>
      <c r="CW279"/>
      <c r="CX279"/>
      <c r="CY279"/>
      <c r="CZ279"/>
      <c r="DA279"/>
      <c r="DB279"/>
      <c r="DC279"/>
      <c r="DD279"/>
      <c r="DE279"/>
      <c r="DF279"/>
      <c r="DG279"/>
      <c r="DH279"/>
      <c r="DI279"/>
      <c r="DJ279"/>
      <c r="DK279"/>
      <c r="DL279"/>
      <c r="DM279"/>
      <c r="DN279"/>
      <c r="DO279"/>
      <c r="DP279"/>
      <c r="DQ279"/>
      <c r="DR279"/>
      <c r="DS279"/>
      <c r="DT279"/>
      <c r="DU279"/>
      <c r="DV279"/>
      <c r="DW279"/>
      <c r="DX279"/>
      <c r="DY279"/>
      <c r="DZ279"/>
      <c r="EA279"/>
      <c r="EB279"/>
      <c r="EC279"/>
      <c r="ED279"/>
      <c r="EE279"/>
      <c r="EF279"/>
      <c r="EG279"/>
      <c r="EH279"/>
      <c r="EI279"/>
      <c r="EJ279"/>
      <c r="EK279"/>
      <c r="EL279"/>
      <c r="EM279"/>
      <c r="EN279"/>
      <c r="EO279"/>
      <c r="EP279"/>
      <c r="EQ279"/>
      <c r="ER279"/>
      <c r="ES279"/>
      <c r="ET279"/>
      <c r="EU279"/>
      <c r="EV279"/>
      <c r="EW279"/>
      <c r="EX279"/>
      <c r="EY279"/>
      <c r="EZ279"/>
      <c r="FA279"/>
      <c r="FB279"/>
      <c r="FC279"/>
      <c r="FD279"/>
      <c r="FE279"/>
      <c r="FF279"/>
      <c r="FG279"/>
      <c r="FH279"/>
      <c r="FI279"/>
      <c r="FJ279"/>
      <c r="FK279"/>
      <c r="FL279"/>
      <c r="FM279"/>
      <c r="FN279"/>
      <c r="FO279"/>
      <c r="FP279"/>
      <c r="FQ279"/>
      <c r="FR279"/>
      <c r="FS279"/>
      <c r="FT279"/>
      <c r="FU279"/>
      <c r="FV279"/>
      <c r="FW279"/>
      <c r="FX279"/>
      <c r="FY279"/>
      <c r="FZ279"/>
      <c r="GA279"/>
      <c r="GB279"/>
      <c r="GC279"/>
      <c r="GD279"/>
      <c r="GE279"/>
      <c r="GF279"/>
      <c r="GG279"/>
      <c r="GH279"/>
      <c r="GI279"/>
      <c r="GJ279"/>
      <c r="GK279"/>
      <c r="GL279"/>
      <c r="GM279"/>
      <c r="GN279"/>
      <c r="GO279"/>
      <c r="GP279"/>
      <c r="GQ279"/>
      <c r="GR279"/>
      <c r="GS279"/>
      <c r="GT279"/>
      <c r="GU279"/>
      <c r="GV279"/>
      <c r="GW279"/>
      <c r="GX279"/>
      <c r="GY279"/>
      <c r="GZ279"/>
      <c r="HA279"/>
      <c r="HB279"/>
      <c r="HC279"/>
      <c r="HD279"/>
      <c r="HE279"/>
      <c r="HF279"/>
      <c r="HG279"/>
      <c r="HH279"/>
      <c r="HI279"/>
      <c r="HJ279"/>
      <c r="HK279"/>
      <c r="HL279"/>
      <c r="HM279"/>
      <c r="HN279"/>
      <c r="HO279"/>
      <c r="HP279"/>
      <c r="HQ279"/>
      <c r="HR279"/>
      <c r="HS279"/>
      <c r="HT279"/>
      <c r="HU279"/>
      <c r="HV279"/>
      <c r="HW279"/>
      <c r="HX279"/>
      <c r="HY279"/>
      <c r="HZ279"/>
      <c r="IA279"/>
      <c r="IB279"/>
      <c r="IC279"/>
      <c r="ID279"/>
      <c r="IE279"/>
      <c r="IF279"/>
      <c r="IG279"/>
      <c r="IH279"/>
      <c r="II279"/>
      <c r="IJ279"/>
      <c r="IK279"/>
      <c r="IL279"/>
      <c r="IM279"/>
      <c r="IN279"/>
      <c r="IO279"/>
      <c r="IP279"/>
      <c r="IQ279"/>
      <c r="IR279"/>
      <c r="IS279"/>
      <c r="IT279"/>
      <c r="IU279"/>
      <c r="IV279"/>
    </row>
    <row r="280" spans="1:256" ht="64.25" customHeight="1" x14ac:dyDescent="0.2">
      <c r="A280" s="14" t="s">
        <v>332</v>
      </c>
      <c r="B280" s="27" t="str">
        <f>VLOOKUP(A280,Questions!$B$3:$C$258,2,FALSE)</f>
        <v>Describe the architecture employed by the system to verify and authorize credit card transactions.</v>
      </c>
      <c r="C280" s="381"/>
      <c r="D280" s="381"/>
      <c r="E280" s="9" t="str">
        <f>IF((C280=""),VLOOKUP(A280,Questions!B:G,4,FALSE),IF(C280="Yes",VLOOKUP(A280,Questions!B:G,6,FALSE),IF(C280="No",VLOOKUP(A280,Questions!B:G,5,FALSE),"N/A")))</f>
        <v>Refer to PCI DSS Security Standards for supplemental guidance in this section</v>
      </c>
      <c r="F280"/>
      <c r="G280"/>
      <c r="H280"/>
      <c r="I280"/>
      <c r="J280"/>
      <c r="K280"/>
      <c r="L280"/>
      <c r="M280"/>
      <c r="N280"/>
      <c r="O280"/>
      <c r="P280"/>
      <c r="Q280"/>
      <c r="R280"/>
      <c r="S280"/>
      <c r="T280"/>
      <c r="U280"/>
      <c r="V280"/>
      <c r="W280"/>
      <c r="X280"/>
      <c r="Y280"/>
      <c r="Z280"/>
      <c r="AA280"/>
      <c r="AB280"/>
      <c r="AC280"/>
      <c r="AD280"/>
      <c r="AE280"/>
      <c r="AF280"/>
      <c r="AG280"/>
      <c r="AH280"/>
      <c r="AI280"/>
      <c r="AJ280"/>
      <c r="AK280"/>
      <c r="AL280"/>
      <c r="AM280"/>
      <c r="AN280"/>
      <c r="AO280"/>
      <c r="AP280"/>
      <c r="AQ280"/>
      <c r="AR280"/>
      <c r="AS280"/>
      <c r="AT280"/>
      <c r="AU280"/>
      <c r="AV280"/>
      <c r="AW280"/>
      <c r="AX280"/>
      <c r="AY280"/>
      <c r="AZ280"/>
      <c r="BA280"/>
      <c r="BB280"/>
      <c r="BC280"/>
      <c r="BD280"/>
      <c r="BE280"/>
      <c r="BF280"/>
      <c r="BG280"/>
      <c r="BH280"/>
      <c r="BI280"/>
      <c r="BJ280"/>
      <c r="BK280"/>
      <c r="BL280"/>
      <c r="BM280"/>
      <c r="BN280"/>
      <c r="BO280"/>
      <c r="BP280"/>
      <c r="BQ280"/>
      <c r="BR280"/>
      <c r="BS280"/>
      <c r="BT280"/>
      <c r="BU280"/>
      <c r="BV280"/>
      <c r="BW280"/>
      <c r="BX280"/>
      <c r="BY280"/>
      <c r="BZ280"/>
      <c r="CA280"/>
      <c r="CB280"/>
      <c r="CC280"/>
      <c r="CD280"/>
      <c r="CE280"/>
      <c r="CF280"/>
      <c r="CG280"/>
      <c r="CH280"/>
      <c r="CI280"/>
      <c r="CJ280"/>
      <c r="CK280"/>
      <c r="CL280"/>
      <c r="CM280"/>
      <c r="CN280"/>
      <c r="CO280"/>
      <c r="CP280"/>
      <c r="CQ280"/>
      <c r="CR280"/>
      <c r="CS280"/>
      <c r="CT280"/>
      <c r="CU280"/>
      <c r="CV280"/>
      <c r="CW280"/>
      <c r="CX280"/>
      <c r="CY280"/>
      <c r="CZ280"/>
      <c r="DA280"/>
      <c r="DB280"/>
      <c r="DC280"/>
      <c r="DD280"/>
      <c r="DE280"/>
      <c r="DF280"/>
      <c r="DG280"/>
      <c r="DH280"/>
      <c r="DI280"/>
      <c r="DJ280"/>
      <c r="DK280"/>
      <c r="DL280"/>
      <c r="DM280"/>
      <c r="DN280"/>
      <c r="DO280"/>
      <c r="DP280"/>
      <c r="DQ280"/>
      <c r="DR280"/>
      <c r="DS280"/>
      <c r="DT280"/>
      <c r="DU280"/>
      <c r="DV280"/>
      <c r="DW280"/>
      <c r="DX280"/>
      <c r="DY280"/>
      <c r="DZ280"/>
      <c r="EA280"/>
      <c r="EB280"/>
      <c r="EC280"/>
      <c r="ED280"/>
      <c r="EE280"/>
      <c r="EF280"/>
      <c r="EG280"/>
      <c r="EH280"/>
      <c r="EI280"/>
      <c r="EJ280"/>
      <c r="EK280"/>
      <c r="EL280"/>
      <c r="EM280"/>
      <c r="EN280"/>
      <c r="EO280"/>
      <c r="EP280"/>
      <c r="EQ280"/>
      <c r="ER280"/>
      <c r="ES280"/>
      <c r="ET280"/>
      <c r="EU280"/>
      <c r="EV280"/>
      <c r="EW280"/>
      <c r="EX280"/>
      <c r="EY280"/>
      <c r="EZ280"/>
      <c r="FA280"/>
      <c r="FB280"/>
      <c r="FC280"/>
      <c r="FD280"/>
      <c r="FE280"/>
      <c r="FF280"/>
      <c r="FG280"/>
      <c r="FH280"/>
      <c r="FI280"/>
      <c r="FJ280"/>
      <c r="FK280"/>
      <c r="FL280"/>
      <c r="FM280"/>
      <c r="FN280"/>
      <c r="FO280"/>
      <c r="FP280"/>
      <c r="FQ280"/>
      <c r="FR280"/>
      <c r="FS280"/>
      <c r="FT280"/>
      <c r="FU280"/>
      <c r="FV280"/>
      <c r="FW280"/>
      <c r="FX280"/>
      <c r="FY280"/>
      <c r="FZ280"/>
      <c r="GA280"/>
      <c r="GB280"/>
      <c r="GC280"/>
      <c r="GD280"/>
      <c r="GE280"/>
      <c r="GF280"/>
      <c r="GG280"/>
      <c r="GH280"/>
      <c r="GI280"/>
      <c r="GJ280"/>
      <c r="GK280"/>
      <c r="GL280"/>
      <c r="GM280"/>
      <c r="GN280"/>
      <c r="GO280"/>
      <c r="GP280"/>
      <c r="GQ280"/>
      <c r="GR280"/>
      <c r="GS280"/>
      <c r="GT280"/>
      <c r="GU280"/>
      <c r="GV280"/>
      <c r="GW280"/>
      <c r="GX280"/>
      <c r="GY280"/>
      <c r="GZ280"/>
      <c r="HA280"/>
      <c r="HB280"/>
      <c r="HC280"/>
      <c r="HD280"/>
      <c r="HE280"/>
      <c r="HF280"/>
      <c r="HG280"/>
      <c r="HH280"/>
      <c r="HI280"/>
      <c r="HJ280"/>
      <c r="HK280"/>
      <c r="HL280"/>
      <c r="HM280"/>
      <c r="HN280"/>
      <c r="HO280"/>
      <c r="HP280"/>
      <c r="HQ280"/>
      <c r="HR280"/>
      <c r="HS280"/>
      <c r="HT280"/>
      <c r="HU280"/>
      <c r="HV280"/>
      <c r="HW280"/>
      <c r="HX280"/>
      <c r="HY280"/>
      <c r="HZ280"/>
      <c r="IA280"/>
      <c r="IB280"/>
      <c r="IC280"/>
      <c r="ID280"/>
      <c r="IE280"/>
      <c r="IF280"/>
      <c r="IG280"/>
      <c r="IH280"/>
      <c r="II280"/>
      <c r="IJ280"/>
      <c r="IK280"/>
      <c r="IL280"/>
      <c r="IM280"/>
      <c r="IN280"/>
      <c r="IO280"/>
      <c r="IP280"/>
      <c r="IQ280"/>
      <c r="IR280"/>
      <c r="IS280"/>
      <c r="IT280"/>
      <c r="IU280"/>
      <c r="IV280"/>
    </row>
    <row r="281" spans="1:256" ht="64.25" customHeight="1" x14ac:dyDescent="0.2">
      <c r="A281" s="14" t="s">
        <v>333</v>
      </c>
      <c r="B281" s="27" t="str">
        <f>VLOOKUP(A281,Questions!$B$3:$C$258,2,FALSE)</f>
        <v xml:space="preserve">What payment processors/gateways does the system support? </v>
      </c>
      <c r="C281" s="381"/>
      <c r="D281" s="381"/>
      <c r="E281" s="9" t="str">
        <f>IF((C281=""),VLOOKUP(A281,Questions!B:G,4,FALSE),IF(C281="Yes",VLOOKUP(A281,Questions!B:G,6,FALSE),IF(C281="No",VLOOKUP(A281,Questions!B:G,5,FALSE),"N/A")))</f>
        <v>Refer to PCI DSS Security Standards for supplemental guidance in this section</v>
      </c>
      <c r="F281"/>
      <c r="G281"/>
      <c r="H281"/>
      <c r="I281"/>
      <c r="J281"/>
      <c r="K281"/>
      <c r="L281"/>
      <c r="M281"/>
      <c r="N281"/>
      <c r="O281"/>
      <c r="P281"/>
      <c r="Q281"/>
      <c r="R281"/>
      <c r="S281"/>
      <c r="T281"/>
      <c r="U281"/>
      <c r="V281"/>
      <c r="W281"/>
      <c r="X281"/>
      <c r="Y281"/>
      <c r="Z281"/>
      <c r="AA281"/>
      <c r="AB281"/>
      <c r="AC281"/>
      <c r="AD281"/>
      <c r="AE281"/>
      <c r="AF281"/>
      <c r="AG281"/>
      <c r="AH281"/>
      <c r="AI281"/>
      <c r="AJ281"/>
      <c r="AK281"/>
      <c r="AL281"/>
      <c r="AM281"/>
      <c r="AN281"/>
      <c r="AO281"/>
      <c r="AP281"/>
      <c r="AQ281"/>
      <c r="AR281"/>
      <c r="AS281"/>
      <c r="AT281"/>
      <c r="AU281"/>
      <c r="AV281"/>
      <c r="AW281"/>
      <c r="AX281"/>
      <c r="AY281"/>
      <c r="AZ281"/>
      <c r="BA281"/>
      <c r="BB281"/>
      <c r="BC281"/>
      <c r="BD281"/>
      <c r="BE281"/>
      <c r="BF281"/>
      <c r="BG281"/>
      <c r="BH281"/>
      <c r="BI281"/>
      <c r="BJ281"/>
      <c r="BK281"/>
      <c r="BL281"/>
      <c r="BM281"/>
      <c r="BN281"/>
      <c r="BO281"/>
      <c r="BP281"/>
      <c r="BQ281"/>
      <c r="BR281"/>
      <c r="BS281"/>
      <c r="BT281"/>
      <c r="BU281"/>
      <c r="BV281"/>
      <c r="BW281"/>
      <c r="BX281"/>
      <c r="BY281"/>
      <c r="BZ281"/>
      <c r="CA281"/>
      <c r="CB281"/>
      <c r="CC281"/>
      <c r="CD281"/>
      <c r="CE281"/>
      <c r="CF281"/>
      <c r="CG281"/>
      <c r="CH281"/>
      <c r="CI281"/>
      <c r="CJ281"/>
      <c r="CK281"/>
      <c r="CL281"/>
      <c r="CM281"/>
      <c r="CN281"/>
      <c r="CO281"/>
      <c r="CP281"/>
      <c r="CQ281"/>
      <c r="CR281"/>
      <c r="CS281"/>
      <c r="CT281"/>
      <c r="CU281"/>
      <c r="CV281"/>
      <c r="CW281"/>
      <c r="CX281"/>
      <c r="CY281"/>
      <c r="CZ281"/>
      <c r="DA281"/>
      <c r="DB281"/>
      <c r="DC281"/>
      <c r="DD281"/>
      <c r="DE281"/>
      <c r="DF281"/>
      <c r="DG281"/>
      <c r="DH281"/>
      <c r="DI281"/>
      <c r="DJ281"/>
      <c r="DK281"/>
      <c r="DL281"/>
      <c r="DM281"/>
      <c r="DN281"/>
      <c r="DO281"/>
      <c r="DP281"/>
      <c r="DQ281"/>
      <c r="DR281"/>
      <c r="DS281"/>
      <c r="DT281"/>
      <c r="DU281"/>
      <c r="DV281"/>
      <c r="DW281"/>
      <c r="DX281"/>
      <c r="DY281"/>
      <c r="DZ281"/>
      <c r="EA281"/>
      <c r="EB281"/>
      <c r="EC281"/>
      <c r="ED281"/>
      <c r="EE281"/>
      <c r="EF281"/>
      <c r="EG281"/>
      <c r="EH281"/>
      <c r="EI281"/>
      <c r="EJ281"/>
      <c r="EK281"/>
      <c r="EL281"/>
      <c r="EM281"/>
      <c r="EN281"/>
      <c r="EO281"/>
      <c r="EP281"/>
      <c r="EQ281"/>
      <c r="ER281"/>
      <c r="ES281"/>
      <c r="ET281"/>
      <c r="EU281"/>
      <c r="EV281"/>
      <c r="EW281"/>
      <c r="EX281"/>
      <c r="EY281"/>
      <c r="EZ281"/>
      <c r="FA281"/>
      <c r="FB281"/>
      <c r="FC281"/>
      <c r="FD281"/>
      <c r="FE281"/>
      <c r="FF281"/>
      <c r="FG281"/>
      <c r="FH281"/>
      <c r="FI281"/>
      <c r="FJ281"/>
      <c r="FK281"/>
      <c r="FL281"/>
      <c r="FM281"/>
      <c r="FN281"/>
      <c r="FO281"/>
      <c r="FP281"/>
      <c r="FQ281"/>
      <c r="FR281"/>
      <c r="FS281"/>
      <c r="FT281"/>
      <c r="FU281"/>
      <c r="FV281"/>
      <c r="FW281"/>
      <c r="FX281"/>
      <c r="FY281"/>
      <c r="FZ281"/>
      <c r="GA281"/>
      <c r="GB281"/>
      <c r="GC281"/>
      <c r="GD281"/>
      <c r="GE281"/>
      <c r="GF281"/>
      <c r="GG281"/>
      <c r="GH281"/>
      <c r="GI281"/>
      <c r="GJ281"/>
      <c r="GK281"/>
      <c r="GL281"/>
      <c r="GM281"/>
      <c r="GN281"/>
      <c r="GO281"/>
      <c r="GP281"/>
      <c r="GQ281"/>
      <c r="GR281"/>
      <c r="GS281"/>
      <c r="GT281"/>
      <c r="GU281"/>
      <c r="GV281"/>
      <c r="GW281"/>
      <c r="GX281"/>
      <c r="GY281"/>
      <c r="GZ281"/>
      <c r="HA281"/>
      <c r="HB281"/>
      <c r="HC281"/>
      <c r="HD281"/>
      <c r="HE281"/>
      <c r="HF281"/>
      <c r="HG281"/>
      <c r="HH281"/>
      <c r="HI281"/>
      <c r="HJ281"/>
      <c r="HK281"/>
      <c r="HL281"/>
      <c r="HM281"/>
      <c r="HN281"/>
      <c r="HO281"/>
      <c r="HP281"/>
      <c r="HQ281"/>
      <c r="HR281"/>
      <c r="HS281"/>
      <c r="HT281"/>
      <c r="HU281"/>
      <c r="HV281"/>
      <c r="HW281"/>
      <c r="HX281"/>
      <c r="HY281"/>
      <c r="HZ281"/>
      <c r="IA281"/>
      <c r="IB281"/>
      <c r="IC281"/>
      <c r="ID281"/>
      <c r="IE281"/>
      <c r="IF281"/>
      <c r="IG281"/>
      <c r="IH281"/>
      <c r="II281"/>
      <c r="IJ281"/>
      <c r="IK281"/>
      <c r="IL281"/>
      <c r="IM281"/>
      <c r="IN281"/>
      <c r="IO281"/>
      <c r="IP281"/>
      <c r="IQ281"/>
      <c r="IR281"/>
      <c r="IS281"/>
      <c r="IT281"/>
      <c r="IU281"/>
      <c r="IV281"/>
    </row>
    <row r="282" spans="1:256" ht="48" customHeight="1" x14ac:dyDescent="0.2">
      <c r="A282" s="14" t="s">
        <v>334</v>
      </c>
      <c r="B282" s="27" t="str">
        <f>VLOOKUP(A282,Questions!$B$3:$C$258,2,FALSE)</f>
        <v>Can the application be installed in a PCI DSS compliant manner ?</v>
      </c>
      <c r="C282" s="11"/>
      <c r="D282" s="12"/>
      <c r="E282" s="9" t="str">
        <f>IF((C282=""),VLOOKUP(A282,Questions!B:G,4,FALSE),IF(C282="Yes",VLOOKUP(A282,Questions!B:G,6,FALSE),IF(C282="No",VLOOKUP(A282,Questions!B:G,5,FALSE),"N/A")))</f>
        <v>Refer to PCI DSS Security Standards for supplemental guidance in this section</v>
      </c>
      <c r="F282"/>
      <c r="G282"/>
      <c r="H282"/>
      <c r="I282"/>
      <c r="J282"/>
      <c r="K282"/>
      <c r="L282"/>
      <c r="M282"/>
      <c r="N282"/>
      <c r="O282"/>
      <c r="P282"/>
      <c r="Q282"/>
      <c r="R282"/>
      <c r="S282"/>
      <c r="T282"/>
      <c r="U282"/>
      <c r="V282"/>
      <c r="W282"/>
      <c r="X282"/>
      <c r="Y282"/>
      <c r="Z282"/>
      <c r="AA282"/>
      <c r="AB282"/>
      <c r="AC282"/>
      <c r="AD282"/>
      <c r="AE282"/>
      <c r="AF282"/>
      <c r="AG282"/>
      <c r="AH282"/>
      <c r="AI282"/>
      <c r="AJ282"/>
      <c r="AK282"/>
      <c r="AL282"/>
      <c r="AM282"/>
      <c r="AN282"/>
      <c r="AO282"/>
      <c r="AP282"/>
      <c r="AQ282"/>
      <c r="AR282"/>
      <c r="AS282"/>
      <c r="AT282"/>
      <c r="AU282"/>
      <c r="AV282"/>
      <c r="AW282"/>
      <c r="AX282"/>
      <c r="AY282"/>
      <c r="AZ282"/>
      <c r="BA282"/>
      <c r="BB282"/>
      <c r="BC282"/>
      <c r="BD282"/>
      <c r="BE282"/>
      <c r="BF282"/>
      <c r="BG282"/>
      <c r="BH282"/>
      <c r="BI282"/>
      <c r="BJ282"/>
      <c r="BK282"/>
      <c r="BL282"/>
      <c r="BM282"/>
      <c r="BN282"/>
      <c r="BO282"/>
      <c r="BP282"/>
      <c r="BQ282"/>
      <c r="BR282"/>
      <c r="BS282"/>
      <c r="BT282"/>
      <c r="BU282"/>
      <c r="BV282"/>
      <c r="BW282"/>
      <c r="BX282"/>
      <c r="BY282"/>
      <c r="BZ282"/>
      <c r="CA282"/>
      <c r="CB282"/>
      <c r="CC282"/>
      <c r="CD282"/>
      <c r="CE282"/>
      <c r="CF282"/>
      <c r="CG282"/>
      <c r="CH282"/>
      <c r="CI282"/>
      <c r="CJ282"/>
      <c r="CK282"/>
      <c r="CL282"/>
      <c r="CM282"/>
      <c r="CN282"/>
      <c r="CO282"/>
      <c r="CP282"/>
      <c r="CQ282"/>
      <c r="CR282"/>
      <c r="CS282"/>
      <c r="CT282"/>
      <c r="CU282"/>
      <c r="CV282"/>
      <c r="CW282"/>
      <c r="CX282"/>
      <c r="CY282"/>
      <c r="CZ282"/>
      <c r="DA282"/>
      <c r="DB282"/>
      <c r="DC282"/>
      <c r="DD282"/>
      <c r="DE282"/>
      <c r="DF282"/>
      <c r="DG282"/>
      <c r="DH282"/>
      <c r="DI282"/>
      <c r="DJ282"/>
      <c r="DK282"/>
      <c r="DL282"/>
      <c r="DM282"/>
      <c r="DN282"/>
      <c r="DO282"/>
      <c r="DP282"/>
      <c r="DQ282"/>
      <c r="DR282"/>
      <c r="DS282"/>
      <c r="DT282"/>
      <c r="DU282"/>
      <c r="DV282"/>
      <c r="DW282"/>
      <c r="DX282"/>
      <c r="DY282"/>
      <c r="DZ282"/>
      <c r="EA282"/>
      <c r="EB282"/>
      <c r="EC282"/>
      <c r="ED282"/>
      <c r="EE282"/>
      <c r="EF282"/>
      <c r="EG282"/>
      <c r="EH282"/>
      <c r="EI282"/>
      <c r="EJ282"/>
      <c r="EK282"/>
      <c r="EL282"/>
      <c r="EM282"/>
      <c r="EN282"/>
      <c r="EO282"/>
      <c r="EP282"/>
      <c r="EQ282"/>
      <c r="ER282"/>
      <c r="ES282"/>
      <c r="ET282"/>
      <c r="EU282"/>
      <c r="EV282"/>
      <c r="EW282"/>
      <c r="EX282"/>
      <c r="EY282"/>
      <c r="EZ282"/>
      <c r="FA282"/>
      <c r="FB282"/>
      <c r="FC282"/>
      <c r="FD282"/>
      <c r="FE282"/>
      <c r="FF282"/>
      <c r="FG282"/>
      <c r="FH282"/>
      <c r="FI282"/>
      <c r="FJ282"/>
      <c r="FK282"/>
      <c r="FL282"/>
      <c r="FM282"/>
      <c r="FN282"/>
      <c r="FO282"/>
      <c r="FP282"/>
      <c r="FQ282"/>
      <c r="FR282"/>
      <c r="FS282"/>
      <c r="FT282"/>
      <c r="FU282"/>
      <c r="FV282"/>
      <c r="FW282"/>
      <c r="FX282"/>
      <c r="FY282"/>
      <c r="FZ282"/>
      <c r="GA282"/>
      <c r="GB282"/>
      <c r="GC282"/>
      <c r="GD282"/>
      <c r="GE282"/>
      <c r="GF282"/>
      <c r="GG282"/>
      <c r="GH282"/>
      <c r="GI282"/>
      <c r="GJ282"/>
      <c r="GK282"/>
      <c r="GL282"/>
      <c r="GM282"/>
      <c r="GN282"/>
      <c r="GO282"/>
      <c r="GP282"/>
      <c r="GQ282"/>
      <c r="GR282"/>
      <c r="GS282"/>
      <c r="GT282"/>
      <c r="GU282"/>
      <c r="GV282"/>
      <c r="GW282"/>
      <c r="GX282"/>
      <c r="GY282"/>
      <c r="GZ282"/>
      <c r="HA282"/>
      <c r="HB282"/>
      <c r="HC282"/>
      <c r="HD282"/>
      <c r="HE282"/>
      <c r="HF282"/>
      <c r="HG282"/>
      <c r="HH282"/>
      <c r="HI282"/>
      <c r="HJ282"/>
      <c r="HK282"/>
      <c r="HL282"/>
      <c r="HM282"/>
      <c r="HN282"/>
      <c r="HO282"/>
      <c r="HP282"/>
      <c r="HQ282"/>
      <c r="HR282"/>
      <c r="HS282"/>
      <c r="HT282"/>
      <c r="HU282"/>
      <c r="HV282"/>
      <c r="HW282"/>
      <c r="HX282"/>
      <c r="HY282"/>
      <c r="HZ282"/>
      <c r="IA282"/>
      <c r="IB282"/>
      <c r="IC282"/>
      <c r="ID282"/>
      <c r="IE282"/>
      <c r="IF282"/>
      <c r="IG282"/>
      <c r="IH282"/>
      <c r="II282"/>
      <c r="IJ282"/>
      <c r="IK282"/>
      <c r="IL282"/>
      <c r="IM282"/>
      <c r="IN282"/>
      <c r="IO282"/>
      <c r="IP282"/>
      <c r="IQ282"/>
      <c r="IR282"/>
      <c r="IS282"/>
      <c r="IT282"/>
      <c r="IU282"/>
      <c r="IV282"/>
    </row>
    <row r="283" spans="1:256" ht="48" customHeight="1" x14ac:dyDescent="0.2">
      <c r="A283" s="14" t="s">
        <v>335</v>
      </c>
      <c r="B283" s="27" t="str">
        <f>VLOOKUP(A283,Questions!$B$3:$C$258,2,FALSE)</f>
        <v xml:space="preserve">Is the application listed as an approved PA-DSS application? </v>
      </c>
      <c r="C283" s="11"/>
      <c r="D283" s="12"/>
      <c r="E283" s="9" t="str">
        <f>IF((C283=""),VLOOKUP(A283,Questions!B:G,4,FALSE),IF(C283="Yes",VLOOKUP(A283,Questions!B:G,6,FALSE),IF(C283="No",VLOOKUP(A283,Questions!B:G,5,FALSE),"N/A")))</f>
        <v>Refer to PCI DSS Security Standards for supplemental guidance in this section</v>
      </c>
      <c r="F283"/>
      <c r="G283"/>
      <c r="H283"/>
      <c r="I283"/>
      <c r="J283"/>
      <c r="K283"/>
      <c r="L283"/>
      <c r="M283"/>
      <c r="N283"/>
      <c r="O283"/>
      <c r="P283"/>
      <c r="Q283"/>
      <c r="R283"/>
      <c r="S283"/>
      <c r="T283"/>
      <c r="U283"/>
      <c r="V283"/>
      <c r="W283"/>
      <c r="X283"/>
      <c r="Y283"/>
      <c r="Z283"/>
      <c r="AA283"/>
      <c r="AB283"/>
      <c r="AC283"/>
      <c r="AD283"/>
      <c r="AE283"/>
      <c r="AF283"/>
      <c r="AG283"/>
      <c r="AH283"/>
      <c r="AI283"/>
      <c r="AJ283"/>
      <c r="AK283"/>
      <c r="AL283"/>
      <c r="AM283"/>
      <c r="AN283"/>
      <c r="AO283"/>
      <c r="AP283"/>
      <c r="AQ283"/>
      <c r="AR283"/>
      <c r="AS283"/>
      <c r="AT283"/>
      <c r="AU283"/>
      <c r="AV283"/>
      <c r="AW283"/>
      <c r="AX283"/>
      <c r="AY283"/>
      <c r="AZ283"/>
      <c r="BA283"/>
      <c r="BB283"/>
      <c r="BC283"/>
      <c r="BD283"/>
      <c r="BE283"/>
      <c r="BF283"/>
      <c r="BG283"/>
      <c r="BH283"/>
      <c r="BI283"/>
      <c r="BJ283"/>
      <c r="BK283"/>
      <c r="BL283"/>
      <c r="BM283"/>
      <c r="BN283"/>
      <c r="BO283"/>
      <c r="BP283"/>
      <c r="BQ283"/>
      <c r="BR283"/>
      <c r="BS283"/>
      <c r="BT283"/>
      <c r="BU283"/>
      <c r="BV283"/>
      <c r="BW283"/>
      <c r="BX283"/>
      <c r="BY283"/>
      <c r="BZ283"/>
      <c r="CA283"/>
      <c r="CB283"/>
      <c r="CC283"/>
      <c r="CD283"/>
      <c r="CE283"/>
      <c r="CF283"/>
      <c r="CG283"/>
      <c r="CH283"/>
      <c r="CI283"/>
      <c r="CJ283"/>
      <c r="CK283"/>
      <c r="CL283"/>
      <c r="CM283"/>
      <c r="CN283"/>
      <c r="CO283"/>
      <c r="CP283"/>
      <c r="CQ283"/>
      <c r="CR283"/>
      <c r="CS283"/>
      <c r="CT283"/>
      <c r="CU283"/>
      <c r="CV283"/>
      <c r="CW283"/>
      <c r="CX283"/>
      <c r="CY283"/>
      <c r="CZ283"/>
      <c r="DA283"/>
      <c r="DB283"/>
      <c r="DC283"/>
      <c r="DD283"/>
      <c r="DE283"/>
      <c r="DF283"/>
      <c r="DG283"/>
      <c r="DH283"/>
      <c r="DI283"/>
      <c r="DJ283"/>
      <c r="DK283"/>
      <c r="DL283"/>
      <c r="DM283"/>
      <c r="DN283"/>
      <c r="DO283"/>
      <c r="DP283"/>
      <c r="DQ283"/>
      <c r="DR283"/>
      <c r="DS283"/>
      <c r="DT283"/>
      <c r="DU283"/>
      <c r="DV283"/>
      <c r="DW283"/>
      <c r="DX283"/>
      <c r="DY283"/>
      <c r="DZ283"/>
      <c r="EA283"/>
      <c r="EB283"/>
      <c r="EC283"/>
      <c r="ED283"/>
      <c r="EE283"/>
      <c r="EF283"/>
      <c r="EG283"/>
      <c r="EH283"/>
      <c r="EI283"/>
      <c r="EJ283"/>
      <c r="EK283"/>
      <c r="EL283"/>
      <c r="EM283"/>
      <c r="EN283"/>
      <c r="EO283"/>
      <c r="EP283"/>
      <c r="EQ283"/>
      <c r="ER283"/>
      <c r="ES283"/>
      <c r="ET283"/>
      <c r="EU283"/>
      <c r="EV283"/>
      <c r="EW283"/>
      <c r="EX283"/>
      <c r="EY283"/>
      <c r="EZ283"/>
      <c r="FA283"/>
      <c r="FB283"/>
      <c r="FC283"/>
      <c r="FD283"/>
      <c r="FE283"/>
      <c r="FF283"/>
      <c r="FG283"/>
      <c r="FH283"/>
      <c r="FI283"/>
      <c r="FJ283"/>
      <c r="FK283"/>
      <c r="FL283"/>
      <c r="FM283"/>
      <c r="FN283"/>
      <c r="FO283"/>
      <c r="FP283"/>
      <c r="FQ283"/>
      <c r="FR283"/>
      <c r="FS283"/>
      <c r="FT283"/>
      <c r="FU283"/>
      <c r="FV283"/>
      <c r="FW283"/>
      <c r="FX283"/>
      <c r="FY283"/>
      <c r="FZ283"/>
      <c r="GA283"/>
      <c r="GB283"/>
      <c r="GC283"/>
      <c r="GD283"/>
      <c r="GE283"/>
      <c r="GF283"/>
      <c r="GG283"/>
      <c r="GH283"/>
      <c r="GI283"/>
      <c r="GJ283"/>
      <c r="GK283"/>
      <c r="GL283"/>
      <c r="GM283"/>
      <c r="GN283"/>
      <c r="GO283"/>
      <c r="GP283"/>
      <c r="GQ283"/>
      <c r="GR283"/>
      <c r="GS283"/>
      <c r="GT283"/>
      <c r="GU283"/>
      <c r="GV283"/>
      <c r="GW283"/>
      <c r="GX283"/>
      <c r="GY283"/>
      <c r="GZ283"/>
      <c r="HA283"/>
      <c r="HB283"/>
      <c r="HC283"/>
      <c r="HD283"/>
      <c r="HE283"/>
      <c r="HF283"/>
      <c r="HG283"/>
      <c r="HH283"/>
      <c r="HI283"/>
      <c r="HJ283"/>
      <c r="HK283"/>
      <c r="HL283"/>
      <c r="HM283"/>
      <c r="HN283"/>
      <c r="HO283"/>
      <c r="HP283"/>
      <c r="HQ283"/>
      <c r="HR283"/>
      <c r="HS283"/>
      <c r="HT283"/>
      <c r="HU283"/>
      <c r="HV283"/>
      <c r="HW283"/>
      <c r="HX283"/>
      <c r="HY283"/>
      <c r="HZ283"/>
      <c r="IA283"/>
      <c r="IB283"/>
      <c r="IC283"/>
      <c r="ID283"/>
      <c r="IE283"/>
      <c r="IF283"/>
      <c r="IG283"/>
      <c r="IH283"/>
      <c r="II283"/>
      <c r="IJ283"/>
      <c r="IK283"/>
      <c r="IL283"/>
      <c r="IM283"/>
      <c r="IN283"/>
      <c r="IO283"/>
      <c r="IP283"/>
      <c r="IQ283"/>
      <c r="IR283"/>
      <c r="IS283"/>
      <c r="IT283"/>
      <c r="IU283"/>
      <c r="IV283"/>
    </row>
    <row r="284" spans="1:256" ht="54" customHeight="1" x14ac:dyDescent="0.2">
      <c r="A284" s="14" t="s">
        <v>336</v>
      </c>
      <c r="B284" s="27" t="str">
        <f>VLOOKUP(A284,Questions!$B$3:$C$258,2,FALSE)</f>
        <v>Does the system or products use a third party to collect, store, process, or transmit cardholder (payment/credit/debt card) data?</v>
      </c>
      <c r="C284" s="11"/>
      <c r="D284" s="12"/>
      <c r="E284" s="9" t="str">
        <f>IF((C284=""),VLOOKUP(A284,Questions!B:G,4,FALSE),IF(C284="Yes",VLOOKUP(A284,Questions!B:G,6,FALSE),IF(C284="No",VLOOKUP(A284,Questions!B:G,5,FALSE),"N/A")))</f>
        <v>Refer to PCI DSS Security Standards for supplemental guidance in this section</v>
      </c>
      <c r="F284"/>
      <c r="G284"/>
      <c r="H284"/>
      <c r="I284"/>
      <c r="J284"/>
      <c r="K284"/>
      <c r="L284"/>
      <c r="M284"/>
      <c r="N284"/>
      <c r="O284"/>
      <c r="P284"/>
      <c r="Q284"/>
      <c r="R284"/>
      <c r="S284"/>
      <c r="T284"/>
      <c r="U284"/>
      <c r="V284"/>
      <c r="W284"/>
      <c r="X284"/>
      <c r="Y284"/>
      <c r="Z284"/>
      <c r="AA284"/>
      <c r="AB284"/>
      <c r="AC284"/>
      <c r="AD284"/>
      <c r="AE284"/>
      <c r="AF284"/>
      <c r="AG284"/>
      <c r="AH284"/>
      <c r="AI284"/>
      <c r="AJ284"/>
      <c r="AK284"/>
      <c r="AL284"/>
      <c r="AM284"/>
      <c r="AN284"/>
      <c r="AO284"/>
      <c r="AP284"/>
      <c r="AQ284"/>
      <c r="AR284"/>
      <c r="AS284"/>
      <c r="AT284"/>
      <c r="AU284"/>
      <c r="AV284"/>
      <c r="AW284"/>
      <c r="AX284"/>
      <c r="AY284"/>
      <c r="AZ284"/>
      <c r="BA284"/>
      <c r="BB284"/>
      <c r="BC284"/>
      <c r="BD284"/>
      <c r="BE284"/>
      <c r="BF284"/>
      <c r="BG284"/>
      <c r="BH284"/>
      <c r="BI284"/>
      <c r="BJ284"/>
      <c r="BK284"/>
      <c r="BL284"/>
      <c r="BM284"/>
      <c r="BN284"/>
      <c r="BO284"/>
      <c r="BP284"/>
      <c r="BQ284"/>
      <c r="BR284"/>
      <c r="BS284"/>
      <c r="BT284"/>
      <c r="BU284"/>
      <c r="BV284"/>
      <c r="BW284"/>
      <c r="BX284"/>
      <c r="BY284"/>
      <c r="BZ284"/>
      <c r="CA284"/>
      <c r="CB284"/>
      <c r="CC284"/>
      <c r="CD284"/>
      <c r="CE284"/>
      <c r="CF284"/>
      <c r="CG284"/>
      <c r="CH284"/>
      <c r="CI284"/>
      <c r="CJ284"/>
      <c r="CK284"/>
      <c r="CL284"/>
      <c r="CM284"/>
      <c r="CN284"/>
      <c r="CO284"/>
      <c r="CP284"/>
      <c r="CQ284"/>
      <c r="CR284"/>
      <c r="CS284"/>
      <c r="CT284"/>
      <c r="CU284"/>
      <c r="CV284"/>
      <c r="CW284"/>
      <c r="CX284"/>
      <c r="CY284"/>
      <c r="CZ284"/>
      <c r="DA284"/>
      <c r="DB284"/>
      <c r="DC284"/>
      <c r="DD284"/>
      <c r="DE284"/>
      <c r="DF284"/>
      <c r="DG284"/>
      <c r="DH284"/>
      <c r="DI284"/>
      <c r="DJ284"/>
      <c r="DK284"/>
      <c r="DL284"/>
      <c r="DM284"/>
      <c r="DN284"/>
      <c r="DO284"/>
      <c r="DP284"/>
      <c r="DQ284"/>
      <c r="DR284"/>
      <c r="DS284"/>
      <c r="DT284"/>
      <c r="DU284"/>
      <c r="DV284"/>
      <c r="DW284"/>
      <c r="DX284"/>
      <c r="DY284"/>
      <c r="DZ284"/>
      <c r="EA284"/>
      <c r="EB284"/>
      <c r="EC284"/>
      <c r="ED284"/>
      <c r="EE284"/>
      <c r="EF284"/>
      <c r="EG284"/>
      <c r="EH284"/>
      <c r="EI284"/>
      <c r="EJ284"/>
      <c r="EK284"/>
      <c r="EL284"/>
      <c r="EM284"/>
      <c r="EN284"/>
      <c r="EO284"/>
      <c r="EP284"/>
      <c r="EQ284"/>
      <c r="ER284"/>
      <c r="ES284"/>
      <c r="ET284"/>
      <c r="EU284"/>
      <c r="EV284"/>
      <c r="EW284"/>
      <c r="EX284"/>
      <c r="EY284"/>
      <c r="EZ284"/>
      <c r="FA284"/>
      <c r="FB284"/>
      <c r="FC284"/>
      <c r="FD284"/>
      <c r="FE284"/>
      <c r="FF284"/>
      <c r="FG284"/>
      <c r="FH284"/>
      <c r="FI284"/>
      <c r="FJ284"/>
      <c r="FK284"/>
      <c r="FL284"/>
      <c r="FM284"/>
      <c r="FN284"/>
      <c r="FO284"/>
      <c r="FP284"/>
      <c r="FQ284"/>
      <c r="FR284"/>
      <c r="FS284"/>
      <c r="FT284"/>
      <c r="FU284"/>
      <c r="FV284"/>
      <c r="FW284"/>
      <c r="FX284"/>
      <c r="FY284"/>
      <c r="FZ284"/>
      <c r="GA284"/>
      <c r="GB284"/>
      <c r="GC284"/>
      <c r="GD284"/>
      <c r="GE284"/>
      <c r="GF284"/>
      <c r="GG284"/>
      <c r="GH284"/>
      <c r="GI284"/>
      <c r="GJ284"/>
      <c r="GK284"/>
      <c r="GL284"/>
      <c r="GM284"/>
      <c r="GN284"/>
      <c r="GO284"/>
      <c r="GP284"/>
      <c r="GQ284"/>
      <c r="GR284"/>
      <c r="GS284"/>
      <c r="GT284"/>
      <c r="GU284"/>
      <c r="GV284"/>
      <c r="GW284"/>
      <c r="GX284"/>
      <c r="GY284"/>
      <c r="GZ284"/>
      <c r="HA284"/>
      <c r="HB284"/>
      <c r="HC284"/>
      <c r="HD284"/>
      <c r="HE284"/>
      <c r="HF284"/>
      <c r="HG284"/>
      <c r="HH284"/>
      <c r="HI284"/>
      <c r="HJ284"/>
      <c r="HK284"/>
      <c r="HL284"/>
      <c r="HM284"/>
      <c r="HN284"/>
      <c r="HO284"/>
      <c r="HP284"/>
      <c r="HQ284"/>
      <c r="HR284"/>
      <c r="HS284"/>
      <c r="HT284"/>
      <c r="HU284"/>
      <c r="HV284"/>
      <c r="HW284"/>
      <c r="HX284"/>
      <c r="HY284"/>
      <c r="HZ284"/>
      <c r="IA284"/>
      <c r="IB284"/>
      <c r="IC284"/>
      <c r="ID284"/>
      <c r="IE284"/>
      <c r="IF284"/>
      <c r="IG284"/>
      <c r="IH284"/>
      <c r="II284"/>
      <c r="IJ284"/>
      <c r="IK284"/>
      <c r="IL284"/>
      <c r="IM284"/>
      <c r="IN284"/>
      <c r="IO284"/>
      <c r="IP284"/>
      <c r="IQ284"/>
      <c r="IR284"/>
      <c r="IS284"/>
      <c r="IT284"/>
      <c r="IU284"/>
      <c r="IV284"/>
    </row>
    <row r="285" spans="1:256" ht="64.25" customHeight="1" x14ac:dyDescent="0.2">
      <c r="A285" s="14" t="s">
        <v>337</v>
      </c>
      <c r="B285" s="27" t="str">
        <f>VLOOKUP(A285,Questions!$B$3:$C$258,2,FALSE)</f>
        <v xml:space="preserve">Include documentation describing the systems' abilities to comply with the PCI DSS and any features or capabilities of the system that must be added or changed in order to operate in compliance with the standards. </v>
      </c>
      <c r="C285" s="381"/>
      <c r="D285" s="381"/>
      <c r="E285" s="9" t="str">
        <f>IF((C285=""),VLOOKUP(A285,Questions!B:G,4,FALSE),IF(C285="Yes",VLOOKUP(A285,Questions!B:G,6,FALSE),IF(C285="No",VLOOKUP(A285,Questions!B:G,5,FALSE),"N/A")))</f>
        <v>Refer to PCI DSS Security Standards for supplemental guidance in this section</v>
      </c>
      <c r="F285"/>
      <c r="G285"/>
      <c r="H285"/>
      <c r="I285"/>
      <c r="J285"/>
      <c r="K285"/>
      <c r="L285"/>
      <c r="M285"/>
      <c r="N285"/>
      <c r="O285"/>
      <c r="P285"/>
      <c r="Q285"/>
      <c r="R285"/>
      <c r="S285"/>
      <c r="T285"/>
      <c r="U285"/>
      <c r="V285"/>
      <c r="W285"/>
      <c r="X285"/>
      <c r="Y285"/>
      <c r="Z285"/>
      <c r="AA285"/>
      <c r="AB285"/>
      <c r="AC285"/>
      <c r="AD285"/>
      <c r="AE285"/>
      <c r="AF285"/>
      <c r="AG285"/>
      <c r="AH285"/>
      <c r="AI285"/>
      <c r="AJ285"/>
      <c r="AK285"/>
      <c r="AL285"/>
      <c r="AM285"/>
      <c r="AN285"/>
      <c r="AO285"/>
      <c r="AP285"/>
      <c r="AQ285"/>
      <c r="AR285"/>
      <c r="AS285"/>
      <c r="AT285"/>
      <c r="AU285"/>
      <c r="AV285"/>
      <c r="AW285"/>
      <c r="AX285"/>
      <c r="AY285"/>
      <c r="AZ285"/>
      <c r="BA285"/>
      <c r="BB285"/>
      <c r="BC285"/>
      <c r="BD285"/>
      <c r="BE285"/>
      <c r="BF285"/>
      <c r="BG285"/>
      <c r="BH285"/>
      <c r="BI285"/>
      <c r="BJ285"/>
      <c r="BK285"/>
      <c r="BL285"/>
      <c r="BM285"/>
      <c r="BN285"/>
      <c r="BO285"/>
      <c r="BP285"/>
      <c r="BQ285"/>
      <c r="BR285"/>
      <c r="BS285"/>
      <c r="BT285"/>
      <c r="BU285"/>
      <c r="BV285"/>
      <c r="BW285"/>
      <c r="BX285"/>
      <c r="BY285"/>
      <c r="BZ285"/>
      <c r="CA285"/>
      <c r="CB285"/>
      <c r="CC285"/>
      <c r="CD285"/>
      <c r="CE285"/>
      <c r="CF285"/>
      <c r="CG285"/>
      <c r="CH285"/>
      <c r="CI285"/>
      <c r="CJ285"/>
      <c r="CK285"/>
      <c r="CL285"/>
      <c r="CM285"/>
      <c r="CN285"/>
      <c r="CO285"/>
      <c r="CP285"/>
      <c r="CQ285"/>
      <c r="CR285"/>
      <c r="CS285"/>
      <c r="CT285"/>
      <c r="CU285"/>
      <c r="CV285"/>
      <c r="CW285"/>
      <c r="CX285"/>
      <c r="CY285"/>
      <c r="CZ285"/>
      <c r="DA285"/>
      <c r="DB285"/>
      <c r="DC285"/>
      <c r="DD285"/>
      <c r="DE285"/>
      <c r="DF285"/>
      <c r="DG285"/>
      <c r="DH285"/>
      <c r="DI285"/>
      <c r="DJ285"/>
      <c r="DK285"/>
      <c r="DL285"/>
      <c r="DM285"/>
      <c r="DN285"/>
      <c r="DO285"/>
      <c r="DP285"/>
      <c r="DQ285"/>
      <c r="DR285"/>
      <c r="DS285"/>
      <c r="DT285"/>
      <c r="DU285"/>
      <c r="DV285"/>
      <c r="DW285"/>
      <c r="DX285"/>
      <c r="DY285"/>
      <c r="DZ285"/>
      <c r="EA285"/>
      <c r="EB285"/>
      <c r="EC285"/>
      <c r="ED285"/>
      <c r="EE285"/>
      <c r="EF285"/>
      <c r="EG285"/>
      <c r="EH285"/>
      <c r="EI285"/>
      <c r="EJ285"/>
      <c r="EK285"/>
      <c r="EL285"/>
      <c r="EM285"/>
      <c r="EN285"/>
      <c r="EO285"/>
      <c r="EP285"/>
      <c r="EQ285"/>
      <c r="ER285"/>
      <c r="ES285"/>
      <c r="ET285"/>
      <c r="EU285"/>
      <c r="EV285"/>
      <c r="EW285"/>
      <c r="EX285"/>
      <c r="EY285"/>
      <c r="EZ285"/>
      <c r="FA285"/>
      <c r="FB285"/>
      <c r="FC285"/>
      <c r="FD285"/>
      <c r="FE285"/>
      <c r="FF285"/>
      <c r="FG285"/>
      <c r="FH285"/>
      <c r="FI285"/>
      <c r="FJ285"/>
      <c r="FK285"/>
      <c r="FL285"/>
      <c r="FM285"/>
      <c r="FN285"/>
      <c r="FO285"/>
      <c r="FP285"/>
      <c r="FQ285"/>
      <c r="FR285"/>
      <c r="FS285"/>
      <c r="FT285"/>
      <c r="FU285"/>
      <c r="FV285"/>
      <c r="FW285"/>
      <c r="FX285"/>
      <c r="FY285"/>
      <c r="FZ285"/>
      <c r="GA285"/>
      <c r="GB285"/>
      <c r="GC285"/>
      <c r="GD285"/>
      <c r="GE285"/>
      <c r="GF285"/>
      <c r="GG285"/>
      <c r="GH285"/>
      <c r="GI285"/>
      <c r="GJ285"/>
      <c r="GK285"/>
      <c r="GL285"/>
      <c r="GM285"/>
      <c r="GN285"/>
      <c r="GO285"/>
      <c r="GP285"/>
      <c r="GQ285"/>
      <c r="GR285"/>
      <c r="GS285"/>
      <c r="GT285"/>
      <c r="GU285"/>
      <c r="GV285"/>
      <c r="GW285"/>
      <c r="GX285"/>
      <c r="GY285"/>
      <c r="GZ285"/>
      <c r="HA285"/>
      <c r="HB285"/>
      <c r="HC285"/>
      <c r="HD285"/>
      <c r="HE285"/>
      <c r="HF285"/>
      <c r="HG285"/>
      <c r="HH285"/>
      <c r="HI285"/>
      <c r="HJ285"/>
      <c r="HK285"/>
      <c r="HL285"/>
      <c r="HM285"/>
      <c r="HN285"/>
      <c r="HO285"/>
      <c r="HP285"/>
      <c r="HQ285"/>
      <c r="HR285"/>
      <c r="HS285"/>
      <c r="HT285"/>
      <c r="HU285"/>
      <c r="HV285"/>
      <c r="HW285"/>
      <c r="HX285"/>
      <c r="HY285"/>
      <c r="HZ285"/>
      <c r="IA285"/>
      <c r="IB285"/>
      <c r="IC285"/>
      <c r="ID285"/>
      <c r="IE285"/>
      <c r="IF285"/>
      <c r="IG285"/>
      <c r="IH285"/>
      <c r="II285"/>
      <c r="IJ285"/>
      <c r="IK285"/>
      <c r="IL285"/>
      <c r="IM285"/>
      <c r="IN285"/>
      <c r="IO285"/>
      <c r="IP285"/>
      <c r="IQ285"/>
      <c r="IR285"/>
      <c r="IS285"/>
      <c r="IT285"/>
      <c r="IU285"/>
      <c r="IV285"/>
    </row>
  </sheetData>
  <mergeCells count="54">
    <mergeCell ref="A1:D1"/>
    <mergeCell ref="A2:E2"/>
    <mergeCell ref="A4:B4"/>
    <mergeCell ref="A5:E5"/>
    <mergeCell ref="A22:B22"/>
    <mergeCell ref="C3:E3"/>
    <mergeCell ref="C15:E15"/>
    <mergeCell ref="C16:E16"/>
    <mergeCell ref="C21:E21"/>
    <mergeCell ref="C7:E7"/>
    <mergeCell ref="C9:E9"/>
    <mergeCell ref="C11:E11"/>
    <mergeCell ref="C8:E8"/>
    <mergeCell ref="A6:E6"/>
    <mergeCell ref="C17:E17"/>
    <mergeCell ref="C10:E10"/>
    <mergeCell ref="C14:E14"/>
    <mergeCell ref="C12:E12"/>
    <mergeCell ref="A23:E23"/>
    <mergeCell ref="A24:B24"/>
    <mergeCell ref="C13:E13"/>
    <mergeCell ref="A25:E25"/>
    <mergeCell ref="A33:B33"/>
    <mergeCell ref="A51:B51"/>
    <mergeCell ref="A61:B61"/>
    <mergeCell ref="A67:B67"/>
    <mergeCell ref="C34:D34"/>
    <mergeCell ref="C63:D63"/>
    <mergeCell ref="C64:D64"/>
    <mergeCell ref="A39:B39"/>
    <mergeCell ref="C38:D38"/>
    <mergeCell ref="C110:D110"/>
    <mergeCell ref="C280:D280"/>
    <mergeCell ref="C285:D285"/>
    <mergeCell ref="C266:D266"/>
    <mergeCell ref="C281:D281"/>
    <mergeCell ref="C184:D184"/>
    <mergeCell ref="C192:D192"/>
    <mergeCell ref="C206:D206"/>
    <mergeCell ref="C111:D111"/>
    <mergeCell ref="A77:B77"/>
    <mergeCell ref="A273:B273"/>
    <mergeCell ref="A207:B207"/>
    <mergeCell ref="A225:B225"/>
    <mergeCell ref="A92:B92"/>
    <mergeCell ref="A112:B112"/>
    <mergeCell ref="A123:B123"/>
    <mergeCell ref="A140:B140"/>
    <mergeCell ref="A230:B230"/>
    <mergeCell ref="A165:B165"/>
    <mergeCell ref="A183:B183"/>
    <mergeCell ref="A195:B195"/>
    <mergeCell ref="A236:B236"/>
    <mergeCell ref="A243:B243"/>
  </mergeCells>
  <conditionalFormatting sqref="C243:E243 A243">
    <cfRule type="expression" dxfId="204" priority="197">
      <formula>$C$26="No"</formula>
    </cfRule>
  </conditionalFormatting>
  <conditionalFormatting sqref="C61:E61 A61">
    <cfRule type="expression" dxfId="203" priority="196">
      <formula>$C$28="No"</formula>
    </cfRule>
  </conditionalFormatting>
  <conditionalFormatting sqref="C183:E183 A183">
    <cfRule type="expression" dxfId="202" priority="195">
      <formula>$C$30="No"</formula>
    </cfRule>
  </conditionalFormatting>
  <conditionalFormatting sqref="A170:A171 C170:D171">
    <cfRule type="expression" dxfId="201" priority="149">
      <formula>$C$169="No"</formula>
    </cfRule>
  </conditionalFormatting>
  <conditionalFormatting sqref="A175">
    <cfRule type="expression" dxfId="200" priority="192">
      <formula>$C$174="No"</formula>
    </cfRule>
  </conditionalFormatting>
  <conditionalFormatting sqref="A171 C171:D171">
    <cfRule type="expression" dxfId="199" priority="148">
      <formula>$C$170="No"</formula>
    </cfRule>
  </conditionalFormatting>
  <conditionalFormatting sqref="A103 D103">
    <cfRule type="expression" dxfId="198" priority="157">
      <formula>$C$102="No"</formula>
    </cfRule>
  </conditionalFormatting>
  <conditionalFormatting sqref="A238 C238:D238">
    <cfRule type="expression" dxfId="197" priority="130">
      <formula>$C$237="No"</formula>
    </cfRule>
  </conditionalFormatting>
  <conditionalFormatting sqref="A241 C241:D241">
    <cfRule type="expression" dxfId="196" priority="131">
      <formula>$C$240="No"</formula>
    </cfRule>
  </conditionalFormatting>
  <conditionalFormatting sqref="C273:E273 A273">
    <cfRule type="expression" dxfId="195" priority="182">
      <formula>$C$31="No"</formula>
    </cfRule>
  </conditionalFormatting>
  <conditionalFormatting sqref="A268 C268:E268">
    <cfRule type="expression" dxfId="194" priority="167">
      <formula>$C$267="No"</formula>
    </cfRule>
  </conditionalFormatting>
  <conditionalFormatting sqref="A222">
    <cfRule type="expression" dxfId="193" priority="138">
      <formula>#REF!="No"</formula>
    </cfRule>
  </conditionalFormatting>
  <conditionalFormatting sqref="D74">
    <cfRule type="expression" dxfId="192" priority="178">
      <formula>$C$73="No"</formula>
    </cfRule>
  </conditionalFormatting>
  <conditionalFormatting sqref="A76 C76:D76">
    <cfRule type="expression" dxfId="191" priority="177">
      <formula>$C$75="No"</formula>
    </cfRule>
  </conditionalFormatting>
  <conditionalFormatting sqref="C67:E67 A67">
    <cfRule type="expression" dxfId="190" priority="176">
      <formula>#REF!="No"</formula>
    </cfRule>
  </conditionalFormatting>
  <conditionalFormatting sqref="A152 C152:D152">
    <cfRule type="expression" dxfId="189" priority="152">
      <formula>$C$151="No"</formula>
    </cfRule>
  </conditionalFormatting>
  <conditionalFormatting sqref="A125">
    <cfRule type="expression" dxfId="188" priority="153">
      <formula>$C$124="No"</formula>
    </cfRule>
  </conditionalFormatting>
  <conditionalFormatting sqref="A206 C206:D206">
    <cfRule type="expression" dxfId="187" priority="144">
      <formula>$C$205="No"</formula>
    </cfRule>
  </conditionalFormatting>
  <conditionalFormatting sqref="A189 C189:D189">
    <cfRule type="expression" dxfId="186" priority="146">
      <formula>$C$188="No"</formula>
    </cfRule>
  </conditionalFormatting>
  <conditionalFormatting sqref="C112:E112 A112">
    <cfRule type="expression" dxfId="185" priority="169">
      <formula>$C$29="No"</formula>
    </cfRule>
  </conditionalFormatting>
  <conditionalFormatting sqref="A251:A252 D251:D252">
    <cfRule type="expression" dxfId="184" priority="128">
      <formula>$C$250="No"</formula>
    </cfRule>
  </conditionalFormatting>
  <conditionalFormatting sqref="A252 D252">
    <cfRule type="expression" dxfId="183" priority="129">
      <formula>$C$251="No"</formula>
    </cfRule>
  </conditionalFormatting>
  <conditionalFormatting sqref="A77:E77 A92:E92 A112:E112 A123:E123 A140:E140 A165:E165 A183:E183 A195:E195 A207:E207 A225:E225 A230:E230 A243:E243 A273:E273">
    <cfRule type="expression" dxfId="182" priority="161">
      <formula>#REF!="Yes"</formula>
    </cfRule>
  </conditionalFormatting>
  <conditionalFormatting sqref="A236:E236">
    <cfRule type="expression" dxfId="181" priority="158">
      <formula>#REF!="Yes"</formula>
    </cfRule>
  </conditionalFormatting>
  <conditionalFormatting sqref="A271:A272 C271:E271">
    <cfRule type="expression" dxfId="180" priority="125">
      <formula>$C$270="No"</formula>
    </cfRule>
  </conditionalFormatting>
  <conditionalFormatting sqref="C74">
    <cfRule type="expression" dxfId="179" priority="20">
      <formula>$C$73="No"</formula>
    </cfRule>
  </conditionalFormatting>
  <conditionalFormatting sqref="C103">
    <cfRule type="expression" dxfId="178" priority="9">
      <formula>$C$102="No"</formula>
    </cfRule>
  </conditionalFormatting>
  <conditionalFormatting sqref="C242:D242">
    <cfRule type="expression" dxfId="177" priority="4">
      <formula>$C$240="No"</formula>
    </cfRule>
  </conditionalFormatting>
  <conditionalFormatting sqref="A244:B272">
    <cfRule type="expression" dxfId="176" priority="2">
      <formula>$C$26="No"</formula>
    </cfRule>
  </conditionalFormatting>
  <conditionalFormatting sqref="A274:B285">
    <cfRule type="expression" dxfId="175" priority="1">
      <formula>$C$30="No"</formula>
    </cfRule>
  </conditionalFormatting>
  <conditionalFormatting sqref="A105:A106 D105:D108 C106:C108 C104">
    <cfRule type="expression" dxfId="172" priority="359">
      <formula>#REF!="No"</formula>
    </cfRule>
  </conditionalFormatting>
  <dataValidations count="2">
    <dataValidation type="list" allowBlank="1" showInputMessage="1" showErrorMessage="1" sqref="C52:C60 C40:C50 C231:C235 C113:C122 C78:C91 C274:C279 C124:C139 C282:C284 C68:C76 C193:C194 C185:C191 C267:C272 C196:C205 C208:C224 C226:C229 C237:C242 C244:C265 C141:C164 C26:C31 C166:C171 C182 C35:C37 C62 C65:C66 C95:C104 C106:C109 C173:C174 C176:C177" xr:uid="{00000000-0002-0000-0200-000000000000}">
      <formula1>yes</formula1>
    </dataValidation>
    <dataValidation type="list" allowBlank="1" showInputMessage="1" showErrorMessage="1" sqref="C178:C181" xr:uid="{00000000-0002-0000-0200-000001000000}">
      <formula1>uptime</formula1>
    </dataValidation>
  </dataValidations>
  <hyperlinks>
    <hyperlink ref="D208" r:id="rId1" xr:uid="{C59C400E-D930-DA42-ADF5-FA579FC1C2A6}"/>
    <hyperlink ref="C14" r:id="rId2" xr:uid="{291817EB-337D-4148-919A-7D70D6C01748}"/>
    <hyperlink ref="C13" r:id="rId3" display="shaffer@vt.edu" xr:uid="{647A4C1B-2A10-AF44-B5F2-A0B849A113BF}"/>
    <hyperlink ref="C18" r:id="rId4" xr:uid="{A0FC990A-154C-9F4F-907B-A671D31119F7}"/>
    <hyperlink ref="D50" r:id="rId5" xr:uid="{DF6494F6-F01A-434B-B5DA-02BE0114A7CD}"/>
  </hyperlinks>
  <pageMargins left="0.75" right="0.75" top="1" bottom="1" header="0.5" footer="0.5"/>
  <pageSetup orientation="landscape" r:id="rId6"/>
  <headerFooter>
    <oddFooter>&amp;L&amp;"Helvetica,Regular"&amp;12&amp;K000000	&amp;P</oddFooter>
  </headerFooter>
  <extLst>
    <ext xmlns:x14="http://schemas.microsoft.com/office/spreadsheetml/2009/9/main" uri="{78C0D931-6437-407d-A8EE-F0AAD7539E65}">
      <x14:conditionalFormattings>
        <x14:conditionalFormatting xmlns:xm="http://schemas.microsoft.com/office/excel/2006/main">
          <x14:cfRule type="expression" priority="5" stopIfTrue="1" id="{4E2403BC-19E5-4009-939B-C1181C97F984}">
            <xm:f>VLOOKUP($A166,Questions!$B$18:$L$311,10,TRUE)=0</xm:f>
            <x14:dxf>
              <font>
                <b val="0"/>
                <i/>
                <strike/>
                <color theme="2" tint="-9.9948118533890809E-2"/>
              </font>
              <fill>
                <patternFill>
                  <bgColor theme="2"/>
                </patternFill>
              </fill>
            </x14:dxf>
          </x14:cfRule>
          <xm:sqref>A166:B182</xm:sqref>
        </x14:conditionalFormatting>
        <x14:conditionalFormatting xmlns:xm="http://schemas.microsoft.com/office/excel/2006/main">
          <x14:cfRule type="expression" priority="3" id="{74F39E9F-DD3F-4EC1-A88D-F15F0F9D8333}">
            <xm:f>VLOOKUP($A93,Questions!$B$18:$L$311,10,FALSE)=0</xm:f>
            <x14:dxf>
              <font>
                <strike/>
                <color theme="0" tint="-0.34998626667073579"/>
              </font>
            </x14:dxf>
          </x14:cfRule>
          <xm:sqref>A93:B111</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0200-000002000000}">
          <x14:formula1>
            <xm:f>Values!$A$15:$A$19</xm:f>
          </x14:formula1>
          <xm:sqref>C172</xm:sqref>
        </x14:dataValidation>
        <x14:dataValidation type="list" allowBlank="1" showInputMessage="1" showErrorMessage="1" xr:uid="{00000000-0002-0000-0200-000003000000}">
          <x14:formula1>
            <xm:f>Values!$A$50:$A$56</xm:f>
          </x14:formula1>
          <xm:sqref>C32</xm:sqref>
        </x14:dataValidation>
        <x14:dataValidation type="list" allowBlank="1" showInputMessage="1" showErrorMessage="1" xr:uid="{00000000-0002-0000-0200-000004000000}">
          <x14:formula1>
            <xm:f>Values!$C$26:$C$29</xm:f>
          </x14:formula1>
          <xm:sqref>C93:C94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
    <tabColor rgb="FF7030A0"/>
  </sheetPr>
  <dimension ref="A1:IY281"/>
  <sheetViews>
    <sheetView showGridLines="0" topLeftCell="A108" zoomScaleNormal="100" zoomScalePageLayoutView="80" workbookViewId="0">
      <selection activeCell="D115" sqref="D115"/>
    </sheetView>
  </sheetViews>
  <sheetFormatPr baseColWidth="10" defaultColWidth="6.625" defaultRowHeight="15" customHeight="1" x14ac:dyDescent="0.15"/>
  <cols>
    <col min="1" max="1" width="8.25" customWidth="1"/>
    <col min="2" max="2" width="58.5" style="35" customWidth="1"/>
    <col min="3" max="3" width="24.625" style="23" customWidth="1"/>
    <col min="4" max="4" width="24.625" style="5" customWidth="1"/>
    <col min="5" max="5" width="24.625" style="6" customWidth="1"/>
    <col min="6" max="7" width="24.625" style="23" customWidth="1"/>
    <col min="8" max="8" width="26.625" style="6" customWidth="1"/>
    <col min="9" max="9" width="12" style="3" customWidth="1"/>
    <col min="10" max="10" width="15.75" style="3" customWidth="1"/>
    <col min="11" max="259" width="6.625" style="3" customWidth="1"/>
  </cols>
  <sheetData>
    <row r="1" spans="1:259" ht="36" customHeight="1" x14ac:dyDescent="0.15">
      <c r="A1" s="399" t="s">
        <v>2834</v>
      </c>
      <c r="B1" s="400"/>
      <c r="C1" s="400"/>
      <c r="D1" s="400"/>
      <c r="E1" s="400"/>
      <c r="F1" s="400"/>
      <c r="G1" s="400"/>
      <c r="H1" s="400"/>
      <c r="I1" s="401"/>
    </row>
    <row r="2" spans="1:259" ht="24" customHeight="1" x14ac:dyDescent="0.15">
      <c r="A2" s="370" t="s">
        <v>75</v>
      </c>
      <c r="B2" s="370"/>
      <c r="C2" s="370"/>
      <c r="D2" s="370"/>
      <c r="E2" s="370"/>
      <c r="F2" s="370"/>
      <c r="G2" s="370"/>
      <c r="H2" s="370"/>
      <c r="I2" s="117"/>
      <c r="J2" s="117"/>
    </row>
    <row r="3" spans="1:259" s="86" customFormat="1" ht="2" customHeight="1" x14ac:dyDescent="0.15">
      <c r="A3" s="88"/>
      <c r="B3" s="88"/>
      <c r="C3" s="242"/>
      <c r="D3" s="242"/>
      <c r="E3" s="242"/>
      <c r="F3" s="242"/>
      <c r="G3" s="242"/>
      <c r="H3" s="242"/>
      <c r="I3" s="117"/>
      <c r="J3" s="117"/>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row>
    <row r="4" spans="1:259" s="86" customFormat="1" ht="2" customHeight="1" x14ac:dyDescent="0.15">
      <c r="A4" s="88"/>
      <c r="B4" s="88"/>
      <c r="C4" s="242"/>
      <c r="D4" s="242"/>
      <c r="E4" s="242"/>
      <c r="F4" s="242"/>
      <c r="G4" s="242"/>
      <c r="H4" s="242"/>
      <c r="I4" s="117"/>
      <c r="J4" s="117"/>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c r="IN4" s="3"/>
      <c r="IO4" s="3"/>
      <c r="IP4" s="3"/>
      <c r="IQ4" s="3"/>
      <c r="IR4" s="3"/>
      <c r="IS4" s="3"/>
      <c r="IT4" s="3"/>
      <c r="IU4" s="3"/>
      <c r="IV4" s="3"/>
      <c r="IW4" s="3"/>
      <c r="IX4" s="3"/>
      <c r="IY4" s="3"/>
    </row>
    <row r="5" spans="1:259" s="86" customFormat="1" ht="2" customHeight="1" x14ac:dyDescent="0.15">
      <c r="A5" s="88"/>
      <c r="B5" s="88"/>
      <c r="C5" s="242"/>
      <c r="D5" s="242"/>
      <c r="E5" s="242"/>
      <c r="F5" s="242"/>
      <c r="G5" s="242"/>
      <c r="H5" s="242"/>
      <c r="I5" s="117"/>
      <c r="J5" s="117"/>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c r="IW5" s="3"/>
      <c r="IX5" s="3"/>
      <c r="IY5" s="3"/>
    </row>
    <row r="6" spans="1:259" s="86" customFormat="1" ht="2" customHeight="1" x14ac:dyDescent="0.15">
      <c r="A6" s="88"/>
      <c r="B6" s="88"/>
      <c r="C6" s="242"/>
      <c r="D6" s="242"/>
      <c r="E6" s="242"/>
      <c r="F6" s="242"/>
      <c r="G6" s="242"/>
      <c r="H6" s="242"/>
      <c r="I6" s="117"/>
      <c r="J6" s="117"/>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c r="IW6" s="3"/>
      <c r="IX6" s="3"/>
      <c r="IY6" s="3"/>
    </row>
    <row r="7" spans="1:259" s="86" customFormat="1" ht="2" customHeight="1" x14ac:dyDescent="0.15">
      <c r="A7" s="88"/>
      <c r="B7" s="88"/>
      <c r="C7" s="242"/>
      <c r="D7" s="242"/>
      <c r="E7" s="242"/>
      <c r="F7" s="242"/>
      <c r="G7" s="242"/>
      <c r="H7" s="242"/>
      <c r="I7" s="117"/>
      <c r="J7" s="117"/>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c r="IV7" s="3"/>
      <c r="IW7" s="3"/>
      <c r="IX7" s="3"/>
      <c r="IY7" s="3"/>
    </row>
    <row r="8" spans="1:259" s="86" customFormat="1" ht="2" customHeight="1" x14ac:dyDescent="0.15">
      <c r="A8" s="88"/>
      <c r="B8" s="88"/>
      <c r="C8" s="242"/>
      <c r="D8" s="242"/>
      <c r="E8" s="242"/>
      <c r="F8" s="242"/>
      <c r="G8" s="242"/>
      <c r="H8" s="242"/>
      <c r="I8" s="117"/>
      <c r="J8" s="117"/>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c r="IW8" s="3"/>
      <c r="IX8" s="3"/>
      <c r="IY8" s="3"/>
    </row>
    <row r="9" spans="1:259" s="86" customFormat="1" ht="2" customHeight="1" x14ac:dyDescent="0.15">
      <c r="A9" s="88"/>
      <c r="B9" s="88"/>
      <c r="C9" s="242"/>
      <c r="D9" s="242"/>
      <c r="E9" s="242"/>
      <c r="F9" s="242"/>
      <c r="G9" s="242"/>
      <c r="H9" s="242"/>
      <c r="I9" s="117"/>
      <c r="J9" s="117"/>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c r="IW9" s="3"/>
      <c r="IX9" s="3"/>
      <c r="IY9" s="3"/>
    </row>
    <row r="10" spans="1:259" s="86" customFormat="1" ht="2" customHeight="1" x14ac:dyDescent="0.15">
      <c r="A10" s="88"/>
      <c r="B10" s="88"/>
      <c r="C10" s="242"/>
      <c r="D10" s="242"/>
      <c r="E10" s="242"/>
      <c r="F10" s="242"/>
      <c r="G10" s="242"/>
      <c r="H10" s="242"/>
      <c r="I10" s="117"/>
      <c r="J10" s="117"/>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c r="IW10" s="3"/>
      <c r="IX10" s="3"/>
      <c r="IY10" s="3"/>
    </row>
    <row r="11" spans="1:259" s="86" customFormat="1" ht="2" customHeight="1" x14ac:dyDescent="0.15">
      <c r="A11" s="88"/>
      <c r="B11" s="88"/>
      <c r="C11" s="242"/>
      <c r="D11" s="242"/>
      <c r="E11" s="242"/>
      <c r="F11" s="242"/>
      <c r="G11" s="242"/>
      <c r="H11" s="242"/>
      <c r="I11" s="117"/>
      <c r="J11" s="117"/>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c r="IW11" s="3"/>
      <c r="IX11" s="3"/>
      <c r="IY11" s="3"/>
    </row>
    <row r="12" spans="1:259" s="86" customFormat="1" ht="2" customHeight="1" x14ac:dyDescent="0.15">
      <c r="A12" s="189"/>
      <c r="B12" s="189"/>
      <c r="C12" s="242"/>
      <c r="D12" s="242"/>
      <c r="E12" s="242"/>
      <c r="F12" s="242"/>
      <c r="G12" s="242"/>
      <c r="H12" s="242"/>
      <c r="I12" s="117"/>
      <c r="J12" s="117"/>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c r="IW12" s="3"/>
      <c r="IX12" s="3"/>
      <c r="IY12" s="3"/>
    </row>
    <row r="13" spans="1:259" s="86" customFormat="1" ht="2" customHeight="1" x14ac:dyDescent="0.15">
      <c r="A13" s="189"/>
      <c r="B13" s="189"/>
      <c r="C13" s="242"/>
      <c r="D13" s="242"/>
      <c r="E13" s="242"/>
      <c r="F13" s="242"/>
      <c r="G13" s="242"/>
      <c r="H13" s="242"/>
      <c r="I13" s="117"/>
      <c r="J13" s="117"/>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c r="IW13" s="3"/>
      <c r="IX13" s="3"/>
      <c r="IY13" s="3"/>
    </row>
    <row r="14" spans="1:259" s="86" customFormat="1" ht="2" customHeight="1" x14ac:dyDescent="0.15">
      <c r="A14" s="189"/>
      <c r="B14" s="189"/>
      <c r="C14" s="242"/>
      <c r="D14" s="242"/>
      <c r="E14" s="242"/>
      <c r="F14" s="242"/>
      <c r="G14" s="242"/>
      <c r="H14" s="242"/>
      <c r="I14" s="117"/>
      <c r="J14" s="117"/>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c r="IW14" s="3"/>
      <c r="IX14" s="3"/>
      <c r="IY14" s="3"/>
    </row>
    <row r="15" spans="1:259" s="86" customFormat="1" ht="2" customHeight="1" x14ac:dyDescent="0.15">
      <c r="A15" s="189"/>
      <c r="B15" s="189"/>
      <c r="C15" s="242"/>
      <c r="D15" s="242"/>
      <c r="E15" s="242"/>
      <c r="F15" s="242"/>
      <c r="G15" s="242"/>
      <c r="H15" s="242"/>
      <c r="I15" s="117"/>
      <c r="J15" s="117"/>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c r="IF15" s="3"/>
      <c r="IG15" s="3"/>
      <c r="IH15" s="3"/>
      <c r="II15" s="3"/>
      <c r="IJ15" s="3"/>
      <c r="IK15" s="3"/>
      <c r="IL15" s="3"/>
      <c r="IM15" s="3"/>
      <c r="IN15" s="3"/>
      <c r="IO15" s="3"/>
      <c r="IP15" s="3"/>
      <c r="IQ15" s="3"/>
      <c r="IR15" s="3"/>
      <c r="IS15" s="3"/>
      <c r="IT15" s="3"/>
      <c r="IU15" s="3"/>
      <c r="IV15" s="3"/>
      <c r="IW15" s="3"/>
      <c r="IX15" s="3"/>
      <c r="IY15" s="3"/>
    </row>
    <row r="16" spans="1:259" s="86" customFormat="1" ht="2" customHeight="1" x14ac:dyDescent="0.15">
      <c r="A16" s="189"/>
      <c r="B16" s="189"/>
      <c r="C16" s="242"/>
      <c r="D16" s="242"/>
      <c r="E16" s="242"/>
      <c r="F16" s="242"/>
      <c r="G16" s="242"/>
      <c r="H16" s="242"/>
      <c r="I16" s="117"/>
      <c r="J16" s="117"/>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c r="IN16" s="3"/>
      <c r="IO16" s="3"/>
      <c r="IP16" s="3"/>
      <c r="IQ16" s="3"/>
      <c r="IR16" s="3"/>
      <c r="IS16" s="3"/>
      <c r="IT16" s="3"/>
      <c r="IU16" s="3"/>
      <c r="IV16" s="3"/>
      <c r="IW16" s="3"/>
      <c r="IX16" s="3"/>
      <c r="IY16" s="3"/>
    </row>
    <row r="17" spans="1:259" s="86" customFormat="1" ht="2" customHeight="1" x14ac:dyDescent="0.15">
      <c r="A17" s="189"/>
      <c r="B17" s="189"/>
      <c r="C17" s="242"/>
      <c r="D17" s="242"/>
      <c r="E17" s="242"/>
      <c r="F17" s="242"/>
      <c r="G17" s="242"/>
      <c r="H17" s="242"/>
      <c r="I17" s="117"/>
      <c r="J17" s="117"/>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c r="HV17" s="3"/>
      <c r="HW17" s="3"/>
      <c r="HX17" s="3"/>
      <c r="HY17" s="3"/>
      <c r="HZ17" s="3"/>
      <c r="IA17" s="3"/>
      <c r="IB17" s="3"/>
      <c r="IC17" s="3"/>
      <c r="ID17" s="3"/>
      <c r="IE17" s="3"/>
      <c r="IF17" s="3"/>
      <c r="IG17" s="3"/>
      <c r="IH17" s="3"/>
      <c r="II17" s="3"/>
      <c r="IJ17" s="3"/>
      <c r="IK17" s="3"/>
      <c r="IL17" s="3"/>
      <c r="IM17" s="3"/>
      <c r="IN17" s="3"/>
      <c r="IO17" s="3"/>
      <c r="IP17" s="3"/>
      <c r="IQ17" s="3"/>
      <c r="IR17" s="3"/>
      <c r="IS17" s="3"/>
      <c r="IT17" s="3"/>
      <c r="IU17" s="3"/>
      <c r="IV17" s="3"/>
      <c r="IW17" s="3"/>
      <c r="IX17" s="3"/>
      <c r="IY17" s="3"/>
    </row>
    <row r="18" spans="1:259" s="86" customFormat="1" ht="2" customHeight="1" x14ac:dyDescent="0.15">
      <c r="A18" s="189"/>
      <c r="B18" s="189"/>
      <c r="C18" s="242"/>
      <c r="D18" s="242"/>
      <c r="E18" s="242"/>
      <c r="F18" s="242"/>
      <c r="G18" s="242"/>
      <c r="H18" s="242"/>
      <c r="I18" s="117"/>
      <c r="J18" s="117"/>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c r="HU18" s="3"/>
      <c r="HV18" s="3"/>
      <c r="HW18" s="3"/>
      <c r="HX18" s="3"/>
      <c r="HY18" s="3"/>
      <c r="HZ18" s="3"/>
      <c r="IA18" s="3"/>
      <c r="IB18" s="3"/>
      <c r="IC18" s="3"/>
      <c r="ID18" s="3"/>
      <c r="IE18" s="3"/>
      <c r="IF18" s="3"/>
      <c r="IG18" s="3"/>
      <c r="IH18" s="3"/>
      <c r="II18" s="3"/>
      <c r="IJ18" s="3"/>
      <c r="IK18" s="3"/>
      <c r="IL18" s="3"/>
      <c r="IM18" s="3"/>
      <c r="IN18" s="3"/>
      <c r="IO18" s="3"/>
      <c r="IP18" s="3"/>
      <c r="IQ18" s="3"/>
      <c r="IR18" s="3"/>
      <c r="IS18" s="3"/>
      <c r="IT18" s="3"/>
      <c r="IU18" s="3"/>
      <c r="IV18" s="3"/>
      <c r="IW18" s="3"/>
      <c r="IX18" s="3"/>
      <c r="IY18" s="3"/>
    </row>
    <row r="19" spans="1:259" s="86" customFormat="1" ht="2" customHeight="1" x14ac:dyDescent="0.15">
      <c r="A19" s="189"/>
      <c r="B19" s="189"/>
      <c r="C19" s="242"/>
      <c r="D19" s="242"/>
      <c r="E19" s="242"/>
      <c r="F19" s="242"/>
      <c r="G19" s="242"/>
      <c r="H19" s="242"/>
      <c r="I19" s="117"/>
      <c r="J19" s="117"/>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3"/>
      <c r="GW19" s="3"/>
      <c r="GX19" s="3"/>
      <c r="GY19" s="3"/>
      <c r="GZ19" s="3"/>
      <c r="HA19" s="3"/>
      <c r="HB19" s="3"/>
      <c r="HC19" s="3"/>
      <c r="HD19" s="3"/>
      <c r="HE19" s="3"/>
      <c r="HF19" s="3"/>
      <c r="HG19" s="3"/>
      <c r="HH19" s="3"/>
      <c r="HI19" s="3"/>
      <c r="HJ19" s="3"/>
      <c r="HK19" s="3"/>
      <c r="HL19" s="3"/>
      <c r="HM19" s="3"/>
      <c r="HN19" s="3"/>
      <c r="HO19" s="3"/>
      <c r="HP19" s="3"/>
      <c r="HQ19" s="3"/>
      <c r="HR19" s="3"/>
      <c r="HS19" s="3"/>
      <c r="HT19" s="3"/>
      <c r="HU19" s="3"/>
      <c r="HV19" s="3"/>
      <c r="HW19" s="3"/>
      <c r="HX19" s="3"/>
      <c r="HY19" s="3"/>
      <c r="HZ19" s="3"/>
      <c r="IA19" s="3"/>
      <c r="IB19" s="3"/>
      <c r="IC19" s="3"/>
      <c r="ID19" s="3"/>
      <c r="IE19" s="3"/>
      <c r="IF19" s="3"/>
      <c r="IG19" s="3"/>
      <c r="IH19" s="3"/>
      <c r="II19" s="3"/>
      <c r="IJ19" s="3"/>
      <c r="IK19" s="3"/>
      <c r="IL19" s="3"/>
      <c r="IM19" s="3"/>
      <c r="IN19" s="3"/>
      <c r="IO19" s="3"/>
      <c r="IP19" s="3"/>
      <c r="IQ19" s="3"/>
      <c r="IR19" s="3"/>
      <c r="IS19" s="3"/>
      <c r="IT19" s="3"/>
      <c r="IU19" s="3"/>
      <c r="IV19" s="3"/>
      <c r="IW19" s="3"/>
      <c r="IX19" s="3"/>
      <c r="IY19" s="3"/>
    </row>
    <row r="20" spans="1:259" s="86" customFormat="1" ht="2" customHeight="1" x14ac:dyDescent="0.15">
      <c r="A20" s="88"/>
      <c r="B20" s="88"/>
      <c r="C20" s="242"/>
      <c r="D20" s="242"/>
      <c r="E20" s="242"/>
      <c r="F20" s="242"/>
      <c r="G20" s="242"/>
      <c r="H20" s="242"/>
      <c r="I20" s="117"/>
      <c r="J20" s="117"/>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c r="HS20" s="3"/>
      <c r="HT20" s="3"/>
      <c r="HU20" s="3"/>
      <c r="HV20" s="3"/>
      <c r="HW20" s="3"/>
      <c r="HX20" s="3"/>
      <c r="HY20" s="3"/>
      <c r="HZ20" s="3"/>
      <c r="IA20" s="3"/>
      <c r="IB20" s="3"/>
      <c r="IC20" s="3"/>
      <c r="ID20" s="3"/>
      <c r="IE20" s="3"/>
      <c r="IF20" s="3"/>
      <c r="IG20" s="3"/>
      <c r="IH20" s="3"/>
      <c r="II20" s="3"/>
      <c r="IJ20" s="3"/>
      <c r="IK20" s="3"/>
      <c r="IL20" s="3"/>
      <c r="IM20" s="3"/>
      <c r="IN20" s="3"/>
      <c r="IO20" s="3"/>
      <c r="IP20" s="3"/>
      <c r="IQ20" s="3"/>
      <c r="IR20" s="3"/>
      <c r="IS20" s="3"/>
      <c r="IT20" s="3"/>
      <c r="IU20" s="3"/>
      <c r="IV20" s="3"/>
      <c r="IW20" s="3"/>
      <c r="IX20" s="3"/>
      <c r="IY20" s="3"/>
    </row>
    <row r="21" spans="1:259" s="86" customFormat="1" ht="2" customHeight="1" x14ac:dyDescent="0.15">
      <c r="A21" s="88"/>
      <c r="B21" s="88"/>
      <c r="C21" s="242"/>
      <c r="D21" s="242"/>
      <c r="E21" s="242"/>
      <c r="F21" s="242"/>
      <c r="G21" s="242"/>
      <c r="H21" s="242"/>
      <c r="I21" s="117"/>
      <c r="J21" s="117"/>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c r="HT21" s="3"/>
      <c r="HU21" s="3"/>
      <c r="HV21" s="3"/>
      <c r="HW21" s="3"/>
      <c r="HX21" s="3"/>
      <c r="HY21" s="3"/>
      <c r="HZ21" s="3"/>
      <c r="IA21" s="3"/>
      <c r="IB21" s="3"/>
      <c r="IC21" s="3"/>
      <c r="ID21" s="3"/>
      <c r="IE21" s="3"/>
      <c r="IF21" s="3"/>
      <c r="IG21" s="3"/>
      <c r="IH21" s="3"/>
      <c r="II21" s="3"/>
      <c r="IJ21" s="3"/>
      <c r="IK21" s="3"/>
      <c r="IL21" s="3"/>
      <c r="IM21" s="3"/>
      <c r="IN21" s="3"/>
      <c r="IO21" s="3"/>
      <c r="IP21" s="3"/>
      <c r="IQ21" s="3"/>
      <c r="IR21" s="3"/>
      <c r="IS21" s="3"/>
      <c r="IT21" s="3"/>
      <c r="IU21" s="3"/>
      <c r="IV21" s="3"/>
      <c r="IW21" s="3"/>
      <c r="IX21" s="3"/>
      <c r="IY21" s="3"/>
    </row>
    <row r="22" spans="1:259" s="34" customFormat="1" ht="36" customHeight="1" x14ac:dyDescent="0.15">
      <c r="A22" s="263" t="s">
        <v>1759</v>
      </c>
      <c r="B22" s="243" t="s">
        <v>11</v>
      </c>
      <c r="C22" s="24" t="s">
        <v>439</v>
      </c>
      <c r="D22" s="24" t="s">
        <v>440</v>
      </c>
      <c r="E22" s="24" t="s">
        <v>1803</v>
      </c>
      <c r="F22" s="24" t="s">
        <v>443</v>
      </c>
      <c r="G22" s="24" t="s">
        <v>442</v>
      </c>
      <c r="H22" s="24" t="s">
        <v>441</v>
      </c>
      <c r="I22" s="257" t="s">
        <v>1775</v>
      </c>
      <c r="J22" s="257" t="s">
        <v>2617</v>
      </c>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c r="CW22" s="33"/>
      <c r="CX22" s="33"/>
      <c r="CY22" s="33"/>
      <c r="CZ22" s="33"/>
      <c r="DA22" s="33"/>
      <c r="DB22" s="33"/>
      <c r="DC22" s="33"/>
      <c r="DD22" s="33"/>
      <c r="DE22" s="33"/>
      <c r="DF22" s="33"/>
      <c r="DG22" s="33"/>
      <c r="DH22" s="33"/>
      <c r="DI22" s="33"/>
      <c r="DJ22" s="33"/>
      <c r="DK22" s="33"/>
      <c r="DL22" s="33"/>
      <c r="DM22" s="33"/>
      <c r="DN22" s="33"/>
      <c r="DO22" s="33"/>
      <c r="DP22" s="33"/>
      <c r="DQ22" s="33"/>
      <c r="DR22" s="33"/>
      <c r="DS22" s="33"/>
      <c r="DT22" s="33"/>
      <c r="DU22" s="33"/>
      <c r="DV22" s="33"/>
      <c r="DW22" s="33"/>
      <c r="DX22" s="33"/>
      <c r="DY22" s="33"/>
      <c r="DZ22" s="33"/>
      <c r="EA22" s="33"/>
      <c r="EB22" s="33"/>
      <c r="EC22" s="33"/>
      <c r="ED22" s="33"/>
      <c r="EE22" s="33"/>
      <c r="EF22" s="33"/>
      <c r="EG22" s="33"/>
      <c r="EH22" s="33"/>
      <c r="EI22" s="33"/>
      <c r="EJ22" s="33"/>
      <c r="EK22" s="33"/>
      <c r="EL22" s="33"/>
      <c r="EM22" s="33"/>
      <c r="EN22" s="33"/>
      <c r="EO22" s="33"/>
      <c r="EP22" s="33"/>
      <c r="EQ22" s="33"/>
      <c r="ER22" s="33"/>
      <c r="ES22" s="33"/>
      <c r="ET22" s="33"/>
      <c r="EU22" s="33"/>
      <c r="EV22" s="33"/>
      <c r="EW22" s="33"/>
      <c r="EX22" s="33"/>
      <c r="EY22" s="33"/>
      <c r="EZ22" s="33"/>
      <c r="FA22" s="33"/>
      <c r="FB22" s="33"/>
      <c r="FC22" s="33"/>
      <c r="FD22" s="33"/>
      <c r="FE22" s="33"/>
      <c r="FF22" s="33"/>
      <c r="FG22" s="33"/>
      <c r="FH22" s="33"/>
      <c r="FI22" s="33"/>
      <c r="FJ22" s="33"/>
      <c r="FK22" s="33"/>
      <c r="FL22" s="33"/>
      <c r="FM22" s="33"/>
      <c r="FN22" s="33"/>
      <c r="FO22" s="33"/>
      <c r="FP22" s="33"/>
      <c r="FQ22" s="33"/>
      <c r="FR22" s="33"/>
      <c r="FS22" s="33"/>
      <c r="FT22" s="33"/>
      <c r="FU22" s="33"/>
      <c r="FV22" s="33"/>
      <c r="FW22" s="33"/>
      <c r="FX22" s="33"/>
      <c r="FY22" s="33"/>
      <c r="FZ22" s="33"/>
      <c r="GA22" s="33"/>
      <c r="GB22" s="33"/>
      <c r="GC22" s="33"/>
      <c r="GD22" s="33"/>
      <c r="GE22" s="33"/>
      <c r="GF22" s="33"/>
      <c r="GG22" s="33"/>
      <c r="GH22" s="33"/>
      <c r="GI22" s="33"/>
      <c r="GJ22" s="33"/>
      <c r="GK22" s="33"/>
      <c r="GL22" s="33"/>
      <c r="GM22" s="33"/>
      <c r="GN22" s="33"/>
      <c r="GO22" s="33"/>
      <c r="GP22" s="33"/>
      <c r="GQ22" s="33"/>
      <c r="GR22" s="33"/>
      <c r="GS22" s="33"/>
      <c r="GT22" s="33"/>
      <c r="GU22" s="33"/>
      <c r="GV22" s="33"/>
      <c r="GW22" s="33"/>
      <c r="GX22" s="33"/>
      <c r="GY22" s="33"/>
      <c r="GZ22" s="33"/>
      <c r="HA22" s="33"/>
      <c r="HB22" s="33"/>
      <c r="HC22" s="33"/>
      <c r="HD22" s="33"/>
      <c r="HE22" s="33"/>
      <c r="HF22" s="33"/>
      <c r="HG22" s="33"/>
      <c r="HH22" s="33"/>
      <c r="HI22" s="33"/>
      <c r="HJ22" s="33"/>
      <c r="HK22" s="33"/>
      <c r="HL22" s="33"/>
      <c r="HM22" s="33"/>
      <c r="HN22" s="33"/>
      <c r="HO22" s="33"/>
      <c r="HP22" s="33"/>
      <c r="HQ22" s="33"/>
      <c r="HR22" s="33"/>
      <c r="HS22" s="33"/>
      <c r="HT22" s="33"/>
      <c r="HU22" s="33"/>
      <c r="HV22" s="33"/>
      <c r="HW22" s="33"/>
      <c r="HX22" s="33"/>
      <c r="HY22" s="33"/>
      <c r="HZ22" s="33"/>
      <c r="IA22" s="33"/>
      <c r="IB22" s="33"/>
      <c r="IC22" s="33"/>
      <c r="ID22" s="33"/>
      <c r="IE22" s="33"/>
      <c r="IF22" s="33"/>
      <c r="IG22" s="33"/>
      <c r="IH22" s="33"/>
      <c r="II22" s="33"/>
      <c r="IJ22" s="33"/>
      <c r="IK22" s="33"/>
      <c r="IL22" s="33"/>
      <c r="IM22" s="33"/>
      <c r="IN22" s="33"/>
      <c r="IO22" s="33"/>
      <c r="IP22" s="33"/>
      <c r="IQ22" s="33"/>
      <c r="IR22" s="33"/>
      <c r="IS22" s="33"/>
      <c r="IT22" s="33"/>
      <c r="IU22" s="33"/>
      <c r="IV22" s="33"/>
      <c r="IW22" s="33"/>
      <c r="IX22" s="33"/>
      <c r="IY22" s="33"/>
    </row>
    <row r="23" spans="1:259" s="128" customFormat="1" ht="17" customHeight="1" x14ac:dyDescent="0.15">
      <c r="A23" s="125"/>
      <c r="B23" s="125"/>
      <c r="C23" s="126"/>
      <c r="D23" s="126"/>
      <c r="E23" s="126"/>
      <c r="F23" s="126"/>
      <c r="G23" s="126"/>
      <c r="H23" s="126"/>
      <c r="I23" s="126"/>
      <c r="J23" s="126"/>
      <c r="K23" s="127"/>
      <c r="L23" s="127"/>
      <c r="M23" s="127"/>
      <c r="N23" s="127"/>
      <c r="O23" s="127"/>
      <c r="P23" s="127"/>
      <c r="Q23" s="127"/>
      <c r="R23" s="127"/>
      <c r="S23" s="127"/>
      <c r="T23" s="127"/>
      <c r="U23" s="127"/>
      <c r="V23" s="127"/>
      <c r="W23" s="127"/>
      <c r="X23" s="127"/>
      <c r="Y23" s="127"/>
      <c r="Z23" s="127"/>
      <c r="AA23" s="127"/>
      <c r="AB23" s="127"/>
      <c r="AC23" s="127"/>
      <c r="AD23" s="127"/>
      <c r="AE23" s="127"/>
      <c r="AF23" s="127"/>
      <c r="AG23" s="127"/>
      <c r="AH23" s="127"/>
      <c r="AI23" s="127"/>
      <c r="AJ23" s="127"/>
      <c r="AK23" s="127"/>
      <c r="AL23" s="127"/>
      <c r="AM23" s="127"/>
      <c r="AN23" s="127"/>
      <c r="AO23" s="127"/>
      <c r="AP23" s="127"/>
      <c r="AQ23" s="127"/>
      <c r="AR23" s="127"/>
      <c r="AS23" s="127"/>
      <c r="AT23" s="127"/>
      <c r="AU23" s="127"/>
      <c r="AV23" s="127"/>
      <c r="AW23" s="127"/>
      <c r="AX23" s="127"/>
      <c r="AY23" s="127"/>
      <c r="AZ23" s="127"/>
      <c r="BA23" s="127"/>
      <c r="BB23" s="127"/>
      <c r="BC23" s="127"/>
      <c r="BD23" s="127"/>
      <c r="BE23" s="127"/>
      <c r="BF23" s="127"/>
      <c r="BG23" s="127"/>
      <c r="BH23" s="127"/>
      <c r="BI23" s="127"/>
      <c r="BJ23" s="127"/>
      <c r="BK23" s="127"/>
      <c r="BL23" s="127"/>
      <c r="BM23" s="127"/>
      <c r="BN23" s="127"/>
      <c r="BO23" s="127"/>
      <c r="BP23" s="127"/>
      <c r="BQ23" s="127"/>
      <c r="BR23" s="127"/>
      <c r="BS23" s="127"/>
      <c r="BT23" s="127"/>
      <c r="BU23" s="127"/>
      <c r="BV23" s="127"/>
      <c r="BW23" s="127"/>
      <c r="BX23" s="127"/>
      <c r="BY23" s="127"/>
      <c r="BZ23" s="127"/>
      <c r="CA23" s="127"/>
      <c r="CB23" s="127"/>
      <c r="CC23" s="127"/>
      <c r="CD23" s="127"/>
      <c r="CE23" s="127"/>
      <c r="CF23" s="127"/>
      <c r="CG23" s="127"/>
      <c r="CH23" s="127"/>
      <c r="CI23" s="127"/>
      <c r="CJ23" s="127"/>
      <c r="CK23" s="127"/>
      <c r="CL23" s="127"/>
      <c r="CM23" s="127"/>
      <c r="CN23" s="127"/>
      <c r="CO23" s="127"/>
      <c r="CP23" s="127"/>
      <c r="CQ23" s="127"/>
      <c r="CR23" s="127"/>
      <c r="CS23" s="127"/>
      <c r="CT23" s="127"/>
      <c r="CU23" s="127"/>
      <c r="CV23" s="127"/>
      <c r="CW23" s="127"/>
      <c r="CX23" s="127"/>
      <c r="CY23" s="127"/>
      <c r="CZ23" s="127"/>
      <c r="DA23" s="127"/>
      <c r="DB23" s="127"/>
      <c r="DC23" s="127"/>
      <c r="DD23" s="127"/>
      <c r="DE23" s="127"/>
      <c r="DF23" s="127"/>
      <c r="DG23" s="127"/>
      <c r="DH23" s="127"/>
      <c r="DI23" s="127"/>
      <c r="DJ23" s="127"/>
      <c r="DK23" s="127"/>
      <c r="DL23" s="127"/>
      <c r="DM23" s="127"/>
      <c r="DN23" s="127"/>
      <c r="DO23" s="127"/>
      <c r="DP23" s="127"/>
      <c r="DQ23" s="127"/>
      <c r="DR23" s="127"/>
      <c r="DS23" s="127"/>
      <c r="DT23" s="127"/>
      <c r="DU23" s="127"/>
      <c r="DV23" s="127"/>
      <c r="DW23" s="127"/>
      <c r="DX23" s="127"/>
      <c r="DY23" s="127"/>
      <c r="DZ23" s="127"/>
      <c r="EA23" s="127"/>
      <c r="EB23" s="127"/>
      <c r="EC23" s="127"/>
      <c r="ED23" s="127"/>
      <c r="EE23" s="127"/>
      <c r="EF23" s="127"/>
      <c r="EG23" s="127"/>
      <c r="EH23" s="127"/>
      <c r="EI23" s="127"/>
      <c r="EJ23" s="127"/>
      <c r="EK23" s="127"/>
      <c r="EL23" s="127"/>
      <c r="EM23" s="127"/>
      <c r="EN23" s="127"/>
      <c r="EO23" s="127"/>
      <c r="EP23" s="127"/>
      <c r="EQ23" s="127"/>
      <c r="ER23" s="127"/>
      <c r="ES23" s="127"/>
      <c r="ET23" s="127"/>
      <c r="EU23" s="127"/>
      <c r="EV23" s="127"/>
      <c r="EW23" s="127"/>
      <c r="EX23" s="127"/>
      <c r="EY23" s="127"/>
      <c r="EZ23" s="127"/>
      <c r="FA23" s="127"/>
      <c r="FB23" s="127"/>
      <c r="FC23" s="127"/>
      <c r="FD23" s="127"/>
      <c r="FE23" s="127"/>
      <c r="FF23" s="127"/>
      <c r="FG23" s="127"/>
      <c r="FH23" s="127"/>
      <c r="FI23" s="127"/>
      <c r="FJ23" s="127"/>
      <c r="FK23" s="127"/>
      <c r="FL23" s="127"/>
      <c r="FM23" s="127"/>
      <c r="FN23" s="127"/>
      <c r="FO23" s="127"/>
      <c r="FP23" s="127"/>
      <c r="FQ23" s="127"/>
      <c r="FR23" s="127"/>
      <c r="FS23" s="127"/>
      <c r="FT23" s="127"/>
      <c r="FU23" s="127"/>
      <c r="FV23" s="127"/>
      <c r="FW23" s="127"/>
      <c r="FX23" s="127"/>
      <c r="FY23" s="127"/>
      <c r="FZ23" s="127"/>
      <c r="GA23" s="127"/>
      <c r="GB23" s="127"/>
      <c r="GC23" s="127"/>
      <c r="GD23" s="127"/>
      <c r="GE23" s="127"/>
      <c r="GF23" s="127"/>
      <c r="GG23" s="127"/>
      <c r="GH23" s="127"/>
      <c r="GI23" s="127"/>
      <c r="GJ23" s="127"/>
      <c r="GK23" s="127"/>
      <c r="GL23" s="127"/>
      <c r="GM23" s="127"/>
      <c r="GN23" s="127"/>
      <c r="GO23" s="127"/>
      <c r="GP23" s="127"/>
      <c r="GQ23" s="127"/>
      <c r="GR23" s="127"/>
      <c r="GS23" s="127"/>
      <c r="GT23" s="127"/>
      <c r="GU23" s="127"/>
      <c r="GV23" s="127"/>
      <c r="GW23" s="127"/>
      <c r="GX23" s="127"/>
      <c r="GY23" s="127"/>
      <c r="GZ23" s="127"/>
      <c r="HA23" s="127"/>
      <c r="HB23" s="127"/>
      <c r="HC23" s="127"/>
      <c r="HD23" s="127"/>
      <c r="HE23" s="127"/>
      <c r="HF23" s="127"/>
      <c r="HG23" s="127"/>
      <c r="HH23" s="127"/>
      <c r="HI23" s="127"/>
      <c r="HJ23" s="127"/>
      <c r="HK23" s="127"/>
      <c r="HL23" s="127"/>
      <c r="HM23" s="127"/>
      <c r="HN23" s="127"/>
      <c r="HO23" s="127"/>
      <c r="HP23" s="127"/>
      <c r="HQ23" s="127"/>
      <c r="HR23" s="127"/>
      <c r="HS23" s="127"/>
      <c r="HT23" s="127"/>
      <c r="HU23" s="127"/>
      <c r="HV23" s="127"/>
      <c r="HW23" s="127"/>
      <c r="HX23" s="127"/>
      <c r="HY23" s="127"/>
      <c r="HZ23" s="127"/>
      <c r="IA23" s="127"/>
      <c r="IB23" s="127"/>
      <c r="IC23" s="127"/>
      <c r="ID23" s="127"/>
      <c r="IE23" s="127"/>
      <c r="IF23" s="127"/>
      <c r="IG23" s="127"/>
      <c r="IH23" s="127"/>
      <c r="II23" s="127"/>
      <c r="IJ23" s="127"/>
      <c r="IK23" s="127"/>
      <c r="IL23" s="127"/>
      <c r="IM23" s="127"/>
      <c r="IN23" s="127"/>
      <c r="IO23" s="127"/>
      <c r="IP23" s="127"/>
      <c r="IQ23" s="127"/>
      <c r="IR23" s="127"/>
      <c r="IS23" s="127"/>
      <c r="IT23" s="127"/>
      <c r="IU23" s="127"/>
      <c r="IV23" s="127"/>
      <c r="IW23" s="127"/>
      <c r="IX23" s="127"/>
      <c r="IY23" s="127"/>
    </row>
    <row r="24" spans="1:259" ht="48" customHeight="1" x14ac:dyDescent="0.15">
      <c r="A24" s="14" t="s">
        <v>123</v>
      </c>
      <c r="B24" s="29" t="str">
        <f>VLOOKUP(A24,'HECVAT - Full'!A$26:B$285,2,FALSE)</f>
        <v>Does your product process protected health information (PHI) or any data covered by the Health Insurance Portability and Accountability Act?</v>
      </c>
      <c r="C24" s="262" t="str">
        <f>IF(LEN(VLOOKUP($A24,Questions!$B:$AA,20,FALSE))=0,"",VLOOKUP($A24,Questions!$B:$AA,20,FALSE))</f>
        <v xml:space="preserve"> </v>
      </c>
      <c r="D24" s="36" t="str">
        <f>IF(LEN(VLOOKUP($A24,Questions!$B:$AA,21,FALSE))=0,"",VLOOKUP($A24,Questions!$B:$AA,21,FALSE))</f>
        <v xml:space="preserve"> </v>
      </c>
      <c r="E24" s="36" t="str">
        <f>IF(LEN(VLOOKUP($A24,Questions!$B:$AA,22,FALSE))=0,"",VLOOKUP($A24,Questions!$B:$AA,22,FALSE))</f>
        <v xml:space="preserve"> </v>
      </c>
      <c r="F24" s="36" t="str">
        <f>IF(LEN(VLOOKUP($A24,Questions!$B:$AA,23,FALSE))=0,"",VLOOKUP($A24,Questions!$B:$AA,23,FALSE))</f>
        <v xml:space="preserve"> </v>
      </c>
      <c r="G24" s="36" t="str">
        <f>IF(LEN(VLOOKUP($A24,Questions!$B:$AA,24,FALSE))=0,"",VLOOKUP($A24,Questions!$B:$AA,24,FALSE))</f>
        <v xml:space="preserve"> </v>
      </c>
      <c r="H24" s="36" t="str">
        <f>IF(LEN(VLOOKUP($A24,Questions!$B:$AA,25,FALSE))=0,"",VLOOKUP($A24,Questions!$B:$AA,25,FALSE))</f>
        <v xml:space="preserve"> </v>
      </c>
      <c r="I24" s="37" t="str">
        <f>IF(LEN(VLOOKUP($A24,Questions!$B:$AA,26,FALSE))=0,"",VLOOKUP($A24,Questions!$B:$AA,26,FALSE))</f>
        <v xml:space="preserve"> </v>
      </c>
      <c r="J24" s="37" t="str">
        <f>IF(LEN(VLOOKUP($A24,Questions!$B:$AB,27,FALSE))=0,"",VLOOKUP($A24,Questions!$B:$AB,27,FALSE))</f>
        <v xml:space="preserve"> </v>
      </c>
    </row>
    <row r="25" spans="1:259" ht="48" customHeight="1" x14ac:dyDescent="0.15">
      <c r="A25" s="14" t="s">
        <v>124</v>
      </c>
      <c r="B25" s="29" t="str">
        <f>VLOOKUP(A25,'HECVAT - Full'!A$26:B$285,2,FALSE)</f>
        <v>Will institution data be shared with or hosted by any third parties? (e.g. any entity not wholly-owned by your company is considered a third-party)</v>
      </c>
      <c r="C25" s="36" t="str">
        <f>IF(LEN(VLOOKUP($A25,Questions!$B:$AA,20,FALSE))=0,"",VLOOKUP($A25,Questions!$B:$AA,20,FALSE))</f>
        <v xml:space="preserve"> </v>
      </c>
      <c r="D25" s="37" t="str">
        <f>IF(LEN(VLOOKUP($A25,Questions!$B:$AA,21,FALSE))=0,"",VLOOKUP($A25,Questions!$B:$AA,21,FALSE))</f>
        <v xml:space="preserve"> </v>
      </c>
      <c r="E25" s="37" t="str">
        <f>IF(LEN(VLOOKUP($A25,Questions!$B:$AA,22,FALSE))=0,"",VLOOKUP($A25,Questions!$B:$AA,22,FALSE))</f>
        <v xml:space="preserve"> </v>
      </c>
      <c r="F25" s="37" t="str">
        <f>IF(LEN(VLOOKUP($A25,Questions!$B:$AA,23,FALSE))=0,"",VLOOKUP($A25,Questions!$B:$AA,23,FALSE))</f>
        <v xml:space="preserve"> </v>
      </c>
      <c r="G25" s="37" t="str">
        <f>IF(LEN(VLOOKUP($A25,Questions!$B:$AA,24,FALSE))=0,"",VLOOKUP($A25,Questions!$B:$AA,24,FALSE))</f>
        <v xml:space="preserve"> </v>
      </c>
      <c r="H25" s="36" t="str">
        <f>IF(LEN(VLOOKUP($A25,Questions!$B:$AA,25,FALSE))=0,"",VLOOKUP($A25,Questions!$B:$AA,25,FALSE))</f>
        <v xml:space="preserve"> </v>
      </c>
      <c r="I25" s="37" t="str">
        <f>IF(LEN(VLOOKUP($A25,Questions!$B:$AA,26,FALSE))=0,"",VLOOKUP($A25,Questions!$B:$AA,26,FALSE))</f>
        <v xml:space="preserve"> </v>
      </c>
      <c r="J25" s="37" t="str">
        <f>IF(LEN(VLOOKUP($A25,Questions!$B:$AB,27,FALSE))=0,"",VLOOKUP($A25,Questions!$B:$AB,27,FALSE))</f>
        <v xml:space="preserve"> </v>
      </c>
    </row>
    <row r="26" spans="1:259" ht="48" customHeight="1" x14ac:dyDescent="0.15">
      <c r="A26" s="14" t="s">
        <v>125</v>
      </c>
      <c r="B26" s="29" t="str">
        <f>VLOOKUP(A26,'HECVAT - Full'!A$26:B$285,2,FALSE)</f>
        <v>Do you have a well documented Business Continuity Plan (BCP) that is tested annually?</v>
      </c>
      <c r="C26" s="36" t="str">
        <f>IF(LEN(VLOOKUP($A26,Questions!$B:$AA,20,FALSE))=0,"",VLOOKUP($A26,Questions!$B:$AA,20,FALSE))</f>
        <v xml:space="preserve"> </v>
      </c>
      <c r="D26" s="37" t="str">
        <f>IF(LEN(VLOOKUP($A26,Questions!$B:$AA,21,FALSE))=0,"",VLOOKUP($A26,Questions!$B:$AA,21,FALSE))</f>
        <v xml:space="preserve"> </v>
      </c>
      <c r="E26" s="37" t="str">
        <f>IF(LEN(VLOOKUP($A26,Questions!$B:$AA,22,FALSE))=0,"",VLOOKUP($A26,Questions!$B:$AA,22,FALSE))</f>
        <v xml:space="preserve"> </v>
      </c>
      <c r="F26" s="36" t="str">
        <f>IF(LEN(VLOOKUP($A26,Questions!$B:$AA,23,FALSE))=0,"",VLOOKUP($A26,Questions!$B:$AA,23,FALSE))</f>
        <v xml:space="preserve"> </v>
      </c>
      <c r="G26" s="36" t="str">
        <f>IF(LEN(VLOOKUP($A26,Questions!$B:$AA,24,FALSE))=0,"",VLOOKUP($A26,Questions!$B:$AA,24,FALSE))</f>
        <v xml:space="preserve"> </v>
      </c>
      <c r="H26" s="37" t="str">
        <f>IF(LEN(VLOOKUP($A26,Questions!$B:$AA,25,FALSE))=0,"",VLOOKUP($A26,Questions!$B:$AA,25,FALSE))</f>
        <v xml:space="preserve"> </v>
      </c>
      <c r="I26" s="36" t="str">
        <f>IF(LEN(VLOOKUP($A26,Questions!$B:$AA,26,FALSE))=0,"",VLOOKUP($A26,Questions!$B:$AA,26,FALSE))</f>
        <v xml:space="preserve"> </v>
      </c>
      <c r="J26" s="36" t="str">
        <f>IF(LEN(VLOOKUP($A26,Questions!$B:$AB,27,FALSE))=0,"",VLOOKUP($A26,Questions!$B:$AB,27,FALSE))</f>
        <v xml:space="preserve"> </v>
      </c>
    </row>
    <row r="27" spans="1:259" ht="48" customHeight="1" x14ac:dyDescent="0.15">
      <c r="A27" s="14" t="s">
        <v>126</v>
      </c>
      <c r="B27" s="29" t="str">
        <f>VLOOKUP(A27,'HECVAT - Full'!A$26:B$285,2,FALSE)</f>
        <v>Do you have a well documented Disaster Recovery Plan (DRP) that is tested annually?</v>
      </c>
      <c r="C27" s="36" t="str">
        <f>IF(LEN(VLOOKUP($A27,Questions!$B:$AA,20,FALSE))=0,"",VLOOKUP($A27,Questions!$B:$AA,20,FALSE))</f>
        <v xml:space="preserve"> </v>
      </c>
      <c r="D27" s="37" t="str">
        <f>IF(LEN(VLOOKUP($A27,Questions!$B:$AA,21,FALSE))=0,"",VLOOKUP($A27,Questions!$B:$AA,21,FALSE))</f>
        <v xml:space="preserve"> </v>
      </c>
      <c r="E27" s="36" t="str">
        <f>IF(LEN(VLOOKUP($A27,Questions!$B:$AA,22,FALSE))=0,"",VLOOKUP($A27,Questions!$B:$AA,22,FALSE))</f>
        <v xml:space="preserve"> </v>
      </c>
      <c r="F27" s="36" t="str">
        <f>IF(LEN(VLOOKUP($A27,Questions!$B:$AA,23,FALSE))=0,"",VLOOKUP($A27,Questions!$B:$AA,23,FALSE))</f>
        <v xml:space="preserve"> </v>
      </c>
      <c r="G27" s="36" t="str">
        <f>IF(LEN(VLOOKUP($A27,Questions!$B:$AA,24,FALSE))=0,"",VLOOKUP($A27,Questions!$B:$AA,24,FALSE))</f>
        <v xml:space="preserve"> </v>
      </c>
      <c r="H27" s="36" t="str">
        <f>IF(LEN(VLOOKUP($A27,Questions!$B:$AA,25,FALSE))=0,"",VLOOKUP($A27,Questions!$B:$AA,25,FALSE))</f>
        <v xml:space="preserve"> </v>
      </c>
      <c r="I27" s="36" t="str">
        <f>IF(LEN(VLOOKUP($A27,Questions!$B:$AA,26,FALSE))=0,"",VLOOKUP($A27,Questions!$B:$AA,26,FALSE))</f>
        <v xml:space="preserve"> </v>
      </c>
      <c r="J27" s="36" t="str">
        <f>IF(LEN(VLOOKUP($A27,Questions!$B:$AB,27,FALSE))=0,"",VLOOKUP($A27,Questions!$B:$AB,27,FALSE))</f>
        <v xml:space="preserve"> </v>
      </c>
    </row>
    <row r="28" spans="1:259" ht="48" customHeight="1" x14ac:dyDescent="0.15">
      <c r="A28" s="14" t="s">
        <v>127</v>
      </c>
      <c r="B28" s="29" t="str">
        <f>VLOOKUP(A28,'HECVAT - Full'!A$26:B$285,2,FALSE)</f>
        <v>Is the vended product designed to process or store Credit Card information?</v>
      </c>
      <c r="C28" s="36" t="str">
        <f>IF(LEN(VLOOKUP($A28,Questions!$B:$AA,20,FALSE))=0,"",VLOOKUP($A28,Questions!$B:$AA,20,FALSE))</f>
        <v xml:space="preserve"> </v>
      </c>
      <c r="D28" s="37" t="str">
        <f>IF(LEN(VLOOKUP($A28,Questions!$B:$AA,21,FALSE))=0,"",VLOOKUP($A28,Questions!$B:$AA,21,FALSE))</f>
        <v xml:space="preserve"> </v>
      </c>
      <c r="E28" s="36" t="str">
        <f>IF(LEN(VLOOKUP($A28,Questions!$B:$AA,22,FALSE))=0,"",VLOOKUP($A28,Questions!$B:$AA,22,FALSE))</f>
        <v xml:space="preserve"> </v>
      </c>
      <c r="F28" s="36" t="str">
        <f>IF(LEN(VLOOKUP($A28,Questions!$B:$AA,23,FALSE))=0,"",VLOOKUP($A28,Questions!$B:$AA,23,FALSE))</f>
        <v xml:space="preserve"> </v>
      </c>
      <c r="G28" s="36" t="str">
        <f>IF(LEN(VLOOKUP($A28,Questions!$B:$AA,24,FALSE))=0,"",VLOOKUP($A28,Questions!$B:$AA,24,FALSE))</f>
        <v xml:space="preserve"> </v>
      </c>
      <c r="H28" s="36" t="str">
        <f>IF(LEN(VLOOKUP($A28,Questions!$B:$AA,25,FALSE))=0,"",VLOOKUP($A28,Questions!$B:$AA,25,FALSE))</f>
        <v xml:space="preserve"> </v>
      </c>
      <c r="I28" s="36" t="str">
        <f>IF(LEN(VLOOKUP($A28,Questions!$B:$AA,26,FALSE))=0,"",VLOOKUP($A28,Questions!$B:$AA,26,FALSE))</f>
        <v xml:space="preserve"> </v>
      </c>
      <c r="J28" s="36" t="str">
        <f>IF(LEN(VLOOKUP($A28,Questions!$B:$AB,27,FALSE))=0,"",VLOOKUP($A28,Questions!$B:$AB,27,FALSE))</f>
        <v xml:space="preserve"> </v>
      </c>
    </row>
    <row r="29" spans="1:259" ht="48" customHeight="1" x14ac:dyDescent="0.15">
      <c r="A29" s="14" t="s">
        <v>128</v>
      </c>
      <c r="B29" s="29" t="str">
        <f>VLOOKUP(A29,'HECVAT - Full'!A$26:B$285,2,FALSE)</f>
        <v>Does your company provide professional services pertaining to this product?</v>
      </c>
      <c r="C29" s="36" t="str">
        <f>IF(LEN(VLOOKUP($A29,Questions!$B:$AA,20,FALSE))=0,"",VLOOKUP($A29,Questions!$B:$AA,20,FALSE))</f>
        <v xml:space="preserve"> </v>
      </c>
      <c r="D29" s="37" t="str">
        <f>IF(LEN(VLOOKUP($A29,Questions!$B:$AA,21,FALSE))=0,"",VLOOKUP($A29,Questions!$B:$AA,21,FALSE))</f>
        <v xml:space="preserve"> </v>
      </c>
      <c r="E29" s="36" t="str">
        <f>IF(LEN(VLOOKUP($A29,Questions!$B:$AA,22,FALSE))=0,"",VLOOKUP($A29,Questions!$B:$AA,22,FALSE))</f>
        <v xml:space="preserve"> </v>
      </c>
      <c r="F29" s="36" t="str">
        <f>IF(LEN(VLOOKUP($A29,Questions!$B:$AA,23,FALSE))=0,"",VLOOKUP($A29,Questions!$B:$AA,23,FALSE))</f>
        <v xml:space="preserve"> </v>
      </c>
      <c r="G29" s="36" t="str">
        <f>IF(LEN(VLOOKUP($A29,Questions!$B:$AA,24,FALSE))=0,"",VLOOKUP($A29,Questions!$B:$AA,24,FALSE))</f>
        <v xml:space="preserve"> </v>
      </c>
      <c r="H29" s="36" t="str">
        <f>IF(LEN(VLOOKUP($A29,Questions!$B:$AA,25,FALSE))=0,"",VLOOKUP($A29,Questions!$B:$AA,25,FALSE))</f>
        <v xml:space="preserve"> </v>
      </c>
      <c r="I29" s="36" t="str">
        <f>IF(LEN(VLOOKUP($A29,Questions!$B:$AA,26,FALSE))=0,"",VLOOKUP($A29,Questions!$B:$AA,26,FALSE))</f>
        <v xml:space="preserve"> </v>
      </c>
      <c r="J29" s="36" t="str">
        <f>IF(LEN(VLOOKUP($A29,Questions!$B:$AB,27,FALSE))=0,"",VLOOKUP($A29,Questions!$B:$AB,27,FALSE))</f>
        <v xml:space="preserve"> </v>
      </c>
    </row>
    <row r="30" spans="1:259" ht="48" customHeight="1" x14ac:dyDescent="0.15">
      <c r="A30" s="14" t="s">
        <v>129</v>
      </c>
      <c r="B30" s="29" t="str">
        <f>VLOOKUP(A30,'HECVAT - Full'!A$26:B$285,2,FALSE)</f>
        <v>Select your hosting option</v>
      </c>
      <c r="C30" s="36" t="str">
        <f>IF(LEN(VLOOKUP($A30,Questions!$B:$AA,20,FALSE))=0,"",VLOOKUP($A30,Questions!$B:$AA,20,FALSE))</f>
        <v xml:space="preserve"> </v>
      </c>
      <c r="D30" s="37" t="str">
        <f>IF(LEN(VLOOKUP($A30,Questions!$B:$AA,21,FALSE))=0,"",VLOOKUP($A30,Questions!$B:$AA,21,FALSE))</f>
        <v xml:space="preserve"> </v>
      </c>
      <c r="E30" s="37" t="str">
        <f>IF(LEN(VLOOKUP($A30,Questions!$B:$AA,22,FALSE))=0,"",VLOOKUP($A30,Questions!$B:$AA,22,FALSE))</f>
        <v xml:space="preserve"> </v>
      </c>
      <c r="F30" s="37" t="str">
        <f>IF(LEN(VLOOKUP($A30,Questions!$B:$AA,23,FALSE))=0,"",VLOOKUP($A30,Questions!$B:$AA,23,FALSE))</f>
        <v xml:space="preserve"> </v>
      </c>
      <c r="G30" s="37" t="str">
        <f>IF(LEN(VLOOKUP($A30,Questions!$B:$AA,24,FALSE))=0,"",VLOOKUP($A30,Questions!$B:$AA,24,FALSE))</f>
        <v xml:space="preserve"> </v>
      </c>
      <c r="H30" s="37" t="str">
        <f>IF(LEN(VLOOKUP($A30,Questions!$B:$AA,25,FALSE))=0,"",VLOOKUP($A30,Questions!$B:$AA,25,FALSE))</f>
        <v xml:space="preserve"> </v>
      </c>
      <c r="I30" s="36" t="str">
        <f>IF(LEN(VLOOKUP($A30,Questions!$B:$AA,26,FALSE))=0,"",VLOOKUP($A30,Questions!$B:$AA,26,FALSE))</f>
        <v xml:space="preserve"> </v>
      </c>
      <c r="J30" s="36" t="str">
        <f>IF(LEN(VLOOKUP($A30,Questions!$B:$AB,27,FALSE))=0,"",VLOOKUP($A30,Questions!$B:$AB,27,FALSE))</f>
        <v xml:space="preserve"> </v>
      </c>
    </row>
    <row r="31" spans="1:259" s="34" customFormat="1" ht="36" customHeight="1" x14ac:dyDescent="0.15">
      <c r="A31" s="402" t="s">
        <v>118</v>
      </c>
      <c r="B31" s="403"/>
      <c r="C31" s="24" t="str">
        <f>C$22</f>
        <v>CIS Critical Security Controls v6.1</v>
      </c>
      <c r="D31" s="24" t="str">
        <f t="shared" ref="D31:J31" si="0">D$22</f>
        <v>HIPAA</v>
      </c>
      <c r="E31" s="24" t="str">
        <f t="shared" si="0"/>
        <v>ISO 27002:27013</v>
      </c>
      <c r="F31" s="24" t="str">
        <f t="shared" si="0"/>
        <v>NIST Cybersecurity Framework</v>
      </c>
      <c r="G31" s="24" t="str">
        <f t="shared" si="0"/>
        <v>NIST SP 800-171r1</v>
      </c>
      <c r="H31" s="24" t="str">
        <f t="shared" si="0"/>
        <v>NIST SP 800-53r4</v>
      </c>
      <c r="I31" s="24" t="str">
        <f t="shared" si="0"/>
        <v>PCI DSS</v>
      </c>
      <c r="J31" s="24" t="str">
        <f t="shared" si="0"/>
        <v>Trusted CI</v>
      </c>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c r="CW31" s="33"/>
      <c r="CX31" s="33"/>
      <c r="CY31" s="33"/>
      <c r="CZ31" s="33"/>
      <c r="DA31" s="33"/>
      <c r="DB31" s="33"/>
      <c r="DC31" s="33"/>
      <c r="DD31" s="33"/>
      <c r="DE31" s="33"/>
      <c r="DF31" s="33"/>
      <c r="DG31" s="33"/>
      <c r="DH31" s="33"/>
      <c r="DI31" s="33"/>
      <c r="DJ31" s="33"/>
      <c r="DK31" s="33"/>
      <c r="DL31" s="33"/>
      <c r="DM31" s="33"/>
      <c r="DN31" s="33"/>
      <c r="DO31" s="33"/>
      <c r="DP31" s="33"/>
      <c r="DQ31" s="33"/>
      <c r="DR31" s="33"/>
      <c r="DS31" s="33"/>
      <c r="DT31" s="33"/>
      <c r="DU31" s="33"/>
      <c r="DV31" s="33"/>
      <c r="DW31" s="33"/>
      <c r="DX31" s="33"/>
      <c r="DY31" s="33"/>
      <c r="DZ31" s="33"/>
      <c r="EA31" s="33"/>
      <c r="EB31" s="33"/>
      <c r="EC31" s="33"/>
      <c r="ED31" s="33"/>
      <c r="EE31" s="33"/>
      <c r="EF31" s="33"/>
      <c r="EG31" s="33"/>
      <c r="EH31" s="33"/>
      <c r="EI31" s="33"/>
      <c r="EJ31" s="33"/>
      <c r="EK31" s="33"/>
      <c r="EL31" s="33"/>
      <c r="EM31" s="33"/>
      <c r="EN31" s="33"/>
      <c r="EO31" s="33"/>
      <c r="EP31" s="33"/>
      <c r="EQ31" s="33"/>
      <c r="ER31" s="33"/>
      <c r="ES31" s="33"/>
      <c r="ET31" s="33"/>
      <c r="EU31" s="33"/>
      <c r="EV31" s="33"/>
      <c r="EW31" s="33"/>
      <c r="EX31" s="33"/>
      <c r="EY31" s="33"/>
      <c r="EZ31" s="33"/>
      <c r="FA31" s="33"/>
      <c r="FB31" s="33"/>
      <c r="FC31" s="33"/>
      <c r="FD31" s="33"/>
      <c r="FE31" s="33"/>
      <c r="FF31" s="33"/>
      <c r="FG31" s="33"/>
      <c r="FH31" s="33"/>
      <c r="FI31" s="33"/>
      <c r="FJ31" s="33"/>
      <c r="FK31" s="33"/>
      <c r="FL31" s="33"/>
      <c r="FM31" s="33"/>
      <c r="FN31" s="33"/>
      <c r="FO31" s="33"/>
      <c r="FP31" s="33"/>
      <c r="FQ31" s="33"/>
      <c r="FR31" s="33"/>
      <c r="FS31" s="33"/>
      <c r="FT31" s="33"/>
      <c r="FU31" s="33"/>
      <c r="FV31" s="33"/>
      <c r="FW31" s="33"/>
      <c r="FX31" s="33"/>
      <c r="FY31" s="33"/>
      <c r="FZ31" s="33"/>
      <c r="GA31" s="33"/>
      <c r="GB31" s="33"/>
      <c r="GC31" s="33"/>
      <c r="GD31" s="33"/>
      <c r="GE31" s="33"/>
      <c r="GF31" s="33"/>
      <c r="GG31" s="33"/>
      <c r="GH31" s="33"/>
      <c r="GI31" s="33"/>
      <c r="GJ31" s="33"/>
      <c r="GK31" s="33"/>
      <c r="GL31" s="33"/>
      <c r="GM31" s="33"/>
      <c r="GN31" s="33"/>
      <c r="GO31" s="33"/>
      <c r="GP31" s="33"/>
      <c r="GQ31" s="33"/>
      <c r="GR31" s="33"/>
      <c r="GS31" s="33"/>
      <c r="GT31" s="33"/>
      <c r="GU31" s="33"/>
      <c r="GV31" s="33"/>
      <c r="GW31" s="33"/>
      <c r="GX31" s="33"/>
      <c r="GY31" s="33"/>
      <c r="GZ31" s="33"/>
      <c r="HA31" s="33"/>
      <c r="HB31" s="33"/>
      <c r="HC31" s="33"/>
      <c r="HD31" s="33"/>
      <c r="HE31" s="33"/>
      <c r="HF31" s="33"/>
      <c r="HG31" s="33"/>
      <c r="HH31" s="33"/>
      <c r="HI31" s="33"/>
      <c r="HJ31" s="33"/>
      <c r="HK31" s="33"/>
      <c r="HL31" s="33"/>
      <c r="HM31" s="33"/>
      <c r="HN31" s="33"/>
      <c r="HO31" s="33"/>
      <c r="HP31" s="33"/>
      <c r="HQ31" s="33"/>
      <c r="HR31" s="33"/>
      <c r="HS31" s="33"/>
      <c r="HT31" s="33"/>
      <c r="HU31" s="33"/>
      <c r="HV31" s="33"/>
      <c r="HW31" s="33"/>
      <c r="HX31" s="33"/>
      <c r="HY31" s="33"/>
      <c r="HZ31" s="33"/>
      <c r="IA31" s="33"/>
      <c r="IB31" s="33"/>
      <c r="IC31" s="33"/>
      <c r="ID31" s="33"/>
      <c r="IE31" s="33"/>
      <c r="IF31" s="33"/>
      <c r="IG31" s="33"/>
      <c r="IH31" s="33"/>
      <c r="II31" s="33"/>
      <c r="IJ31" s="33"/>
      <c r="IK31" s="33"/>
      <c r="IL31" s="33"/>
      <c r="IM31" s="33"/>
      <c r="IN31" s="33"/>
      <c r="IO31" s="33"/>
      <c r="IP31" s="33"/>
      <c r="IQ31" s="33"/>
      <c r="IR31" s="33"/>
      <c r="IS31" s="33"/>
      <c r="IT31" s="33"/>
      <c r="IU31" s="33"/>
      <c r="IV31" s="33"/>
      <c r="IW31" s="33"/>
      <c r="IX31" s="33"/>
      <c r="IY31" s="33"/>
    </row>
    <row r="32" spans="1:259" ht="54" customHeight="1" x14ac:dyDescent="0.15">
      <c r="A32" s="14" t="s">
        <v>136</v>
      </c>
      <c r="B32" s="29" t="str">
        <f>VLOOKUP(A32,'HECVAT - Full'!A$26:B$285,2,FALSE)</f>
        <v>Describe your organization’s business background and ownership structure, including all parent and subsidiary relationships.</v>
      </c>
      <c r="C32" s="37" t="str">
        <f>IF(LEN(VLOOKUP($A32,Questions!$B:$AA,20,FALSE))=0,"",VLOOKUP($A32,Questions!$B:$AA,20,FALSE))</f>
        <v xml:space="preserve"> </v>
      </c>
      <c r="D32" s="37" t="str">
        <f>IF(LEN(VLOOKUP($A32,Questions!$B:$AA,21,FALSE))=0,"",VLOOKUP($A32,Questions!$B:$AA,21,FALSE))</f>
        <v xml:space="preserve"> </v>
      </c>
      <c r="E32" s="37" t="str">
        <f>IF(LEN(VLOOKUP($A32,Questions!$B:$AA,22,FALSE))=0,"",VLOOKUP($A32,Questions!$B:$AA,22,FALSE))</f>
        <v xml:space="preserve"> </v>
      </c>
      <c r="F32" s="37" t="str">
        <f>IF(LEN(VLOOKUP($A32,Questions!$B:$AA,23,FALSE))=0,"",VLOOKUP($A32,Questions!$B:$AA,23,FALSE))</f>
        <v xml:space="preserve"> </v>
      </c>
      <c r="G32" s="37" t="str">
        <f>IF(LEN(VLOOKUP($A32,Questions!$B:$AA,24,FALSE))=0,"",VLOOKUP($A32,Questions!$B:$AA,24,FALSE))</f>
        <v xml:space="preserve"> </v>
      </c>
      <c r="H32" s="37" t="str">
        <f>IF(LEN(VLOOKUP($A32,Questions!$B:$AA,25,FALSE))=0,"",VLOOKUP($A32,Questions!$B:$AA,25,FALSE))</f>
        <v xml:space="preserve"> </v>
      </c>
      <c r="I32" s="36" t="str">
        <f>IF(LEN(VLOOKUP($A32,Questions!$B:$AA,26,FALSE))=0,"",VLOOKUP($A32,Questions!$B:$AA,26,FALSE))</f>
        <v xml:space="preserve"> </v>
      </c>
      <c r="J32" s="36" t="str">
        <f>IF(LEN(VLOOKUP($A32,Questions!$B:$AB,27,FALSE))=0,"",VLOOKUP($A32,Questions!$B:$AB,27,FALSE))</f>
        <v xml:space="preserve"> </v>
      </c>
    </row>
    <row r="33" spans="1:259" ht="54" customHeight="1" x14ac:dyDescent="0.15">
      <c r="A33" s="14" t="s">
        <v>137</v>
      </c>
      <c r="B33" s="29" t="str">
        <f>VLOOKUP(A33,'HECVAT - Full'!A$26:B$285,2,FALSE)</f>
        <v>Have you had an unplanned disruption to this product/service in the last 12 months?</v>
      </c>
      <c r="C33" s="37" t="str">
        <f>IF(LEN(VLOOKUP($A33,Questions!$B:$AA,20,FALSE))=0,"",VLOOKUP($A33,Questions!$B:$AA,20,FALSE))</f>
        <v xml:space="preserve"> </v>
      </c>
      <c r="D33" s="37" t="str">
        <f>IF(LEN(VLOOKUP($A33,Questions!$B:$AA,21,FALSE))=0,"",VLOOKUP($A33,Questions!$B:$AA,21,FALSE))</f>
        <v xml:space="preserve"> </v>
      </c>
      <c r="E33" s="37" t="str">
        <f>IF(LEN(VLOOKUP($A33,Questions!$B:$AA,22,FALSE))=0,"",VLOOKUP($A33,Questions!$B:$AA,22,FALSE))</f>
        <v xml:space="preserve"> </v>
      </c>
      <c r="F33" s="37" t="str">
        <f>IF(LEN(VLOOKUP($A33,Questions!$B:$AA,23,FALSE))=0,"",VLOOKUP($A33,Questions!$B:$AA,23,FALSE))</f>
        <v xml:space="preserve"> </v>
      </c>
      <c r="G33" s="37" t="str">
        <f>IF(LEN(VLOOKUP($A33,Questions!$B:$AA,24,FALSE))=0,"",VLOOKUP($A33,Questions!$B:$AA,24,FALSE))</f>
        <v xml:space="preserve"> </v>
      </c>
      <c r="H33" s="37" t="str">
        <f>IF(LEN(VLOOKUP($A33,Questions!$B:$AA,25,FALSE))=0,"",VLOOKUP($A33,Questions!$B:$AA,25,FALSE))</f>
        <v xml:space="preserve"> </v>
      </c>
      <c r="I33" s="36" t="str">
        <f>IF(LEN(VLOOKUP($A33,Questions!$B:$AA,26,FALSE))=0,"",VLOOKUP($A33,Questions!$B:$AA,26,FALSE))</f>
        <v xml:space="preserve"> </v>
      </c>
      <c r="J33" s="36" t="str">
        <f>IF(LEN(VLOOKUP($A33,Questions!$B:$AB,27,FALSE))=0,"",VLOOKUP($A33,Questions!$B:$AB,27,FALSE))</f>
        <v xml:space="preserve"> </v>
      </c>
    </row>
    <row r="34" spans="1:259" ht="54" customHeight="1" x14ac:dyDescent="0.15">
      <c r="A34" s="14" t="s">
        <v>138</v>
      </c>
      <c r="B34" s="29" t="str">
        <f>VLOOKUP(A34,'HECVAT - Full'!A$26:B$285,2,FALSE)</f>
        <v>Do you have a dedicated Information Security staff or office?</v>
      </c>
      <c r="C34" s="37" t="str">
        <f>IF(LEN(VLOOKUP($A34,Questions!$B:$AA,20,FALSE))=0,"",VLOOKUP($A34,Questions!$B:$AA,20,FALSE))</f>
        <v xml:space="preserve"> </v>
      </c>
      <c r="D34" s="37" t="str">
        <f>IF(LEN(VLOOKUP($A34,Questions!$B:$AA,21,FALSE))=0,"",VLOOKUP($A34,Questions!$B:$AA,21,FALSE))</f>
        <v xml:space="preserve"> </v>
      </c>
      <c r="E34" s="36" t="str">
        <f>IF(LEN(VLOOKUP($A34,Questions!$B:$AA,22,FALSE))=0,"",VLOOKUP($A34,Questions!$B:$AA,22,FALSE))</f>
        <v xml:space="preserve"> </v>
      </c>
      <c r="F34" s="37" t="str">
        <f>IF(LEN(VLOOKUP($A34,Questions!$B:$AA,23,FALSE))=0,"",VLOOKUP($A34,Questions!$B:$AA,23,FALSE))</f>
        <v xml:space="preserve"> </v>
      </c>
      <c r="G34" s="37" t="str">
        <f>IF(LEN(VLOOKUP($A34,Questions!$B:$AA,24,FALSE))=0,"",VLOOKUP($A34,Questions!$B:$AA,24,FALSE))</f>
        <v xml:space="preserve"> </v>
      </c>
      <c r="H34" s="37" t="str">
        <f>IF(LEN(VLOOKUP($A34,Questions!$B:$AA,25,FALSE))=0,"",VLOOKUP($A34,Questions!$B:$AA,25,FALSE))</f>
        <v xml:space="preserve"> </v>
      </c>
      <c r="I34" s="36" t="str">
        <f>IF(LEN(VLOOKUP($A34,Questions!$B:$AA,26,FALSE))=0,"",VLOOKUP($A34,Questions!$B:$AA,26,FALSE))</f>
        <v xml:space="preserve"> </v>
      </c>
      <c r="J34" s="36" t="str">
        <f>IF(LEN(VLOOKUP($A34,Questions!$B:$AB,27,FALSE))=0,"",VLOOKUP($A34,Questions!$B:$AB,27,FALSE))</f>
        <v xml:space="preserve"> </v>
      </c>
    </row>
    <row r="35" spans="1:259" ht="64.25" customHeight="1" x14ac:dyDescent="0.15">
      <c r="A35" s="14" t="s">
        <v>139</v>
      </c>
      <c r="B35" s="29" t="str">
        <f>VLOOKUP(A35,'HECVAT - Full'!A$26:B$285,2,FALSE)</f>
        <v>Do you have a dedicated Software and System Development team(s)? (e.g. Customer Support, Implementation, Product Management, etc.)</v>
      </c>
      <c r="C35" s="37" t="str">
        <f>IF(LEN(VLOOKUP($A35,Questions!$B:$AA,20,FALSE))=0,"",VLOOKUP($A35,Questions!$B:$AA,20,FALSE))</f>
        <v xml:space="preserve"> </v>
      </c>
      <c r="D35" s="37" t="str">
        <f>IF(LEN(VLOOKUP($A35,Questions!$B:$AA,21,FALSE))=0,"",VLOOKUP($A35,Questions!$B:$AA,21,FALSE))</f>
        <v xml:space="preserve"> </v>
      </c>
      <c r="E35" s="37" t="str">
        <f>IF(LEN(VLOOKUP($A35,Questions!$B:$AA,22,FALSE))=0,"",VLOOKUP($A35,Questions!$B:$AA,22,FALSE))</f>
        <v xml:space="preserve"> </v>
      </c>
      <c r="F35" s="37" t="str">
        <f>IF(LEN(VLOOKUP($A35,Questions!$B:$AA,23,FALSE))=0,"",VLOOKUP($A35,Questions!$B:$AA,23,FALSE))</f>
        <v xml:space="preserve"> </v>
      </c>
      <c r="G35" s="37" t="str">
        <f>IF(LEN(VLOOKUP($A35,Questions!$B:$AA,24,FALSE))=0,"",VLOOKUP($A35,Questions!$B:$AA,24,FALSE))</f>
        <v xml:space="preserve"> </v>
      </c>
      <c r="H35" s="37" t="str">
        <f>IF(LEN(VLOOKUP($A35,Questions!$B:$AA,25,FALSE))=0,"",VLOOKUP($A35,Questions!$B:$AA,25,FALSE))</f>
        <v xml:space="preserve"> </v>
      </c>
      <c r="I35" s="37" t="str">
        <f>IF(LEN(VLOOKUP($A35,Questions!$B:$AA,26,FALSE))=0,"",VLOOKUP($A35,Questions!$B:$AA,26,FALSE))</f>
        <v xml:space="preserve"> </v>
      </c>
      <c r="J35" s="37" t="str">
        <f>IF(LEN(VLOOKUP($A35,Questions!$B:$AB,27,FALSE))=0,"",VLOOKUP($A35,Questions!$B:$AB,27,FALSE))</f>
        <v xml:space="preserve"> </v>
      </c>
    </row>
    <row r="36" spans="1:259" ht="54" customHeight="1" x14ac:dyDescent="0.15">
      <c r="A36" s="14" t="s">
        <v>140</v>
      </c>
      <c r="B36" s="29" t="str">
        <f>VLOOKUP(A36,'HECVAT - Full'!A$26:B$285,2,FALSE)</f>
        <v>Use this area to share information about your environment that will assist those who are assessing your company data security program.</v>
      </c>
      <c r="C36" s="37" t="str">
        <f>IF(LEN(VLOOKUP($A36,Questions!$B:$AA,20,FALSE))=0,"",VLOOKUP($A36,Questions!$B:$AA,20,FALSE))</f>
        <v xml:space="preserve"> </v>
      </c>
      <c r="D36" s="37" t="str">
        <f>IF(LEN(VLOOKUP($A36,Questions!$B:$AA,21,FALSE))=0,"",VLOOKUP($A36,Questions!$B:$AA,21,FALSE))</f>
        <v xml:space="preserve"> </v>
      </c>
      <c r="E36" s="36" t="str">
        <f>IF(LEN(VLOOKUP($A36,Questions!$B:$AA,22,FALSE))=0,"",VLOOKUP($A36,Questions!$B:$AA,22,FALSE))</f>
        <v xml:space="preserve"> </v>
      </c>
      <c r="F36" s="37" t="str">
        <f>IF(LEN(VLOOKUP($A36,Questions!$B:$AA,23,FALSE))=0,"",VLOOKUP($A36,Questions!$B:$AA,23,FALSE))</f>
        <v xml:space="preserve"> </v>
      </c>
      <c r="G36" s="37" t="str">
        <f>IF(LEN(VLOOKUP($A36,Questions!$B:$AA,24,FALSE))=0,"",VLOOKUP($A36,Questions!$B:$AA,24,FALSE))</f>
        <v xml:space="preserve"> </v>
      </c>
      <c r="H36" s="37" t="str">
        <f>IF(LEN(VLOOKUP($A36,Questions!$B:$AA,25,FALSE))=0,"",VLOOKUP($A36,Questions!$B:$AA,25,FALSE))</f>
        <v xml:space="preserve"> </v>
      </c>
      <c r="I36" s="36" t="str">
        <f>IF(LEN(VLOOKUP($A36,Questions!$B:$AA,26,FALSE))=0,"",VLOOKUP($A36,Questions!$B:$AA,26,FALSE))</f>
        <v xml:space="preserve"> </v>
      </c>
      <c r="J36" s="36" t="str">
        <f>IF(LEN(VLOOKUP($A36,Questions!$B:$AB,27,FALSE))=0,"",VLOOKUP($A36,Questions!$B:$AB,27,FALSE))</f>
        <v xml:space="preserve"> </v>
      </c>
    </row>
    <row r="37" spans="1:259" s="34" customFormat="1" ht="36" customHeight="1" x14ac:dyDescent="0.15">
      <c r="A37" s="402" t="s">
        <v>16</v>
      </c>
      <c r="B37" s="403"/>
      <c r="C37" s="24" t="str">
        <f>C$22</f>
        <v>CIS Critical Security Controls v6.1</v>
      </c>
      <c r="D37" s="24" t="str">
        <f t="shared" ref="D37:J37" si="1">D$22</f>
        <v>HIPAA</v>
      </c>
      <c r="E37" s="24" t="str">
        <f t="shared" si="1"/>
        <v>ISO 27002:27013</v>
      </c>
      <c r="F37" s="24" t="str">
        <f t="shared" si="1"/>
        <v>NIST Cybersecurity Framework</v>
      </c>
      <c r="G37" s="24" t="str">
        <f t="shared" si="1"/>
        <v>NIST SP 800-171r1</v>
      </c>
      <c r="H37" s="24" t="str">
        <f t="shared" si="1"/>
        <v>NIST SP 800-53r4</v>
      </c>
      <c r="I37" s="24" t="str">
        <f t="shared" si="1"/>
        <v>PCI DSS</v>
      </c>
      <c r="J37" s="24" t="str">
        <f t="shared" si="1"/>
        <v>Trusted CI</v>
      </c>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c r="CW37" s="33"/>
      <c r="CX37" s="33"/>
      <c r="CY37" s="33"/>
      <c r="CZ37" s="33"/>
      <c r="DA37" s="33"/>
      <c r="DB37" s="33"/>
      <c r="DC37" s="33"/>
      <c r="DD37" s="33"/>
      <c r="DE37" s="33"/>
      <c r="DF37" s="33"/>
      <c r="DG37" s="33"/>
      <c r="DH37" s="33"/>
      <c r="DI37" s="33"/>
      <c r="DJ37" s="33"/>
      <c r="DK37" s="33"/>
      <c r="DL37" s="33"/>
      <c r="DM37" s="33"/>
      <c r="DN37" s="33"/>
      <c r="DO37" s="33"/>
      <c r="DP37" s="33"/>
      <c r="DQ37" s="33"/>
      <c r="DR37" s="33"/>
      <c r="DS37" s="33"/>
      <c r="DT37" s="33"/>
      <c r="DU37" s="33"/>
      <c r="DV37" s="33"/>
      <c r="DW37" s="33"/>
      <c r="DX37" s="33"/>
      <c r="DY37" s="33"/>
      <c r="DZ37" s="33"/>
      <c r="EA37" s="33"/>
      <c r="EB37" s="33"/>
      <c r="EC37" s="33"/>
      <c r="ED37" s="33"/>
      <c r="EE37" s="33"/>
      <c r="EF37" s="33"/>
      <c r="EG37" s="33"/>
      <c r="EH37" s="33"/>
      <c r="EI37" s="33"/>
      <c r="EJ37" s="33"/>
      <c r="EK37" s="33"/>
      <c r="EL37" s="33"/>
      <c r="EM37" s="33"/>
      <c r="EN37" s="33"/>
      <c r="EO37" s="33"/>
      <c r="EP37" s="33"/>
      <c r="EQ37" s="33"/>
      <c r="ER37" s="33"/>
      <c r="ES37" s="33"/>
      <c r="ET37" s="33"/>
      <c r="EU37" s="33"/>
      <c r="EV37" s="33"/>
      <c r="EW37" s="33"/>
      <c r="EX37" s="33"/>
      <c r="EY37" s="33"/>
      <c r="EZ37" s="33"/>
      <c r="FA37" s="33"/>
      <c r="FB37" s="33"/>
      <c r="FC37" s="33"/>
      <c r="FD37" s="33"/>
      <c r="FE37" s="33"/>
      <c r="FF37" s="33"/>
      <c r="FG37" s="33"/>
      <c r="FH37" s="33"/>
      <c r="FI37" s="33"/>
      <c r="FJ37" s="33"/>
      <c r="FK37" s="33"/>
      <c r="FL37" s="33"/>
      <c r="FM37" s="33"/>
      <c r="FN37" s="33"/>
      <c r="FO37" s="33"/>
      <c r="FP37" s="33"/>
      <c r="FQ37" s="33"/>
      <c r="FR37" s="33"/>
      <c r="FS37" s="33"/>
      <c r="FT37" s="33"/>
      <c r="FU37" s="33"/>
      <c r="FV37" s="33"/>
      <c r="FW37" s="33"/>
      <c r="FX37" s="33"/>
      <c r="FY37" s="33"/>
      <c r="FZ37" s="33"/>
      <c r="GA37" s="33"/>
      <c r="GB37" s="33"/>
      <c r="GC37" s="33"/>
      <c r="GD37" s="33"/>
      <c r="GE37" s="33"/>
      <c r="GF37" s="33"/>
      <c r="GG37" s="33"/>
      <c r="GH37" s="33"/>
      <c r="GI37" s="33"/>
      <c r="GJ37" s="33"/>
      <c r="GK37" s="33"/>
      <c r="GL37" s="33"/>
      <c r="GM37" s="33"/>
      <c r="GN37" s="33"/>
      <c r="GO37" s="33"/>
      <c r="GP37" s="33"/>
      <c r="GQ37" s="33"/>
      <c r="GR37" s="33"/>
      <c r="GS37" s="33"/>
      <c r="GT37" s="33"/>
      <c r="GU37" s="33"/>
      <c r="GV37" s="33"/>
      <c r="GW37" s="33"/>
      <c r="GX37" s="33"/>
      <c r="GY37" s="33"/>
      <c r="GZ37" s="33"/>
      <c r="HA37" s="33"/>
      <c r="HB37" s="33"/>
      <c r="HC37" s="33"/>
      <c r="HD37" s="33"/>
      <c r="HE37" s="33"/>
      <c r="HF37" s="33"/>
      <c r="HG37" s="33"/>
      <c r="HH37" s="33"/>
      <c r="HI37" s="33"/>
      <c r="HJ37" s="33"/>
      <c r="HK37" s="33"/>
      <c r="HL37" s="33"/>
      <c r="HM37" s="33"/>
      <c r="HN37" s="33"/>
      <c r="HO37" s="33"/>
      <c r="HP37" s="33"/>
      <c r="HQ37" s="33"/>
      <c r="HR37" s="33"/>
      <c r="HS37" s="33"/>
      <c r="HT37" s="33"/>
      <c r="HU37" s="33"/>
      <c r="HV37" s="33"/>
      <c r="HW37" s="33"/>
      <c r="HX37" s="33"/>
      <c r="HY37" s="33"/>
      <c r="HZ37" s="33"/>
      <c r="IA37" s="33"/>
      <c r="IB37" s="33"/>
      <c r="IC37" s="33"/>
      <c r="ID37" s="33"/>
      <c r="IE37" s="33"/>
      <c r="IF37" s="33"/>
      <c r="IG37" s="33"/>
      <c r="IH37" s="33"/>
      <c r="II37" s="33"/>
      <c r="IJ37" s="33"/>
      <c r="IK37" s="33"/>
      <c r="IL37" s="33"/>
      <c r="IM37" s="33"/>
      <c r="IN37" s="33"/>
      <c r="IO37" s="33"/>
      <c r="IP37" s="33"/>
      <c r="IQ37" s="33"/>
      <c r="IR37" s="33"/>
      <c r="IS37" s="33"/>
      <c r="IT37" s="33"/>
      <c r="IU37" s="33"/>
      <c r="IV37" s="33"/>
      <c r="IW37" s="33"/>
      <c r="IX37" s="33"/>
      <c r="IY37" s="33"/>
    </row>
    <row r="38" spans="1:259" ht="64.25" customHeight="1" x14ac:dyDescent="0.15">
      <c r="A38" s="14" t="s">
        <v>130</v>
      </c>
      <c r="B38" s="29" t="str">
        <f>VLOOKUP(A38,'HECVAT - Full'!A$26:B$285,2,FALSE)</f>
        <v>Have you undergone a SSAE 18/SOC 2 audit?</v>
      </c>
      <c r="C38" s="37" t="str">
        <f>IF(LEN(VLOOKUP($A38,Questions!$B:$AA,20,FALSE))=0,"",VLOOKUP($A38,Questions!$B:$AA,20,FALSE))</f>
        <v xml:space="preserve"> </v>
      </c>
      <c r="D38" s="37" t="str">
        <f>IF(LEN(VLOOKUP($A38,Questions!$B:$AA,21,FALSE))=0,"",VLOOKUP($A38,Questions!$B:$AA,21,FALSE))</f>
        <v xml:space="preserve"> </v>
      </c>
      <c r="E38" s="36" t="str">
        <f>IF(LEN(VLOOKUP($A38,Questions!$B:$AA,22,FALSE))=0,"",VLOOKUP($A38,Questions!$B:$AA,22,FALSE))</f>
        <v xml:space="preserve"> </v>
      </c>
      <c r="F38" s="37" t="str">
        <f>IF(LEN(VLOOKUP($A38,Questions!$B:$AA,23,FALSE))=0,"",VLOOKUP($A38,Questions!$B:$AA,23,FALSE))</f>
        <v xml:space="preserve"> </v>
      </c>
      <c r="G38" s="37" t="str">
        <f>IF(LEN(VLOOKUP($A38,Questions!$B:$AA,24,FALSE))=0,"",VLOOKUP($A38,Questions!$B:$AA,24,FALSE))</f>
        <v xml:space="preserve"> </v>
      </c>
      <c r="H38" s="36" t="str">
        <f>IF(LEN(VLOOKUP($A38,Questions!$B:$AA,25,FALSE))=0,"",VLOOKUP($A38,Questions!$B:$AA,25,FALSE))</f>
        <v xml:space="preserve"> </v>
      </c>
      <c r="I38" s="37" t="str">
        <f>IF(LEN(VLOOKUP($A38,Questions!$B:$AA,26,FALSE))=0,"",VLOOKUP($A38,Questions!$B:$AA,26,FALSE))</f>
        <v xml:space="preserve"> </v>
      </c>
      <c r="J38" s="37" t="str">
        <f>IF(LEN(VLOOKUP($A38,Questions!$B:$AB,27,FALSE))=0,"",VLOOKUP($A38,Questions!$B:$AB,27,FALSE))</f>
        <v xml:space="preserve"> </v>
      </c>
    </row>
    <row r="39" spans="1:259" ht="48" customHeight="1" x14ac:dyDescent="0.15">
      <c r="A39" s="14" t="s">
        <v>131</v>
      </c>
      <c r="B39" s="29" t="str">
        <f>VLOOKUP(A39,'HECVAT - Full'!A$26:B$285,2,FALSE)</f>
        <v>Have you completed the Cloud Security Alliance (CSA) self assessment or CAIQ?</v>
      </c>
      <c r="C39" s="37" t="str">
        <f>IF(LEN(VLOOKUP($A39,Questions!$B:$AA,20,FALSE))=0,"",VLOOKUP($A39,Questions!$B:$AA,20,FALSE))</f>
        <v xml:space="preserve"> </v>
      </c>
      <c r="D39" s="37" t="str">
        <f>IF(LEN(VLOOKUP($A39,Questions!$B:$AA,21,FALSE))=0,"",VLOOKUP($A39,Questions!$B:$AA,21,FALSE))</f>
        <v xml:space="preserve"> </v>
      </c>
      <c r="E39" s="36" t="str">
        <f>IF(LEN(VLOOKUP($A39,Questions!$B:$AA,22,FALSE))=0,"",VLOOKUP($A39,Questions!$B:$AA,22,FALSE))</f>
        <v xml:space="preserve"> </v>
      </c>
      <c r="F39" s="37" t="str">
        <f>IF(LEN(VLOOKUP($A39,Questions!$B:$AA,23,FALSE))=0,"",VLOOKUP($A39,Questions!$B:$AA,23,FALSE))</f>
        <v xml:space="preserve"> </v>
      </c>
      <c r="G39" s="37" t="str">
        <f>IF(LEN(VLOOKUP($A39,Questions!$B:$AA,24,FALSE))=0,"",VLOOKUP($A39,Questions!$B:$AA,24,FALSE))</f>
        <v xml:space="preserve"> </v>
      </c>
      <c r="H39" s="36" t="str">
        <f>IF(LEN(VLOOKUP($A39,Questions!$B:$AA,25,FALSE))=0,"",VLOOKUP($A39,Questions!$B:$AA,25,FALSE))</f>
        <v xml:space="preserve"> </v>
      </c>
      <c r="I39" s="37" t="str">
        <f>IF(LEN(VLOOKUP($A39,Questions!$B:$AA,26,FALSE))=0,"",VLOOKUP($A39,Questions!$B:$AA,26,FALSE))</f>
        <v xml:space="preserve"> </v>
      </c>
      <c r="J39" s="37" t="str">
        <f>IF(LEN(VLOOKUP($A39,Questions!$B:$AB,27,FALSE))=0,"",VLOOKUP($A39,Questions!$B:$AB,27,FALSE))</f>
        <v xml:space="preserve"> </v>
      </c>
    </row>
    <row r="40" spans="1:259" ht="48" customHeight="1" x14ac:dyDescent="0.15">
      <c r="A40" s="14" t="s">
        <v>132</v>
      </c>
      <c r="B40" s="29" t="str">
        <f>VLOOKUP(A40,'HECVAT - Full'!A$26:B$285,2,FALSE)</f>
        <v>Have you received the Cloud Security Alliance STAR certification?</v>
      </c>
      <c r="C40" s="37" t="str">
        <f>IF(LEN(VLOOKUP($A40,Questions!$B:$AA,20,FALSE))=0,"",VLOOKUP($A40,Questions!$B:$AA,20,FALSE))</f>
        <v xml:space="preserve"> </v>
      </c>
      <c r="D40" s="37" t="str">
        <f>IF(LEN(VLOOKUP($A40,Questions!$B:$AA,21,FALSE))=0,"",VLOOKUP($A40,Questions!$B:$AA,21,FALSE))</f>
        <v xml:space="preserve"> </v>
      </c>
      <c r="E40" s="36" t="str">
        <f>IF(LEN(VLOOKUP($A40,Questions!$B:$AA,22,FALSE))=0,"",VLOOKUP($A40,Questions!$B:$AA,22,FALSE))</f>
        <v xml:space="preserve"> </v>
      </c>
      <c r="F40" s="37" t="str">
        <f>IF(LEN(VLOOKUP($A40,Questions!$B:$AA,23,FALSE))=0,"",VLOOKUP($A40,Questions!$B:$AA,23,FALSE))</f>
        <v xml:space="preserve"> </v>
      </c>
      <c r="G40" s="37" t="str">
        <f>IF(LEN(VLOOKUP($A40,Questions!$B:$AA,24,FALSE))=0,"",VLOOKUP($A40,Questions!$B:$AA,24,FALSE))</f>
        <v xml:space="preserve"> </v>
      </c>
      <c r="H40" s="36" t="str">
        <f>IF(LEN(VLOOKUP($A40,Questions!$B:$AA,25,FALSE))=0,"",VLOOKUP($A40,Questions!$B:$AA,25,FALSE))</f>
        <v xml:space="preserve"> </v>
      </c>
      <c r="I40" s="37" t="str">
        <f>IF(LEN(VLOOKUP($A40,Questions!$B:$AA,26,FALSE))=0,"",VLOOKUP($A40,Questions!$B:$AA,26,FALSE))</f>
        <v xml:space="preserve"> </v>
      </c>
      <c r="J40" s="37" t="str">
        <f>IF(LEN(VLOOKUP($A40,Questions!$B:$AB,27,FALSE))=0,"",VLOOKUP($A40,Questions!$B:$AB,27,FALSE))</f>
        <v xml:space="preserve"> </v>
      </c>
    </row>
    <row r="41" spans="1:259" ht="64.25" customHeight="1" x14ac:dyDescent="0.15">
      <c r="A41" s="14" t="s">
        <v>133</v>
      </c>
      <c r="B41" s="29" t="str">
        <f>VLOOKUP(A41,'HECVAT - Full'!A$26:B$285,2,FALSE)</f>
        <v>Do you conform with a specific industry standard security framework? (e.g. NIST Cybersecurity Framework, CIS Controls, ISO 27001, etc.)</v>
      </c>
      <c r="C41" s="37" t="str">
        <f>IF(LEN(VLOOKUP($A41,Questions!$B:$AA,20,FALSE))=0,"",VLOOKUP($A41,Questions!$B:$AA,20,FALSE))</f>
        <v xml:space="preserve"> </v>
      </c>
      <c r="D41" s="37" t="str">
        <f>IF(LEN(VLOOKUP($A41,Questions!$B:$AA,21,FALSE))=0,"",VLOOKUP($A41,Questions!$B:$AA,21,FALSE))</f>
        <v xml:space="preserve"> </v>
      </c>
      <c r="E41" s="36" t="str">
        <f>IF(LEN(VLOOKUP($A41,Questions!$B:$AA,22,FALSE))=0,"",VLOOKUP($A41,Questions!$B:$AA,22,FALSE))</f>
        <v xml:space="preserve"> </v>
      </c>
      <c r="F41" s="37" t="str">
        <f>IF(LEN(VLOOKUP($A41,Questions!$B:$AA,23,FALSE))=0,"",VLOOKUP($A41,Questions!$B:$AA,23,FALSE))</f>
        <v xml:space="preserve"> </v>
      </c>
      <c r="G41" s="37" t="str">
        <f>IF(LEN(VLOOKUP($A41,Questions!$B:$AA,24,FALSE))=0,"",VLOOKUP($A41,Questions!$B:$AA,24,FALSE))</f>
        <v xml:space="preserve"> </v>
      </c>
      <c r="H41" s="36" t="str">
        <f>IF(LEN(VLOOKUP($A41,Questions!$B:$AA,25,FALSE))=0,"",VLOOKUP($A41,Questions!$B:$AA,25,FALSE))</f>
        <v xml:space="preserve"> </v>
      </c>
      <c r="I41" s="36" t="str">
        <f>IF(LEN(VLOOKUP($A41,Questions!$B:$AA,26,FALSE))=0,"",VLOOKUP($A41,Questions!$B:$AA,26,FALSE))</f>
        <v xml:space="preserve"> </v>
      </c>
      <c r="J41" s="36" t="str">
        <f>IF(LEN(VLOOKUP($A41,Questions!$B:$AB,27,FALSE))=0,"",VLOOKUP($A41,Questions!$B:$AB,27,FALSE))</f>
        <v xml:space="preserve"> </v>
      </c>
    </row>
    <row r="42" spans="1:259" ht="48" customHeight="1" x14ac:dyDescent="0.15">
      <c r="A42" s="14" t="s">
        <v>134</v>
      </c>
      <c r="B42" s="29" t="str">
        <f>VLOOKUP(A42,'HECVAT - Full'!A$26:B$285,2,FALSE)</f>
        <v>Can the systems that hold the institution's data be compliant with NIST SP 800-171 and/or CMMC Level 3 standards?</v>
      </c>
      <c r="C42" s="37" t="str">
        <f>IF(LEN(VLOOKUP($A42,Questions!$B:$AA,20,FALSE))=0,"",VLOOKUP($A42,Questions!$B:$AA,20,FALSE))</f>
        <v xml:space="preserve"> </v>
      </c>
      <c r="D42" s="37" t="str">
        <f>IF(LEN(VLOOKUP($A42,Questions!$B:$AA,21,FALSE))=0,"",VLOOKUP($A42,Questions!$B:$AA,21,FALSE))</f>
        <v xml:space="preserve"> </v>
      </c>
      <c r="E42" s="36" t="str">
        <f>IF(LEN(VLOOKUP($A42,Questions!$B:$AA,22,FALSE))=0,"",VLOOKUP($A42,Questions!$B:$AA,22,FALSE))</f>
        <v xml:space="preserve"> </v>
      </c>
      <c r="F42" s="37" t="str">
        <f>IF(LEN(VLOOKUP($A42,Questions!$B:$AA,23,FALSE))=0,"",VLOOKUP($A42,Questions!$B:$AA,23,FALSE))</f>
        <v xml:space="preserve"> </v>
      </c>
      <c r="G42" s="37" t="str">
        <f>IF(LEN(VLOOKUP($A42,Questions!$B:$AA,24,FALSE))=0,"",VLOOKUP($A42,Questions!$B:$AA,24,FALSE))</f>
        <v xml:space="preserve"> </v>
      </c>
      <c r="H42" s="36" t="str">
        <f>IF(LEN(VLOOKUP($A42,Questions!$B:$AA,25,FALSE))=0,"",VLOOKUP($A42,Questions!$B:$AA,25,FALSE))</f>
        <v xml:space="preserve"> </v>
      </c>
      <c r="I42" s="37" t="str">
        <f>IF(LEN(VLOOKUP($A42,Questions!$B:$AA,26,FALSE))=0,"",VLOOKUP($A42,Questions!$B:$AA,26,FALSE))</f>
        <v xml:space="preserve"> </v>
      </c>
      <c r="J42" s="37" t="str">
        <f>IF(LEN(VLOOKUP($A42,Questions!$B:$AB,27,FALSE))=0,"",VLOOKUP($A42,Questions!$B:$AB,27,FALSE))</f>
        <v xml:space="preserve"> </v>
      </c>
    </row>
    <row r="43" spans="1:259" ht="48" customHeight="1" x14ac:dyDescent="0.15">
      <c r="A43" s="14" t="s">
        <v>135</v>
      </c>
      <c r="B43" s="29" t="str">
        <f>VLOOKUP(A43,'HECVAT - Full'!A$26:B$285,2,FALSE)</f>
        <v>Can you provide overall system and/or application architecture diagrams including a full description of the data flow for all components of the system?</v>
      </c>
      <c r="C43" s="37" t="str">
        <f>IF(LEN(VLOOKUP($A43,Questions!$B:$AA,20,FALSE))=0,"",VLOOKUP($A43,Questions!$B:$AA,20,FALSE))</f>
        <v xml:space="preserve"> </v>
      </c>
      <c r="D43" s="36" t="str">
        <f>IF(LEN(VLOOKUP($A43,Questions!$B:$AA,21,FALSE))=0,"",VLOOKUP($A43,Questions!$B:$AA,21,FALSE))</f>
        <v xml:space="preserve"> </v>
      </c>
      <c r="E43" s="36" t="str">
        <f>IF(LEN(VLOOKUP($A43,Questions!$B:$AA,22,FALSE))=0,"",VLOOKUP($A43,Questions!$B:$AA,22,FALSE))</f>
        <v xml:space="preserve"> </v>
      </c>
      <c r="F43" s="36" t="str">
        <f>IF(LEN(VLOOKUP($A43,Questions!$B:$AA,23,FALSE))=0,"",VLOOKUP($A43,Questions!$B:$AA,23,FALSE))</f>
        <v xml:space="preserve"> </v>
      </c>
      <c r="G43" s="36" t="str">
        <f>IF(LEN(VLOOKUP($A43,Questions!$B:$AA,24,FALSE))=0,"",VLOOKUP($A43,Questions!$B:$AA,24,FALSE))</f>
        <v xml:space="preserve"> </v>
      </c>
      <c r="H43" s="36" t="str">
        <f>IF(LEN(VLOOKUP($A43,Questions!$B:$AA,25,FALSE))=0,"",VLOOKUP($A43,Questions!$B:$AA,25,FALSE))</f>
        <v xml:space="preserve"> </v>
      </c>
      <c r="I43" s="37" t="str">
        <f>IF(LEN(VLOOKUP($A43,Questions!$B:$AA,26,FALSE))=0,"",VLOOKUP($A43,Questions!$B:$AA,26,FALSE))</f>
        <v xml:space="preserve"> </v>
      </c>
      <c r="J43" s="37" t="str">
        <f>IF(LEN(VLOOKUP($A43,Questions!$B:$AB,27,FALSE))=0,"",VLOOKUP($A43,Questions!$B:$AB,27,FALSE))</f>
        <v xml:space="preserve"> </v>
      </c>
    </row>
    <row r="44" spans="1:259" s="320" customFormat="1" ht="48" customHeight="1" x14ac:dyDescent="0.15">
      <c r="A44" s="14" t="s">
        <v>2588</v>
      </c>
      <c r="B44" s="29" t="str">
        <f>VLOOKUP(A44,'HECVAT - Full'!A$26:B$285,2,FALSE)</f>
        <v>Does your organization have a data privacy policy?</v>
      </c>
      <c r="C44" s="37" t="str">
        <f>IF(LEN(VLOOKUP($A44,Questions!$B:$AA,20,FALSE))=0,"",VLOOKUP($A44,Questions!$B:$AA,20,FALSE))</f>
        <v xml:space="preserve"> </v>
      </c>
      <c r="D44" s="36" t="str">
        <f>IF(LEN(VLOOKUP($A44,Questions!$B:$AA,21,FALSE))=0,"",VLOOKUP($A44,Questions!$B:$AA,21,FALSE))</f>
        <v xml:space="preserve"> </v>
      </c>
      <c r="E44" s="36" t="str">
        <f>IF(LEN(VLOOKUP($A44,Questions!$B:$AA,22,FALSE))=0,"",VLOOKUP($A44,Questions!$B:$AA,22,FALSE))</f>
        <v xml:space="preserve"> </v>
      </c>
      <c r="F44" s="36" t="str">
        <f>IF(LEN(VLOOKUP($A44,Questions!$B:$AA,23,FALSE))=0,"",VLOOKUP($A44,Questions!$B:$AA,23,FALSE))</f>
        <v xml:space="preserve"> </v>
      </c>
      <c r="G44" s="36" t="str">
        <f>IF(LEN(VLOOKUP($A44,Questions!$B:$AA,24,FALSE))=0,"",VLOOKUP($A44,Questions!$B:$AA,24,FALSE))</f>
        <v xml:space="preserve"> </v>
      </c>
      <c r="H44" s="36" t="str">
        <f>IF(LEN(VLOOKUP($A44,Questions!$B:$AA,25,FALSE))=0,"",VLOOKUP($A44,Questions!$B:$AA,25,FALSE))</f>
        <v xml:space="preserve"> </v>
      </c>
      <c r="I44" s="37" t="str">
        <f>IF(LEN(VLOOKUP($A44,Questions!$B:$AA,26,FALSE))=0,"",VLOOKUP($A44,Questions!$B:$AA,26,FALSE))</f>
        <v xml:space="preserve"> </v>
      </c>
      <c r="J44" s="37" t="str">
        <f>IF(LEN(VLOOKUP($A44,Questions!$B:$AB,27,FALSE))=0,"",VLOOKUP($A44,Questions!$B:$AB,27,FALSE))</f>
        <v xml:space="preserve"> </v>
      </c>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c r="DO44" s="3"/>
      <c r="DP44" s="3"/>
      <c r="DQ44" s="3"/>
      <c r="DR44" s="3"/>
      <c r="DS44" s="3"/>
      <c r="DT44" s="3"/>
      <c r="DU44" s="3"/>
      <c r="DV44" s="3"/>
      <c r="DW44" s="3"/>
      <c r="DX44" s="3"/>
      <c r="DY44" s="3"/>
      <c r="DZ44" s="3"/>
      <c r="EA44" s="3"/>
      <c r="EB44" s="3"/>
      <c r="EC44" s="3"/>
      <c r="ED44" s="3"/>
      <c r="EE44" s="3"/>
      <c r="EF44" s="3"/>
      <c r="EG44" s="3"/>
      <c r="EH44" s="3"/>
      <c r="EI44" s="3"/>
      <c r="EJ44" s="3"/>
      <c r="EK44" s="3"/>
      <c r="EL44" s="3"/>
      <c r="EM44" s="3"/>
      <c r="EN44" s="3"/>
      <c r="EO44" s="3"/>
      <c r="EP44" s="3"/>
      <c r="EQ44" s="3"/>
      <c r="ER44" s="3"/>
      <c r="ES44" s="3"/>
      <c r="ET44" s="3"/>
      <c r="EU44" s="3"/>
      <c r="EV44" s="3"/>
      <c r="EW44" s="3"/>
      <c r="EX44" s="3"/>
      <c r="EY44" s="3"/>
      <c r="EZ44" s="3"/>
      <c r="FA44" s="3"/>
      <c r="FB44" s="3"/>
      <c r="FC44" s="3"/>
      <c r="FD44" s="3"/>
      <c r="FE44" s="3"/>
      <c r="FF44" s="3"/>
      <c r="FG44" s="3"/>
      <c r="FH44" s="3"/>
      <c r="FI44" s="3"/>
      <c r="FJ44" s="3"/>
      <c r="FK44" s="3"/>
      <c r="FL44" s="3"/>
      <c r="FM44" s="3"/>
      <c r="FN44" s="3"/>
      <c r="FO44" s="3"/>
      <c r="FP44" s="3"/>
      <c r="FQ44" s="3"/>
      <c r="FR44" s="3"/>
      <c r="FS44" s="3"/>
      <c r="FT44" s="3"/>
      <c r="FU44" s="3"/>
      <c r="FV44" s="3"/>
      <c r="FW44" s="3"/>
      <c r="FX44" s="3"/>
      <c r="FY44" s="3"/>
      <c r="FZ44" s="3"/>
      <c r="GA44" s="3"/>
      <c r="GB44" s="3"/>
      <c r="GC44" s="3"/>
      <c r="GD44" s="3"/>
      <c r="GE44" s="3"/>
      <c r="GF44" s="3"/>
      <c r="GG44" s="3"/>
      <c r="GH44" s="3"/>
      <c r="GI44" s="3"/>
      <c r="GJ44" s="3"/>
      <c r="GK44" s="3"/>
      <c r="GL44" s="3"/>
      <c r="GM44" s="3"/>
      <c r="GN44" s="3"/>
      <c r="GO44" s="3"/>
      <c r="GP44" s="3"/>
      <c r="GQ44" s="3"/>
      <c r="GR44" s="3"/>
      <c r="GS44" s="3"/>
      <c r="GT44" s="3"/>
      <c r="GU44" s="3"/>
      <c r="GV44" s="3"/>
      <c r="GW44" s="3"/>
      <c r="GX44" s="3"/>
      <c r="GY44" s="3"/>
      <c r="GZ44" s="3"/>
      <c r="HA44" s="3"/>
      <c r="HB44" s="3"/>
      <c r="HC44" s="3"/>
      <c r="HD44" s="3"/>
      <c r="HE44" s="3"/>
      <c r="HF44" s="3"/>
      <c r="HG44" s="3"/>
      <c r="HH44" s="3"/>
      <c r="HI44" s="3"/>
      <c r="HJ44" s="3"/>
      <c r="HK44" s="3"/>
      <c r="HL44" s="3"/>
      <c r="HM44" s="3"/>
      <c r="HN44" s="3"/>
      <c r="HO44" s="3"/>
      <c r="HP44" s="3"/>
      <c r="HQ44" s="3"/>
      <c r="HR44" s="3"/>
      <c r="HS44" s="3"/>
      <c r="HT44" s="3"/>
      <c r="HU44" s="3"/>
      <c r="HV44" s="3"/>
      <c r="HW44" s="3"/>
      <c r="HX44" s="3"/>
      <c r="HY44" s="3"/>
      <c r="HZ44" s="3"/>
      <c r="IA44" s="3"/>
      <c r="IB44" s="3"/>
      <c r="IC44" s="3"/>
      <c r="ID44" s="3"/>
      <c r="IE44" s="3"/>
      <c r="IF44" s="3"/>
      <c r="IG44" s="3"/>
      <c r="IH44" s="3"/>
      <c r="II44" s="3"/>
      <c r="IJ44" s="3"/>
      <c r="IK44" s="3"/>
      <c r="IL44" s="3"/>
      <c r="IM44" s="3"/>
      <c r="IN44" s="3"/>
      <c r="IO44" s="3"/>
      <c r="IP44" s="3"/>
      <c r="IQ44" s="3"/>
      <c r="IR44" s="3"/>
      <c r="IS44" s="3"/>
      <c r="IT44" s="3"/>
      <c r="IU44" s="3"/>
      <c r="IV44" s="3"/>
      <c r="IW44" s="3"/>
      <c r="IX44" s="3"/>
      <c r="IY44" s="3"/>
    </row>
    <row r="45" spans="1:259" s="320" customFormat="1" ht="48" customHeight="1" x14ac:dyDescent="0.15">
      <c r="A45" s="14" t="s">
        <v>2589</v>
      </c>
      <c r="B45" s="29" t="str">
        <f>VLOOKUP(A45,'HECVAT - Full'!A$26:B$285,2,FALSE)</f>
        <v>Do you have a documented, and currently implemented, employee onboarding and offboarding policy?</v>
      </c>
      <c r="C45" s="37" t="str">
        <f>IF(LEN(VLOOKUP($A45,Questions!$B:$AA,20,FALSE))=0,"",VLOOKUP($A45,Questions!$B:$AA,20,FALSE))</f>
        <v xml:space="preserve"> </v>
      </c>
      <c r="D45" s="36" t="str">
        <f>IF(LEN(VLOOKUP($A45,Questions!$B:$AA,21,FALSE))=0,"",VLOOKUP($A45,Questions!$B:$AA,21,FALSE))</f>
        <v xml:space="preserve"> </v>
      </c>
      <c r="E45" s="36" t="str">
        <f>IF(LEN(VLOOKUP($A45,Questions!$B:$AA,22,FALSE))=0,"",VLOOKUP($A45,Questions!$B:$AA,22,FALSE))</f>
        <v xml:space="preserve"> </v>
      </c>
      <c r="F45" s="36" t="str">
        <f>IF(LEN(VLOOKUP($A45,Questions!$B:$AA,23,FALSE))=0,"",VLOOKUP($A45,Questions!$B:$AA,23,FALSE))</f>
        <v xml:space="preserve"> </v>
      </c>
      <c r="G45" s="36" t="str">
        <f>IF(LEN(VLOOKUP($A45,Questions!$B:$AA,24,FALSE))=0,"",VLOOKUP($A45,Questions!$B:$AA,24,FALSE))</f>
        <v xml:space="preserve"> </v>
      </c>
      <c r="H45" s="36" t="str">
        <f>IF(LEN(VLOOKUP($A45,Questions!$B:$AA,25,FALSE))=0,"",VLOOKUP($A45,Questions!$B:$AA,25,FALSE))</f>
        <v xml:space="preserve"> </v>
      </c>
      <c r="I45" s="37" t="str">
        <f>IF(LEN(VLOOKUP($A45,Questions!$B:$AA,26,FALSE))=0,"",VLOOKUP($A45,Questions!$B:$AA,26,FALSE))</f>
        <v xml:space="preserve"> </v>
      </c>
      <c r="J45" s="37" t="str">
        <f>IF(LEN(VLOOKUP($A45,Questions!$B:$AB,27,FALSE))=0,"",VLOOKUP($A45,Questions!$B:$AB,27,FALSE))</f>
        <v xml:space="preserve"> </v>
      </c>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c r="GI45" s="3"/>
      <c r="GJ45" s="3"/>
      <c r="GK45" s="3"/>
      <c r="GL45" s="3"/>
      <c r="GM45" s="3"/>
      <c r="GN45" s="3"/>
      <c r="GO45" s="3"/>
      <c r="GP45" s="3"/>
      <c r="GQ45" s="3"/>
      <c r="GR45" s="3"/>
      <c r="GS45" s="3"/>
      <c r="GT45" s="3"/>
      <c r="GU45" s="3"/>
      <c r="GV45" s="3"/>
      <c r="GW45" s="3"/>
      <c r="GX45" s="3"/>
      <c r="GY45" s="3"/>
      <c r="GZ45" s="3"/>
      <c r="HA45" s="3"/>
      <c r="HB45" s="3"/>
      <c r="HC45" s="3"/>
      <c r="HD45" s="3"/>
      <c r="HE45" s="3"/>
      <c r="HF45" s="3"/>
      <c r="HG45" s="3"/>
      <c r="HH45" s="3"/>
      <c r="HI45" s="3"/>
      <c r="HJ45" s="3"/>
      <c r="HK45" s="3"/>
      <c r="HL45" s="3"/>
      <c r="HM45" s="3"/>
      <c r="HN45" s="3"/>
      <c r="HO45" s="3"/>
      <c r="HP45" s="3"/>
      <c r="HQ45" s="3"/>
      <c r="HR45" s="3"/>
      <c r="HS45" s="3"/>
      <c r="HT45" s="3"/>
      <c r="HU45" s="3"/>
      <c r="HV45" s="3"/>
      <c r="HW45" s="3"/>
      <c r="HX45" s="3"/>
      <c r="HY45" s="3"/>
      <c r="HZ45" s="3"/>
      <c r="IA45" s="3"/>
      <c r="IB45" s="3"/>
      <c r="IC45" s="3"/>
      <c r="ID45" s="3"/>
      <c r="IE45" s="3"/>
      <c r="IF45" s="3"/>
      <c r="IG45" s="3"/>
      <c r="IH45" s="3"/>
      <c r="II45" s="3"/>
      <c r="IJ45" s="3"/>
      <c r="IK45" s="3"/>
      <c r="IL45" s="3"/>
      <c r="IM45" s="3"/>
      <c r="IN45" s="3"/>
      <c r="IO45" s="3"/>
      <c r="IP45" s="3"/>
      <c r="IQ45" s="3"/>
      <c r="IR45" s="3"/>
      <c r="IS45" s="3"/>
      <c r="IT45" s="3"/>
      <c r="IU45" s="3"/>
      <c r="IV45" s="3"/>
      <c r="IW45" s="3"/>
      <c r="IX45" s="3"/>
      <c r="IY45" s="3"/>
    </row>
    <row r="46" spans="1:259" s="320" customFormat="1" ht="48" customHeight="1" x14ac:dyDescent="0.15">
      <c r="A46" s="14" t="s">
        <v>2590</v>
      </c>
      <c r="B46" s="29" t="str">
        <f>VLOOKUP(A46,'HECVAT - Full'!A$26:B$285,2,FALSE)</f>
        <v>Do you have a documented change management process?</v>
      </c>
      <c r="C46" s="37" t="str">
        <f>IF(LEN(VLOOKUP($A46,Questions!$B:$AA,20,FALSE))=0,"",VLOOKUP($A46,Questions!$B:$AA,20,FALSE))</f>
        <v xml:space="preserve"> </v>
      </c>
      <c r="D46" s="36" t="str">
        <f>IF(LEN(VLOOKUP($A46,Questions!$B:$AA,21,FALSE))=0,"",VLOOKUP($A46,Questions!$B:$AA,21,FALSE))</f>
        <v xml:space="preserve"> </v>
      </c>
      <c r="E46" s="36" t="str">
        <f>IF(LEN(VLOOKUP($A46,Questions!$B:$AA,22,FALSE))=0,"",VLOOKUP($A46,Questions!$B:$AA,22,FALSE))</f>
        <v xml:space="preserve"> </v>
      </c>
      <c r="F46" s="36" t="str">
        <f>IF(LEN(VLOOKUP($A46,Questions!$B:$AA,23,FALSE))=0,"",VLOOKUP($A46,Questions!$B:$AA,23,FALSE))</f>
        <v xml:space="preserve"> </v>
      </c>
      <c r="G46" s="36" t="str">
        <f>IF(LEN(VLOOKUP($A46,Questions!$B:$AA,24,FALSE))=0,"",VLOOKUP($A46,Questions!$B:$AA,24,FALSE))</f>
        <v xml:space="preserve"> </v>
      </c>
      <c r="H46" s="36" t="str">
        <f>IF(LEN(VLOOKUP($A46,Questions!$B:$AA,25,FALSE))=0,"",VLOOKUP($A46,Questions!$B:$AA,25,FALSE))</f>
        <v xml:space="preserve"> </v>
      </c>
      <c r="I46" s="37" t="str">
        <f>IF(LEN(VLOOKUP($A46,Questions!$B:$AA,26,FALSE))=0,"",VLOOKUP($A46,Questions!$B:$AA,26,FALSE))</f>
        <v xml:space="preserve"> </v>
      </c>
      <c r="J46" s="37" t="str">
        <f>IF(LEN(VLOOKUP($A46,Questions!$B:$AB,27,FALSE))=0,"",VLOOKUP($A46,Questions!$B:$AB,27,FALSE))</f>
        <v xml:space="preserve"> </v>
      </c>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c r="DI46" s="3"/>
      <c r="DJ46" s="3"/>
      <c r="DK46" s="3"/>
      <c r="DL46" s="3"/>
      <c r="DM46" s="3"/>
      <c r="DN46" s="3"/>
      <c r="DO46" s="3"/>
      <c r="DP46" s="3"/>
      <c r="DQ46" s="3"/>
      <c r="DR46" s="3"/>
      <c r="DS46" s="3"/>
      <c r="DT46" s="3"/>
      <c r="DU46" s="3"/>
      <c r="DV46" s="3"/>
      <c r="DW46" s="3"/>
      <c r="DX46" s="3"/>
      <c r="DY46" s="3"/>
      <c r="DZ46" s="3"/>
      <c r="EA46" s="3"/>
      <c r="EB46" s="3"/>
      <c r="EC46" s="3"/>
      <c r="ED46" s="3"/>
      <c r="EE46" s="3"/>
      <c r="EF46" s="3"/>
      <c r="EG46" s="3"/>
      <c r="EH46" s="3"/>
      <c r="EI46" s="3"/>
      <c r="EJ46" s="3"/>
      <c r="EK46" s="3"/>
      <c r="EL46" s="3"/>
      <c r="EM46" s="3"/>
      <c r="EN46" s="3"/>
      <c r="EO46" s="3"/>
      <c r="EP46" s="3"/>
      <c r="EQ46" s="3"/>
      <c r="ER46" s="3"/>
      <c r="ES46" s="3"/>
      <c r="ET46" s="3"/>
      <c r="EU46" s="3"/>
      <c r="EV46" s="3"/>
      <c r="EW46" s="3"/>
      <c r="EX46" s="3"/>
      <c r="EY46" s="3"/>
      <c r="EZ46" s="3"/>
      <c r="FA46" s="3"/>
      <c r="FB46" s="3"/>
      <c r="FC46" s="3"/>
      <c r="FD46" s="3"/>
      <c r="FE46" s="3"/>
      <c r="FF46" s="3"/>
      <c r="FG46" s="3"/>
      <c r="FH46" s="3"/>
      <c r="FI46" s="3"/>
      <c r="FJ46" s="3"/>
      <c r="FK46" s="3"/>
      <c r="FL46" s="3"/>
      <c r="FM46" s="3"/>
      <c r="FN46" s="3"/>
      <c r="FO46" s="3"/>
      <c r="FP46" s="3"/>
      <c r="FQ46" s="3"/>
      <c r="FR46" s="3"/>
      <c r="FS46" s="3"/>
      <c r="FT46" s="3"/>
      <c r="FU46" s="3"/>
      <c r="FV46" s="3"/>
      <c r="FW46" s="3"/>
      <c r="FX46" s="3"/>
      <c r="FY46" s="3"/>
      <c r="FZ46" s="3"/>
      <c r="GA46" s="3"/>
      <c r="GB46" s="3"/>
      <c r="GC46" s="3"/>
      <c r="GD46" s="3"/>
      <c r="GE46" s="3"/>
      <c r="GF46" s="3"/>
      <c r="GG46" s="3"/>
      <c r="GH46" s="3"/>
      <c r="GI46" s="3"/>
      <c r="GJ46" s="3"/>
      <c r="GK46" s="3"/>
      <c r="GL46" s="3"/>
      <c r="GM46" s="3"/>
      <c r="GN46" s="3"/>
      <c r="GO46" s="3"/>
      <c r="GP46" s="3"/>
      <c r="GQ46" s="3"/>
      <c r="GR46" s="3"/>
      <c r="GS46" s="3"/>
      <c r="GT46" s="3"/>
      <c r="GU46" s="3"/>
      <c r="GV46" s="3"/>
      <c r="GW46" s="3"/>
      <c r="GX46" s="3"/>
      <c r="GY46" s="3"/>
      <c r="GZ46" s="3"/>
      <c r="HA46" s="3"/>
      <c r="HB46" s="3"/>
      <c r="HC46" s="3"/>
      <c r="HD46" s="3"/>
      <c r="HE46" s="3"/>
      <c r="HF46" s="3"/>
      <c r="HG46" s="3"/>
      <c r="HH46" s="3"/>
      <c r="HI46" s="3"/>
      <c r="HJ46" s="3"/>
      <c r="HK46" s="3"/>
      <c r="HL46" s="3"/>
      <c r="HM46" s="3"/>
      <c r="HN46" s="3"/>
      <c r="HO46" s="3"/>
      <c r="HP46" s="3"/>
      <c r="HQ46" s="3"/>
      <c r="HR46" s="3"/>
      <c r="HS46" s="3"/>
      <c r="HT46" s="3"/>
      <c r="HU46" s="3"/>
      <c r="HV46" s="3"/>
      <c r="HW46" s="3"/>
      <c r="HX46" s="3"/>
      <c r="HY46" s="3"/>
      <c r="HZ46" s="3"/>
      <c r="IA46" s="3"/>
      <c r="IB46" s="3"/>
      <c r="IC46" s="3"/>
      <c r="ID46" s="3"/>
      <c r="IE46" s="3"/>
      <c r="IF46" s="3"/>
      <c r="IG46" s="3"/>
      <c r="IH46" s="3"/>
      <c r="II46" s="3"/>
      <c r="IJ46" s="3"/>
      <c r="IK46" s="3"/>
      <c r="IL46" s="3"/>
      <c r="IM46" s="3"/>
      <c r="IN46" s="3"/>
      <c r="IO46" s="3"/>
      <c r="IP46" s="3"/>
      <c r="IQ46" s="3"/>
      <c r="IR46" s="3"/>
      <c r="IS46" s="3"/>
      <c r="IT46" s="3"/>
      <c r="IU46" s="3"/>
      <c r="IV46" s="3"/>
      <c r="IW46" s="3"/>
      <c r="IX46" s="3"/>
      <c r="IY46" s="3"/>
    </row>
    <row r="47" spans="1:259" s="320" customFormat="1" ht="48" customHeight="1" x14ac:dyDescent="0.15">
      <c r="A47" s="14" t="s">
        <v>2591</v>
      </c>
      <c r="B47" s="29" t="str">
        <f>VLOOKUP(A47,'HECVAT - Full'!A$26:B$285,2,FALSE)</f>
        <v>Has a VPAT or ACR been created or updated for the product and version under consideration within the past year?</v>
      </c>
      <c r="C47" s="37" t="str">
        <f>IF(LEN(VLOOKUP($A47,Questions!$B:$AA,20,FALSE))=0,"",VLOOKUP($A47,Questions!$B:$AA,20,FALSE))</f>
        <v xml:space="preserve"> </v>
      </c>
      <c r="D47" s="36" t="str">
        <f>IF(LEN(VLOOKUP($A47,Questions!$B:$AA,21,FALSE))=0,"",VLOOKUP($A47,Questions!$B:$AA,21,FALSE))</f>
        <v xml:space="preserve"> </v>
      </c>
      <c r="E47" s="36" t="str">
        <f>IF(LEN(VLOOKUP($A47,Questions!$B:$AA,22,FALSE))=0,"",VLOOKUP($A47,Questions!$B:$AA,22,FALSE))</f>
        <v xml:space="preserve"> </v>
      </c>
      <c r="F47" s="36" t="str">
        <f>IF(LEN(VLOOKUP($A47,Questions!$B:$AA,23,FALSE))=0,"",VLOOKUP($A47,Questions!$B:$AA,23,FALSE))</f>
        <v xml:space="preserve"> </v>
      </c>
      <c r="G47" s="36" t="str">
        <f>IF(LEN(VLOOKUP($A47,Questions!$B:$AA,24,FALSE))=0,"",VLOOKUP($A47,Questions!$B:$AA,24,FALSE))</f>
        <v xml:space="preserve"> </v>
      </c>
      <c r="H47" s="36" t="str">
        <f>IF(LEN(VLOOKUP($A47,Questions!$B:$AA,25,FALSE))=0,"",VLOOKUP($A47,Questions!$B:$AA,25,FALSE))</f>
        <v xml:space="preserve"> </v>
      </c>
      <c r="I47" s="37" t="str">
        <f>IF(LEN(VLOOKUP($A47,Questions!$B:$AA,26,FALSE))=0,"",VLOOKUP($A47,Questions!$B:$AA,26,FALSE))</f>
        <v xml:space="preserve"> </v>
      </c>
      <c r="J47" s="37" t="str">
        <f>IF(LEN(VLOOKUP($A47,Questions!$B:$AB,27,FALSE))=0,"",VLOOKUP($A47,Questions!$B:$AB,27,FALSE))</f>
        <v xml:space="preserve"> </v>
      </c>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c r="EP47" s="3"/>
      <c r="EQ47" s="3"/>
      <c r="ER47" s="3"/>
      <c r="ES47" s="3"/>
      <c r="ET47" s="3"/>
      <c r="EU47" s="3"/>
      <c r="EV47" s="3"/>
      <c r="EW47" s="3"/>
      <c r="EX47" s="3"/>
      <c r="EY47" s="3"/>
      <c r="EZ47" s="3"/>
      <c r="FA47" s="3"/>
      <c r="FB47" s="3"/>
      <c r="FC47" s="3"/>
      <c r="FD47" s="3"/>
      <c r="FE47" s="3"/>
      <c r="FF47" s="3"/>
      <c r="FG47" s="3"/>
      <c r="FH47" s="3"/>
      <c r="FI47" s="3"/>
      <c r="FJ47" s="3"/>
      <c r="FK47" s="3"/>
      <c r="FL47" s="3"/>
      <c r="FM47" s="3"/>
      <c r="FN47" s="3"/>
      <c r="FO47" s="3"/>
      <c r="FP47" s="3"/>
      <c r="FQ47" s="3"/>
      <c r="FR47" s="3"/>
      <c r="FS47" s="3"/>
      <c r="FT47" s="3"/>
      <c r="FU47" s="3"/>
      <c r="FV47" s="3"/>
      <c r="FW47" s="3"/>
      <c r="FX47" s="3"/>
      <c r="FY47" s="3"/>
      <c r="FZ47" s="3"/>
      <c r="GA47" s="3"/>
      <c r="GB47" s="3"/>
      <c r="GC47" s="3"/>
      <c r="GD47" s="3"/>
      <c r="GE47" s="3"/>
      <c r="GF47" s="3"/>
      <c r="GG47" s="3"/>
      <c r="GH47" s="3"/>
      <c r="GI47" s="3"/>
      <c r="GJ47" s="3"/>
      <c r="GK47" s="3"/>
      <c r="GL47" s="3"/>
      <c r="GM47" s="3"/>
      <c r="GN47" s="3"/>
      <c r="GO47" s="3"/>
      <c r="GP47" s="3"/>
      <c r="GQ47" s="3"/>
      <c r="GR47" s="3"/>
      <c r="GS47" s="3"/>
      <c r="GT47" s="3"/>
      <c r="GU47" s="3"/>
      <c r="GV47" s="3"/>
      <c r="GW47" s="3"/>
      <c r="GX47" s="3"/>
      <c r="GY47" s="3"/>
      <c r="GZ47" s="3"/>
      <c r="HA47" s="3"/>
      <c r="HB47" s="3"/>
      <c r="HC47" s="3"/>
      <c r="HD47" s="3"/>
      <c r="HE47" s="3"/>
      <c r="HF47" s="3"/>
      <c r="HG47" s="3"/>
      <c r="HH47" s="3"/>
      <c r="HI47" s="3"/>
      <c r="HJ47" s="3"/>
      <c r="HK47" s="3"/>
      <c r="HL47" s="3"/>
      <c r="HM47" s="3"/>
      <c r="HN47" s="3"/>
      <c r="HO47" s="3"/>
      <c r="HP47" s="3"/>
      <c r="HQ47" s="3"/>
      <c r="HR47" s="3"/>
      <c r="HS47" s="3"/>
      <c r="HT47" s="3"/>
      <c r="HU47" s="3"/>
      <c r="HV47" s="3"/>
      <c r="HW47" s="3"/>
      <c r="HX47" s="3"/>
      <c r="HY47" s="3"/>
      <c r="HZ47" s="3"/>
      <c r="IA47" s="3"/>
      <c r="IB47" s="3"/>
      <c r="IC47" s="3"/>
      <c r="ID47" s="3"/>
      <c r="IE47" s="3"/>
      <c r="IF47" s="3"/>
      <c r="IG47" s="3"/>
      <c r="IH47" s="3"/>
      <c r="II47" s="3"/>
      <c r="IJ47" s="3"/>
      <c r="IK47" s="3"/>
      <c r="IL47" s="3"/>
      <c r="IM47" s="3"/>
      <c r="IN47" s="3"/>
      <c r="IO47" s="3"/>
      <c r="IP47" s="3"/>
      <c r="IQ47" s="3"/>
      <c r="IR47" s="3"/>
      <c r="IS47" s="3"/>
      <c r="IT47" s="3"/>
      <c r="IU47" s="3"/>
      <c r="IV47" s="3"/>
      <c r="IW47" s="3"/>
      <c r="IX47" s="3"/>
      <c r="IY47" s="3"/>
    </row>
    <row r="48" spans="1:259" s="320" customFormat="1" ht="48" customHeight="1" x14ac:dyDescent="0.15">
      <c r="A48" s="14" t="s">
        <v>2592</v>
      </c>
      <c r="B48" s="29" t="str">
        <f>VLOOKUP(A48,'HECVAT - Full'!A$26:B$285,2,FALSE)</f>
        <v>Do you have documentation to support the accessibility features of your product?</v>
      </c>
      <c r="C48" s="37" t="str">
        <f>IF(LEN(VLOOKUP($A48,Questions!$B:$AA,20,FALSE))=0,"",VLOOKUP($A48,Questions!$B:$AA,20,FALSE))</f>
        <v xml:space="preserve"> </v>
      </c>
      <c r="D48" s="36" t="str">
        <f>IF(LEN(VLOOKUP($A48,Questions!$B:$AA,21,FALSE))=0,"",VLOOKUP($A48,Questions!$B:$AA,21,FALSE))</f>
        <v xml:space="preserve"> </v>
      </c>
      <c r="E48" s="36" t="str">
        <f>IF(LEN(VLOOKUP($A48,Questions!$B:$AA,22,FALSE))=0,"",VLOOKUP($A48,Questions!$B:$AA,22,FALSE))</f>
        <v xml:space="preserve"> </v>
      </c>
      <c r="F48" s="36" t="str">
        <f>IF(LEN(VLOOKUP($A48,Questions!$B:$AA,23,FALSE))=0,"",VLOOKUP($A48,Questions!$B:$AA,23,FALSE))</f>
        <v xml:space="preserve"> </v>
      </c>
      <c r="G48" s="36" t="str">
        <f>IF(LEN(VLOOKUP($A48,Questions!$B:$AA,24,FALSE))=0,"",VLOOKUP($A48,Questions!$B:$AA,24,FALSE))</f>
        <v xml:space="preserve"> </v>
      </c>
      <c r="H48" s="36" t="str">
        <f>IF(LEN(VLOOKUP($A48,Questions!$B:$AA,25,FALSE))=0,"",VLOOKUP($A48,Questions!$B:$AA,25,FALSE))</f>
        <v xml:space="preserve"> </v>
      </c>
      <c r="I48" s="37" t="str">
        <f>IF(LEN(VLOOKUP($A48,Questions!$B:$AA,26,FALSE))=0,"",VLOOKUP($A48,Questions!$B:$AA,26,FALSE))</f>
        <v xml:space="preserve"> </v>
      </c>
      <c r="J48" s="37" t="str">
        <f>IF(LEN(VLOOKUP($A48,Questions!$B:$AB,27,FALSE))=0,"",VLOOKUP($A48,Questions!$B:$AB,27,FALSE))</f>
        <v xml:space="preserve"> </v>
      </c>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c r="EP48" s="3"/>
      <c r="EQ48" s="3"/>
      <c r="ER48" s="3"/>
      <c r="ES48" s="3"/>
      <c r="ET48" s="3"/>
      <c r="EU48" s="3"/>
      <c r="EV48" s="3"/>
      <c r="EW48" s="3"/>
      <c r="EX48" s="3"/>
      <c r="EY48" s="3"/>
      <c r="EZ48" s="3"/>
      <c r="FA48" s="3"/>
      <c r="FB48" s="3"/>
      <c r="FC48" s="3"/>
      <c r="FD48" s="3"/>
      <c r="FE48" s="3"/>
      <c r="FF48" s="3"/>
      <c r="FG48" s="3"/>
      <c r="FH48" s="3"/>
      <c r="FI48" s="3"/>
      <c r="FJ48" s="3"/>
      <c r="FK48" s="3"/>
      <c r="FL48" s="3"/>
      <c r="FM48" s="3"/>
      <c r="FN48" s="3"/>
      <c r="FO48" s="3"/>
      <c r="FP48" s="3"/>
      <c r="FQ48" s="3"/>
      <c r="FR48" s="3"/>
      <c r="FS48" s="3"/>
      <c r="FT48" s="3"/>
      <c r="FU48" s="3"/>
      <c r="FV48" s="3"/>
      <c r="FW48" s="3"/>
      <c r="FX48" s="3"/>
      <c r="FY48" s="3"/>
      <c r="FZ48" s="3"/>
      <c r="GA48" s="3"/>
      <c r="GB48" s="3"/>
      <c r="GC48" s="3"/>
      <c r="GD48" s="3"/>
      <c r="GE48" s="3"/>
      <c r="GF48" s="3"/>
      <c r="GG48" s="3"/>
      <c r="GH48" s="3"/>
      <c r="GI48" s="3"/>
      <c r="GJ48" s="3"/>
      <c r="GK48" s="3"/>
      <c r="GL48" s="3"/>
      <c r="GM48" s="3"/>
      <c r="GN48" s="3"/>
      <c r="GO48" s="3"/>
      <c r="GP48" s="3"/>
      <c r="GQ48" s="3"/>
      <c r="GR48" s="3"/>
      <c r="GS48" s="3"/>
      <c r="GT48" s="3"/>
      <c r="GU48" s="3"/>
      <c r="GV48" s="3"/>
      <c r="GW48" s="3"/>
      <c r="GX48" s="3"/>
      <c r="GY48" s="3"/>
      <c r="GZ48" s="3"/>
      <c r="HA48" s="3"/>
      <c r="HB48" s="3"/>
      <c r="HC48" s="3"/>
      <c r="HD48" s="3"/>
      <c r="HE48" s="3"/>
      <c r="HF48" s="3"/>
      <c r="HG48" s="3"/>
      <c r="HH48" s="3"/>
      <c r="HI48" s="3"/>
      <c r="HJ48" s="3"/>
      <c r="HK48" s="3"/>
      <c r="HL48" s="3"/>
      <c r="HM48" s="3"/>
      <c r="HN48" s="3"/>
      <c r="HO48" s="3"/>
      <c r="HP48" s="3"/>
      <c r="HQ48" s="3"/>
      <c r="HR48" s="3"/>
      <c r="HS48" s="3"/>
      <c r="HT48" s="3"/>
      <c r="HU48" s="3"/>
      <c r="HV48" s="3"/>
      <c r="HW48" s="3"/>
      <c r="HX48" s="3"/>
      <c r="HY48" s="3"/>
      <c r="HZ48" s="3"/>
      <c r="IA48" s="3"/>
      <c r="IB48" s="3"/>
      <c r="IC48" s="3"/>
      <c r="ID48" s="3"/>
      <c r="IE48" s="3"/>
      <c r="IF48" s="3"/>
      <c r="IG48" s="3"/>
      <c r="IH48" s="3"/>
      <c r="II48" s="3"/>
      <c r="IJ48" s="3"/>
      <c r="IK48" s="3"/>
      <c r="IL48" s="3"/>
      <c r="IM48" s="3"/>
      <c r="IN48" s="3"/>
      <c r="IO48" s="3"/>
      <c r="IP48" s="3"/>
      <c r="IQ48" s="3"/>
      <c r="IR48" s="3"/>
      <c r="IS48" s="3"/>
      <c r="IT48" s="3"/>
      <c r="IU48" s="3"/>
      <c r="IV48" s="3"/>
      <c r="IW48" s="3"/>
      <c r="IX48" s="3"/>
      <c r="IY48" s="3"/>
    </row>
    <row r="49" spans="1:259" s="320" customFormat="1" ht="36" customHeight="1" x14ac:dyDescent="0.15">
      <c r="A49" s="380" t="s">
        <v>2469</v>
      </c>
      <c r="B49" s="380"/>
      <c r="C49" s="24" t="str">
        <f t="shared" ref="C49:J49" si="2">C$22</f>
        <v>CIS Critical Security Controls v6.1</v>
      </c>
      <c r="D49" s="24" t="str">
        <f t="shared" si="2"/>
        <v>HIPAA</v>
      </c>
      <c r="E49" s="24" t="str">
        <f t="shared" si="2"/>
        <v>ISO 27002:27013</v>
      </c>
      <c r="F49" s="24" t="str">
        <f t="shared" si="2"/>
        <v>NIST Cybersecurity Framework</v>
      </c>
      <c r="G49" s="24" t="str">
        <f t="shared" si="2"/>
        <v>NIST SP 800-171r1</v>
      </c>
      <c r="H49" s="24" t="str">
        <f t="shared" si="2"/>
        <v>NIST SP 800-53r4</v>
      </c>
      <c r="I49" s="24" t="str">
        <f t="shared" si="2"/>
        <v>PCI DSS</v>
      </c>
      <c r="J49" s="24" t="str">
        <f t="shared" si="2"/>
        <v>Trusted CI</v>
      </c>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c r="GI49" s="3"/>
      <c r="GJ49" s="3"/>
      <c r="GK49" s="3"/>
      <c r="GL49" s="3"/>
      <c r="GM49" s="3"/>
      <c r="GN49" s="3"/>
      <c r="GO49" s="3"/>
      <c r="GP49" s="3"/>
      <c r="GQ49" s="3"/>
      <c r="GR49" s="3"/>
      <c r="GS49" s="3"/>
      <c r="GT49" s="3"/>
      <c r="GU49" s="3"/>
      <c r="GV49" s="3"/>
      <c r="GW49" s="3"/>
      <c r="GX49" s="3"/>
      <c r="GY49" s="3"/>
      <c r="GZ49" s="3"/>
      <c r="HA49" s="3"/>
      <c r="HB49" s="3"/>
      <c r="HC49" s="3"/>
      <c r="HD49" s="3"/>
      <c r="HE49" s="3"/>
      <c r="HF49" s="3"/>
      <c r="HG49" s="3"/>
      <c r="HH49" s="3"/>
      <c r="HI49" s="3"/>
      <c r="HJ49" s="3"/>
      <c r="HK49" s="3"/>
      <c r="HL49" s="3"/>
      <c r="HM49" s="3"/>
      <c r="HN49" s="3"/>
      <c r="HO49" s="3"/>
      <c r="HP49" s="3"/>
      <c r="HQ49" s="3"/>
      <c r="HR49" s="3"/>
      <c r="HS49" s="3"/>
      <c r="HT49" s="3"/>
      <c r="HU49" s="3"/>
      <c r="HV49" s="3"/>
      <c r="HW49" s="3"/>
      <c r="HX49" s="3"/>
      <c r="HY49" s="3"/>
      <c r="HZ49" s="3"/>
      <c r="IA49" s="3"/>
      <c r="IB49" s="3"/>
      <c r="IC49" s="3"/>
      <c r="ID49" s="3"/>
      <c r="IE49" s="3"/>
      <c r="IF49" s="3"/>
      <c r="IG49" s="3"/>
      <c r="IH49" s="3"/>
      <c r="II49" s="3"/>
      <c r="IJ49" s="3"/>
      <c r="IK49" s="3"/>
      <c r="IL49" s="3"/>
      <c r="IM49" s="3"/>
      <c r="IN49" s="3"/>
      <c r="IO49" s="3"/>
      <c r="IP49" s="3"/>
      <c r="IQ49" s="3"/>
      <c r="IR49" s="3"/>
      <c r="IS49" s="3"/>
      <c r="IT49" s="3"/>
      <c r="IU49" s="3"/>
      <c r="IV49" s="3"/>
      <c r="IW49" s="3"/>
      <c r="IX49" s="3"/>
      <c r="IY49" s="3"/>
    </row>
    <row r="50" spans="1:259" s="320" customFormat="1" ht="96" customHeight="1" x14ac:dyDescent="0.15">
      <c r="A50" s="14" t="s">
        <v>2464</v>
      </c>
      <c r="B50" s="29" t="str">
        <f>VLOOKUP(A50,'HECVAT - Full'!A$26:B$285,2,FALSE)</f>
        <v>Has a third party expert conducted an audit of the most recent version of your product?</v>
      </c>
      <c r="C50" s="37" t="str">
        <f>IF(LEN(VLOOKUP($A50,Questions!$B:$AA,20,FALSE))=0,"",VLOOKUP($A50,Questions!$B:$AA,20,FALSE))</f>
        <v xml:space="preserve"> </v>
      </c>
      <c r="D50" s="36" t="str">
        <f>IF(LEN(VLOOKUP($A50,Questions!$B:$AA,21,FALSE))=0,"",VLOOKUP($A50,Questions!$B:$AA,21,FALSE))</f>
        <v xml:space="preserve"> </v>
      </c>
      <c r="E50" s="36" t="str">
        <f>IF(LEN(VLOOKUP($A50,Questions!$B:$AA,22,FALSE))=0,"",VLOOKUP($A50,Questions!$B:$AA,22,FALSE))</f>
        <v xml:space="preserve"> </v>
      </c>
      <c r="F50" s="36" t="str">
        <f>IF(LEN(VLOOKUP($A50,Questions!$B:$AA,23,FALSE))=0,"",VLOOKUP($A50,Questions!$B:$AA,23,FALSE))</f>
        <v xml:space="preserve"> </v>
      </c>
      <c r="G50" s="36" t="str">
        <f>IF(LEN(VLOOKUP($A50,Questions!$B:$AA,24,FALSE))=0,"",VLOOKUP($A50,Questions!$B:$AA,24,FALSE))</f>
        <v xml:space="preserve"> </v>
      </c>
      <c r="H50" s="36" t="str">
        <f>IF(LEN(VLOOKUP($A50,Questions!$B:$AA,25,FALSE))=0,"",VLOOKUP($A50,Questions!$B:$AA,25,FALSE))</f>
        <v xml:space="preserve"> </v>
      </c>
      <c r="I50" s="37" t="str">
        <f>IF(LEN(VLOOKUP($A50,Questions!$B:$AA,26,FALSE))=0,"",VLOOKUP($A50,Questions!$B:$AA,26,FALSE))</f>
        <v xml:space="preserve"> </v>
      </c>
      <c r="J50" s="37" t="str">
        <f>IF(LEN(VLOOKUP($A50,Questions!$B:$AB,27,FALSE))=0,"",VLOOKUP($A50,Questions!$B:$AB,27,FALSE))</f>
        <v xml:space="preserve"> </v>
      </c>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c r="ED50" s="3"/>
      <c r="EE50" s="3"/>
      <c r="EF50" s="3"/>
      <c r="EG50" s="3"/>
      <c r="EH50" s="3"/>
      <c r="EI50" s="3"/>
      <c r="EJ50" s="3"/>
      <c r="EK50" s="3"/>
      <c r="EL50" s="3"/>
      <c r="EM50" s="3"/>
      <c r="EN50" s="3"/>
      <c r="EO50" s="3"/>
      <c r="EP50" s="3"/>
      <c r="EQ50" s="3"/>
      <c r="ER50" s="3"/>
      <c r="ES50" s="3"/>
      <c r="ET50" s="3"/>
      <c r="EU50" s="3"/>
      <c r="EV50" s="3"/>
      <c r="EW50" s="3"/>
      <c r="EX50" s="3"/>
      <c r="EY50" s="3"/>
      <c r="EZ50" s="3"/>
      <c r="FA50" s="3"/>
      <c r="FB50" s="3"/>
      <c r="FC50" s="3"/>
      <c r="FD50" s="3"/>
      <c r="FE50" s="3"/>
      <c r="FF50" s="3"/>
      <c r="FG50" s="3"/>
      <c r="FH50" s="3"/>
      <c r="FI50" s="3"/>
      <c r="FJ50" s="3"/>
      <c r="FK50" s="3"/>
      <c r="FL50" s="3"/>
      <c r="FM50" s="3"/>
      <c r="FN50" s="3"/>
      <c r="FO50" s="3"/>
      <c r="FP50" s="3"/>
      <c r="FQ50" s="3"/>
      <c r="FR50" s="3"/>
      <c r="FS50" s="3"/>
      <c r="FT50" s="3"/>
      <c r="FU50" s="3"/>
      <c r="FV50" s="3"/>
      <c r="FW50" s="3"/>
      <c r="FX50" s="3"/>
      <c r="FY50" s="3"/>
      <c r="FZ50" s="3"/>
      <c r="GA50" s="3"/>
      <c r="GB50" s="3"/>
      <c r="GC50" s="3"/>
      <c r="GD50" s="3"/>
      <c r="GE50" s="3"/>
      <c r="GF50" s="3"/>
      <c r="GG50" s="3"/>
      <c r="GH50" s="3"/>
      <c r="GI50" s="3"/>
      <c r="GJ50" s="3"/>
      <c r="GK50" s="3"/>
      <c r="GL50" s="3"/>
      <c r="GM50" s="3"/>
      <c r="GN50" s="3"/>
      <c r="GO50" s="3"/>
      <c r="GP50" s="3"/>
      <c r="GQ50" s="3"/>
      <c r="GR50" s="3"/>
      <c r="GS50" s="3"/>
      <c r="GT50" s="3"/>
      <c r="GU50" s="3"/>
      <c r="GV50" s="3"/>
      <c r="GW50" s="3"/>
      <c r="GX50" s="3"/>
      <c r="GY50" s="3"/>
      <c r="GZ50" s="3"/>
      <c r="HA50" s="3"/>
      <c r="HB50" s="3"/>
      <c r="HC50" s="3"/>
      <c r="HD50" s="3"/>
      <c r="HE50" s="3"/>
      <c r="HF50" s="3"/>
      <c r="HG50" s="3"/>
      <c r="HH50" s="3"/>
      <c r="HI50" s="3"/>
      <c r="HJ50" s="3"/>
      <c r="HK50" s="3"/>
      <c r="HL50" s="3"/>
      <c r="HM50" s="3"/>
      <c r="HN50" s="3"/>
      <c r="HO50" s="3"/>
      <c r="HP50" s="3"/>
      <c r="HQ50" s="3"/>
      <c r="HR50" s="3"/>
      <c r="HS50" s="3"/>
      <c r="HT50" s="3"/>
      <c r="HU50" s="3"/>
      <c r="HV50" s="3"/>
      <c r="HW50" s="3"/>
      <c r="HX50" s="3"/>
      <c r="HY50" s="3"/>
      <c r="HZ50" s="3"/>
      <c r="IA50" s="3"/>
      <c r="IB50" s="3"/>
      <c r="IC50" s="3"/>
      <c r="ID50" s="3"/>
      <c r="IE50" s="3"/>
      <c r="IF50" s="3"/>
      <c r="IG50" s="3"/>
      <c r="IH50" s="3"/>
      <c r="II50" s="3"/>
      <c r="IJ50" s="3"/>
      <c r="IK50" s="3"/>
      <c r="IL50" s="3"/>
      <c r="IM50" s="3"/>
      <c r="IN50" s="3"/>
      <c r="IO50" s="3"/>
      <c r="IP50" s="3"/>
      <c r="IQ50" s="3"/>
      <c r="IR50" s="3"/>
      <c r="IS50" s="3"/>
      <c r="IT50" s="3"/>
      <c r="IU50" s="3"/>
      <c r="IV50" s="3"/>
      <c r="IW50" s="3"/>
      <c r="IX50" s="3"/>
      <c r="IY50" s="3"/>
    </row>
    <row r="51" spans="1:259" s="320" customFormat="1" ht="96" customHeight="1" x14ac:dyDescent="0.15">
      <c r="A51" s="14" t="s">
        <v>2470</v>
      </c>
      <c r="B51" s="29" t="str">
        <f>VLOOKUP(A51,'HECVAT - Full'!A$26:B$285,2,FALSE)</f>
        <v>Do you have a documented and implemented process for verifying accessibility conformance?</v>
      </c>
      <c r="C51" s="37" t="str">
        <f>IF(LEN(VLOOKUP($A51,Questions!$B:$AA,20,FALSE))=0,"",VLOOKUP($A51,Questions!$B:$AA,20,FALSE))</f>
        <v xml:space="preserve"> </v>
      </c>
      <c r="D51" s="36" t="str">
        <f>IF(LEN(VLOOKUP($A51,Questions!$B:$AA,21,FALSE))=0,"",VLOOKUP($A51,Questions!$B:$AA,21,FALSE))</f>
        <v xml:space="preserve"> </v>
      </c>
      <c r="E51" s="36" t="str">
        <f>IF(LEN(VLOOKUP($A51,Questions!$B:$AA,22,FALSE))=0,"",VLOOKUP($A51,Questions!$B:$AA,22,FALSE))</f>
        <v xml:space="preserve"> </v>
      </c>
      <c r="F51" s="36" t="str">
        <f>IF(LEN(VLOOKUP($A51,Questions!$B:$AA,23,FALSE))=0,"",VLOOKUP($A51,Questions!$B:$AA,23,FALSE))</f>
        <v xml:space="preserve"> </v>
      </c>
      <c r="G51" s="36" t="str">
        <f>IF(LEN(VLOOKUP($A51,Questions!$B:$AA,24,FALSE))=0,"",VLOOKUP($A51,Questions!$B:$AA,24,FALSE))</f>
        <v xml:space="preserve"> </v>
      </c>
      <c r="H51" s="36" t="str">
        <f>IF(LEN(VLOOKUP($A51,Questions!$B:$AA,25,FALSE))=0,"",VLOOKUP($A51,Questions!$B:$AA,25,FALSE))</f>
        <v xml:space="preserve"> </v>
      </c>
      <c r="I51" s="37" t="str">
        <f>IF(LEN(VLOOKUP($A51,Questions!$B:$AA,26,FALSE))=0,"",VLOOKUP($A51,Questions!$B:$AA,26,FALSE))</f>
        <v xml:space="preserve"> </v>
      </c>
      <c r="J51" s="37" t="str">
        <f>IF(LEN(VLOOKUP($A51,Questions!$B:$AB,27,FALSE))=0,"",VLOOKUP($A51,Questions!$B:$AB,27,FALSE))</f>
        <v xml:space="preserve"> </v>
      </c>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c r="DF51" s="3"/>
      <c r="DG51" s="3"/>
      <c r="DH51" s="3"/>
      <c r="DI51" s="3"/>
      <c r="DJ51" s="3"/>
      <c r="DK51" s="3"/>
      <c r="DL51" s="3"/>
      <c r="DM51" s="3"/>
      <c r="DN51" s="3"/>
      <c r="DO51" s="3"/>
      <c r="DP51" s="3"/>
      <c r="DQ51" s="3"/>
      <c r="DR51" s="3"/>
      <c r="DS51" s="3"/>
      <c r="DT51" s="3"/>
      <c r="DU51" s="3"/>
      <c r="DV51" s="3"/>
      <c r="DW51" s="3"/>
      <c r="DX51" s="3"/>
      <c r="DY51" s="3"/>
      <c r="DZ51" s="3"/>
      <c r="EA51" s="3"/>
      <c r="EB51" s="3"/>
      <c r="EC51" s="3"/>
      <c r="ED51" s="3"/>
      <c r="EE51" s="3"/>
      <c r="EF51" s="3"/>
      <c r="EG51" s="3"/>
      <c r="EH51" s="3"/>
      <c r="EI51" s="3"/>
      <c r="EJ51" s="3"/>
      <c r="EK51" s="3"/>
      <c r="EL51" s="3"/>
      <c r="EM51" s="3"/>
      <c r="EN51" s="3"/>
      <c r="EO51" s="3"/>
      <c r="EP51" s="3"/>
      <c r="EQ51" s="3"/>
      <c r="ER51" s="3"/>
      <c r="ES51" s="3"/>
      <c r="ET51" s="3"/>
      <c r="EU51" s="3"/>
      <c r="EV51" s="3"/>
      <c r="EW51" s="3"/>
      <c r="EX51" s="3"/>
      <c r="EY51" s="3"/>
      <c r="EZ51" s="3"/>
      <c r="FA51" s="3"/>
      <c r="FB51" s="3"/>
      <c r="FC51" s="3"/>
      <c r="FD51" s="3"/>
      <c r="FE51" s="3"/>
      <c r="FF51" s="3"/>
      <c r="FG51" s="3"/>
      <c r="FH51" s="3"/>
      <c r="FI51" s="3"/>
      <c r="FJ51" s="3"/>
      <c r="FK51" s="3"/>
      <c r="FL51" s="3"/>
      <c r="FM51" s="3"/>
      <c r="FN51" s="3"/>
      <c r="FO51" s="3"/>
      <c r="FP51" s="3"/>
      <c r="FQ51" s="3"/>
      <c r="FR51" s="3"/>
      <c r="FS51" s="3"/>
      <c r="FT51" s="3"/>
      <c r="FU51" s="3"/>
      <c r="FV51" s="3"/>
      <c r="FW51" s="3"/>
      <c r="FX51" s="3"/>
      <c r="FY51" s="3"/>
      <c r="FZ51" s="3"/>
      <c r="GA51" s="3"/>
      <c r="GB51" s="3"/>
      <c r="GC51" s="3"/>
      <c r="GD51" s="3"/>
      <c r="GE51" s="3"/>
      <c r="GF51" s="3"/>
      <c r="GG51" s="3"/>
      <c r="GH51" s="3"/>
      <c r="GI51" s="3"/>
      <c r="GJ51" s="3"/>
      <c r="GK51" s="3"/>
      <c r="GL51" s="3"/>
      <c r="GM51" s="3"/>
      <c r="GN51" s="3"/>
      <c r="GO51" s="3"/>
      <c r="GP51" s="3"/>
      <c r="GQ51" s="3"/>
      <c r="GR51" s="3"/>
      <c r="GS51" s="3"/>
      <c r="GT51" s="3"/>
      <c r="GU51" s="3"/>
      <c r="GV51" s="3"/>
      <c r="GW51" s="3"/>
      <c r="GX51" s="3"/>
      <c r="GY51" s="3"/>
      <c r="GZ51" s="3"/>
      <c r="HA51" s="3"/>
      <c r="HB51" s="3"/>
      <c r="HC51" s="3"/>
      <c r="HD51" s="3"/>
      <c r="HE51" s="3"/>
      <c r="HF51" s="3"/>
      <c r="HG51" s="3"/>
      <c r="HH51" s="3"/>
      <c r="HI51" s="3"/>
      <c r="HJ51" s="3"/>
      <c r="HK51" s="3"/>
      <c r="HL51" s="3"/>
      <c r="HM51" s="3"/>
      <c r="HN51" s="3"/>
      <c r="HO51" s="3"/>
      <c r="HP51" s="3"/>
      <c r="HQ51" s="3"/>
      <c r="HR51" s="3"/>
      <c r="HS51" s="3"/>
      <c r="HT51" s="3"/>
      <c r="HU51" s="3"/>
      <c r="HV51" s="3"/>
      <c r="HW51" s="3"/>
      <c r="HX51" s="3"/>
      <c r="HY51" s="3"/>
      <c r="HZ51" s="3"/>
      <c r="IA51" s="3"/>
      <c r="IB51" s="3"/>
      <c r="IC51" s="3"/>
      <c r="ID51" s="3"/>
      <c r="IE51" s="3"/>
      <c r="IF51" s="3"/>
      <c r="IG51" s="3"/>
      <c r="IH51" s="3"/>
      <c r="II51" s="3"/>
      <c r="IJ51" s="3"/>
      <c r="IK51" s="3"/>
      <c r="IL51" s="3"/>
      <c r="IM51" s="3"/>
      <c r="IN51" s="3"/>
      <c r="IO51" s="3"/>
      <c r="IP51" s="3"/>
      <c r="IQ51" s="3"/>
      <c r="IR51" s="3"/>
      <c r="IS51" s="3"/>
      <c r="IT51" s="3"/>
      <c r="IU51" s="3"/>
      <c r="IV51" s="3"/>
      <c r="IW51" s="3"/>
      <c r="IX51" s="3"/>
      <c r="IY51" s="3"/>
    </row>
    <row r="52" spans="1:259" s="320" customFormat="1" ht="96" customHeight="1" x14ac:dyDescent="0.15">
      <c r="A52" s="14" t="s">
        <v>2475</v>
      </c>
      <c r="B52" s="29" t="str">
        <f>VLOOKUP(A52,'HECVAT - Full'!A$26:B$285,2,FALSE)</f>
        <v>Have you adopted a technical or legal standard of conformance for the product in question?</v>
      </c>
      <c r="C52" s="37" t="str">
        <f>IF(LEN(VLOOKUP($A52,Questions!$B:$AA,20,FALSE))=0,"",VLOOKUP($A52,Questions!$B:$AA,20,FALSE))</f>
        <v xml:space="preserve"> </v>
      </c>
      <c r="D52" s="36" t="str">
        <f>IF(LEN(VLOOKUP($A52,Questions!$B:$AA,21,FALSE))=0,"",VLOOKUP($A52,Questions!$B:$AA,21,FALSE))</f>
        <v xml:space="preserve"> </v>
      </c>
      <c r="E52" s="36" t="str">
        <f>IF(LEN(VLOOKUP($A52,Questions!$B:$AA,22,FALSE))=0,"",VLOOKUP($A52,Questions!$B:$AA,22,FALSE))</f>
        <v xml:space="preserve"> </v>
      </c>
      <c r="F52" s="36" t="str">
        <f>IF(LEN(VLOOKUP($A52,Questions!$B:$AA,23,FALSE))=0,"",VLOOKUP($A52,Questions!$B:$AA,23,FALSE))</f>
        <v xml:space="preserve"> </v>
      </c>
      <c r="G52" s="36" t="str">
        <f>IF(LEN(VLOOKUP($A52,Questions!$B:$AA,24,FALSE))=0,"",VLOOKUP($A52,Questions!$B:$AA,24,FALSE))</f>
        <v xml:space="preserve"> </v>
      </c>
      <c r="H52" s="36" t="str">
        <f>IF(LEN(VLOOKUP($A52,Questions!$B:$AA,25,FALSE))=0,"",VLOOKUP($A52,Questions!$B:$AA,25,FALSE))</f>
        <v xml:space="preserve"> </v>
      </c>
      <c r="I52" s="37" t="str">
        <f>IF(LEN(VLOOKUP($A52,Questions!$B:$AA,26,FALSE))=0,"",VLOOKUP($A52,Questions!$B:$AA,26,FALSE))</f>
        <v xml:space="preserve"> </v>
      </c>
      <c r="J52" s="37" t="str">
        <f>IF(LEN(VLOOKUP($A52,Questions!$B:$AB,27,FALSE))=0,"",VLOOKUP($A52,Questions!$B:$AB,27,FALSE))</f>
        <v xml:space="preserve"> </v>
      </c>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c r="DC52" s="3"/>
      <c r="DD52" s="3"/>
      <c r="DE52" s="3"/>
      <c r="DF52" s="3"/>
      <c r="DG52" s="3"/>
      <c r="DH52" s="3"/>
      <c r="DI52" s="3"/>
      <c r="DJ52" s="3"/>
      <c r="DK52" s="3"/>
      <c r="DL52" s="3"/>
      <c r="DM52" s="3"/>
      <c r="DN52" s="3"/>
      <c r="DO52" s="3"/>
      <c r="DP52" s="3"/>
      <c r="DQ52" s="3"/>
      <c r="DR52" s="3"/>
      <c r="DS52" s="3"/>
      <c r="DT52" s="3"/>
      <c r="DU52" s="3"/>
      <c r="DV52" s="3"/>
      <c r="DW52" s="3"/>
      <c r="DX52" s="3"/>
      <c r="DY52" s="3"/>
      <c r="DZ52" s="3"/>
      <c r="EA52" s="3"/>
      <c r="EB52" s="3"/>
      <c r="EC52" s="3"/>
      <c r="ED52" s="3"/>
      <c r="EE52" s="3"/>
      <c r="EF52" s="3"/>
      <c r="EG52" s="3"/>
      <c r="EH52" s="3"/>
      <c r="EI52" s="3"/>
      <c r="EJ52" s="3"/>
      <c r="EK52" s="3"/>
      <c r="EL52" s="3"/>
      <c r="EM52" s="3"/>
      <c r="EN52" s="3"/>
      <c r="EO52" s="3"/>
      <c r="EP52" s="3"/>
      <c r="EQ52" s="3"/>
      <c r="ER52" s="3"/>
      <c r="ES52" s="3"/>
      <c r="ET52" s="3"/>
      <c r="EU52" s="3"/>
      <c r="EV52" s="3"/>
      <c r="EW52" s="3"/>
      <c r="EX52" s="3"/>
      <c r="EY52" s="3"/>
      <c r="EZ52" s="3"/>
      <c r="FA52" s="3"/>
      <c r="FB52" s="3"/>
      <c r="FC52" s="3"/>
      <c r="FD52" s="3"/>
      <c r="FE52" s="3"/>
      <c r="FF52" s="3"/>
      <c r="FG52" s="3"/>
      <c r="FH52" s="3"/>
      <c r="FI52" s="3"/>
      <c r="FJ52" s="3"/>
      <c r="FK52" s="3"/>
      <c r="FL52" s="3"/>
      <c r="FM52" s="3"/>
      <c r="FN52" s="3"/>
      <c r="FO52" s="3"/>
      <c r="FP52" s="3"/>
      <c r="FQ52" s="3"/>
      <c r="FR52" s="3"/>
      <c r="FS52" s="3"/>
      <c r="FT52" s="3"/>
      <c r="FU52" s="3"/>
      <c r="FV52" s="3"/>
      <c r="FW52" s="3"/>
      <c r="FX52" s="3"/>
      <c r="FY52" s="3"/>
      <c r="FZ52" s="3"/>
      <c r="GA52" s="3"/>
      <c r="GB52" s="3"/>
      <c r="GC52" s="3"/>
      <c r="GD52" s="3"/>
      <c r="GE52" s="3"/>
      <c r="GF52" s="3"/>
      <c r="GG52" s="3"/>
      <c r="GH52" s="3"/>
      <c r="GI52" s="3"/>
      <c r="GJ52" s="3"/>
      <c r="GK52" s="3"/>
      <c r="GL52" s="3"/>
      <c r="GM52" s="3"/>
      <c r="GN52" s="3"/>
      <c r="GO52" s="3"/>
      <c r="GP52" s="3"/>
      <c r="GQ52" s="3"/>
      <c r="GR52" s="3"/>
      <c r="GS52" s="3"/>
      <c r="GT52" s="3"/>
      <c r="GU52" s="3"/>
      <c r="GV52" s="3"/>
      <c r="GW52" s="3"/>
      <c r="GX52" s="3"/>
      <c r="GY52" s="3"/>
      <c r="GZ52" s="3"/>
      <c r="HA52" s="3"/>
      <c r="HB52" s="3"/>
      <c r="HC52" s="3"/>
      <c r="HD52" s="3"/>
      <c r="HE52" s="3"/>
      <c r="HF52" s="3"/>
      <c r="HG52" s="3"/>
      <c r="HH52" s="3"/>
      <c r="HI52" s="3"/>
      <c r="HJ52" s="3"/>
      <c r="HK52" s="3"/>
      <c r="HL52" s="3"/>
      <c r="HM52" s="3"/>
      <c r="HN52" s="3"/>
      <c r="HO52" s="3"/>
      <c r="HP52" s="3"/>
      <c r="HQ52" s="3"/>
      <c r="HR52" s="3"/>
      <c r="HS52" s="3"/>
      <c r="HT52" s="3"/>
      <c r="HU52" s="3"/>
      <c r="HV52" s="3"/>
      <c r="HW52" s="3"/>
      <c r="HX52" s="3"/>
      <c r="HY52" s="3"/>
      <c r="HZ52" s="3"/>
      <c r="IA52" s="3"/>
      <c r="IB52" s="3"/>
      <c r="IC52" s="3"/>
      <c r="ID52" s="3"/>
      <c r="IE52" s="3"/>
      <c r="IF52" s="3"/>
      <c r="IG52" s="3"/>
      <c r="IH52" s="3"/>
      <c r="II52" s="3"/>
      <c r="IJ52" s="3"/>
      <c r="IK52" s="3"/>
      <c r="IL52" s="3"/>
      <c r="IM52" s="3"/>
      <c r="IN52" s="3"/>
      <c r="IO52" s="3"/>
      <c r="IP52" s="3"/>
      <c r="IQ52" s="3"/>
      <c r="IR52" s="3"/>
      <c r="IS52" s="3"/>
      <c r="IT52" s="3"/>
      <c r="IU52" s="3"/>
      <c r="IV52" s="3"/>
      <c r="IW52" s="3"/>
      <c r="IX52" s="3"/>
      <c r="IY52" s="3"/>
    </row>
    <row r="53" spans="1:259" s="320" customFormat="1" ht="96" customHeight="1" x14ac:dyDescent="0.15">
      <c r="A53" s="14" t="s">
        <v>2480</v>
      </c>
      <c r="B53" s="29" t="str">
        <f>VLOOKUP(A53,'HECVAT - Full'!A$26:B$285,2,FALSE)</f>
        <v>Can you provide a current, detailed accessibility roadmap with delivery timelines?</v>
      </c>
      <c r="C53" s="37" t="str">
        <f>IF(LEN(VLOOKUP($A53,Questions!$B:$AA,20,FALSE))=0,"",VLOOKUP($A53,Questions!$B:$AA,20,FALSE))</f>
        <v xml:space="preserve"> </v>
      </c>
      <c r="D53" s="36" t="str">
        <f>IF(LEN(VLOOKUP($A53,Questions!$B:$AA,21,FALSE))=0,"",VLOOKUP($A53,Questions!$B:$AA,21,FALSE))</f>
        <v xml:space="preserve"> </v>
      </c>
      <c r="E53" s="36" t="str">
        <f>IF(LEN(VLOOKUP($A53,Questions!$B:$AA,22,FALSE))=0,"",VLOOKUP($A53,Questions!$B:$AA,22,FALSE))</f>
        <v xml:space="preserve"> </v>
      </c>
      <c r="F53" s="36" t="str">
        <f>IF(LEN(VLOOKUP($A53,Questions!$B:$AA,23,FALSE))=0,"",VLOOKUP($A53,Questions!$B:$AA,23,FALSE))</f>
        <v xml:space="preserve"> </v>
      </c>
      <c r="G53" s="36" t="str">
        <f>IF(LEN(VLOOKUP($A53,Questions!$B:$AA,24,FALSE))=0,"",VLOOKUP($A53,Questions!$B:$AA,24,FALSE))</f>
        <v xml:space="preserve"> </v>
      </c>
      <c r="H53" s="36" t="str">
        <f>IF(LEN(VLOOKUP($A53,Questions!$B:$AA,25,FALSE))=0,"",VLOOKUP($A53,Questions!$B:$AA,25,FALSE))</f>
        <v xml:space="preserve"> </v>
      </c>
      <c r="I53" s="37" t="str">
        <f>IF(LEN(VLOOKUP($A53,Questions!$B:$AA,26,FALSE))=0,"",VLOOKUP($A53,Questions!$B:$AA,26,FALSE))</f>
        <v xml:space="preserve"> </v>
      </c>
      <c r="J53" s="37" t="str">
        <f>IF(LEN(VLOOKUP($A53,Questions!$B:$AB,27,FALSE))=0,"",VLOOKUP($A53,Questions!$B:$AB,27,FALSE))</f>
        <v xml:space="preserve"> </v>
      </c>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c r="GI53" s="3"/>
      <c r="GJ53" s="3"/>
      <c r="GK53" s="3"/>
      <c r="GL53" s="3"/>
      <c r="GM53" s="3"/>
      <c r="GN53" s="3"/>
      <c r="GO53" s="3"/>
      <c r="GP53" s="3"/>
      <c r="GQ53" s="3"/>
      <c r="GR53" s="3"/>
      <c r="GS53" s="3"/>
      <c r="GT53" s="3"/>
      <c r="GU53" s="3"/>
      <c r="GV53" s="3"/>
      <c r="GW53" s="3"/>
      <c r="GX53" s="3"/>
      <c r="GY53" s="3"/>
      <c r="GZ53" s="3"/>
      <c r="HA53" s="3"/>
      <c r="HB53" s="3"/>
      <c r="HC53" s="3"/>
      <c r="HD53" s="3"/>
      <c r="HE53" s="3"/>
      <c r="HF53" s="3"/>
      <c r="HG53" s="3"/>
      <c r="HH53" s="3"/>
      <c r="HI53" s="3"/>
      <c r="HJ53" s="3"/>
      <c r="HK53" s="3"/>
      <c r="HL53" s="3"/>
      <c r="HM53" s="3"/>
      <c r="HN53" s="3"/>
      <c r="HO53" s="3"/>
      <c r="HP53" s="3"/>
      <c r="HQ53" s="3"/>
      <c r="HR53" s="3"/>
      <c r="HS53" s="3"/>
      <c r="HT53" s="3"/>
      <c r="HU53" s="3"/>
      <c r="HV53" s="3"/>
      <c r="HW53" s="3"/>
      <c r="HX53" s="3"/>
      <c r="HY53" s="3"/>
      <c r="HZ53" s="3"/>
      <c r="IA53" s="3"/>
      <c r="IB53" s="3"/>
      <c r="IC53" s="3"/>
      <c r="ID53" s="3"/>
      <c r="IE53" s="3"/>
      <c r="IF53" s="3"/>
      <c r="IG53" s="3"/>
      <c r="IH53" s="3"/>
      <c r="II53" s="3"/>
      <c r="IJ53" s="3"/>
      <c r="IK53" s="3"/>
      <c r="IL53" s="3"/>
      <c r="IM53" s="3"/>
      <c r="IN53" s="3"/>
      <c r="IO53" s="3"/>
      <c r="IP53" s="3"/>
      <c r="IQ53" s="3"/>
      <c r="IR53" s="3"/>
      <c r="IS53" s="3"/>
      <c r="IT53" s="3"/>
      <c r="IU53" s="3"/>
      <c r="IV53" s="3"/>
      <c r="IW53" s="3"/>
      <c r="IX53" s="3"/>
      <c r="IY53" s="3"/>
    </row>
    <row r="54" spans="1:259" s="320" customFormat="1" ht="96" customHeight="1" x14ac:dyDescent="0.15">
      <c r="A54" s="14" t="s">
        <v>2485</v>
      </c>
      <c r="B54" s="29" t="str">
        <f>VLOOKUP(A54,'HECVAT - Full'!A$26:B$285,2,FALSE)</f>
        <v>Do you expect your staff to maintain a current skill set in IT accessibility?</v>
      </c>
      <c r="C54" s="37" t="str">
        <f>IF(LEN(VLOOKUP($A54,Questions!$B:$AA,20,FALSE))=0,"",VLOOKUP($A54,Questions!$B:$AA,20,FALSE))</f>
        <v xml:space="preserve"> </v>
      </c>
      <c r="D54" s="36" t="str">
        <f>IF(LEN(VLOOKUP($A54,Questions!$B:$AA,21,FALSE))=0,"",VLOOKUP($A54,Questions!$B:$AA,21,FALSE))</f>
        <v xml:space="preserve"> </v>
      </c>
      <c r="E54" s="36" t="str">
        <f>IF(LEN(VLOOKUP($A54,Questions!$B:$AA,22,FALSE))=0,"",VLOOKUP($A54,Questions!$B:$AA,22,FALSE))</f>
        <v xml:space="preserve"> </v>
      </c>
      <c r="F54" s="36" t="str">
        <f>IF(LEN(VLOOKUP($A54,Questions!$B:$AA,23,FALSE))=0,"",VLOOKUP($A54,Questions!$B:$AA,23,FALSE))</f>
        <v xml:space="preserve"> </v>
      </c>
      <c r="G54" s="36" t="str">
        <f>IF(LEN(VLOOKUP($A54,Questions!$B:$AA,24,FALSE))=0,"",VLOOKUP($A54,Questions!$B:$AA,24,FALSE))</f>
        <v xml:space="preserve"> </v>
      </c>
      <c r="H54" s="36" t="str">
        <f>IF(LEN(VLOOKUP($A54,Questions!$B:$AA,25,FALSE))=0,"",VLOOKUP($A54,Questions!$B:$AA,25,FALSE))</f>
        <v xml:space="preserve"> </v>
      </c>
      <c r="I54" s="37" t="str">
        <f>IF(LEN(VLOOKUP($A54,Questions!$B:$AA,26,FALSE))=0,"",VLOOKUP($A54,Questions!$B:$AA,26,FALSE))</f>
        <v xml:space="preserve"> </v>
      </c>
      <c r="J54" s="37" t="str">
        <f>IF(LEN(VLOOKUP($A54,Questions!$B:$AB,27,FALSE))=0,"",VLOOKUP($A54,Questions!$B:$AB,27,FALSE))</f>
        <v xml:space="preserve"> </v>
      </c>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3"/>
      <c r="GP54" s="3"/>
      <c r="GQ54" s="3"/>
      <c r="GR54" s="3"/>
      <c r="GS54" s="3"/>
      <c r="GT54" s="3"/>
      <c r="GU54" s="3"/>
      <c r="GV54" s="3"/>
      <c r="GW54" s="3"/>
      <c r="GX54" s="3"/>
      <c r="GY54" s="3"/>
      <c r="GZ54" s="3"/>
      <c r="HA54" s="3"/>
      <c r="HB54" s="3"/>
      <c r="HC54" s="3"/>
      <c r="HD54" s="3"/>
      <c r="HE54" s="3"/>
      <c r="HF54" s="3"/>
      <c r="HG54" s="3"/>
      <c r="HH54" s="3"/>
      <c r="HI54" s="3"/>
      <c r="HJ54" s="3"/>
      <c r="HK54" s="3"/>
      <c r="HL54" s="3"/>
      <c r="HM54" s="3"/>
      <c r="HN54" s="3"/>
      <c r="HO54" s="3"/>
      <c r="HP54" s="3"/>
      <c r="HQ54" s="3"/>
      <c r="HR54" s="3"/>
      <c r="HS54" s="3"/>
      <c r="HT54" s="3"/>
      <c r="HU54" s="3"/>
      <c r="HV54" s="3"/>
      <c r="HW54" s="3"/>
      <c r="HX54" s="3"/>
      <c r="HY54" s="3"/>
      <c r="HZ54" s="3"/>
      <c r="IA54" s="3"/>
      <c r="IB54" s="3"/>
      <c r="IC54" s="3"/>
      <c r="ID54" s="3"/>
      <c r="IE54" s="3"/>
      <c r="IF54" s="3"/>
      <c r="IG54" s="3"/>
      <c r="IH54" s="3"/>
      <c r="II54" s="3"/>
      <c r="IJ54" s="3"/>
      <c r="IK54" s="3"/>
      <c r="IL54" s="3"/>
      <c r="IM54" s="3"/>
      <c r="IN54" s="3"/>
      <c r="IO54" s="3"/>
      <c r="IP54" s="3"/>
      <c r="IQ54" s="3"/>
      <c r="IR54" s="3"/>
      <c r="IS54" s="3"/>
      <c r="IT54" s="3"/>
      <c r="IU54" s="3"/>
      <c r="IV54" s="3"/>
      <c r="IW54" s="3"/>
      <c r="IX54" s="3"/>
      <c r="IY54" s="3"/>
    </row>
    <row r="55" spans="1:259" s="320" customFormat="1" ht="96" customHeight="1" x14ac:dyDescent="0.15">
      <c r="A55" s="14" t="s">
        <v>2490</v>
      </c>
      <c r="B55" s="29" t="str">
        <f>VLOOKUP(A55,'HECVAT - Full'!A$26:B$285,2,FALSE)</f>
        <v>Do you have a documented and implemented process for reporting and tracking accessibility issues?</v>
      </c>
      <c r="C55" s="37" t="str">
        <f>IF(LEN(VLOOKUP($A55,Questions!$B:$AA,20,FALSE))=0,"",VLOOKUP($A55,Questions!$B:$AA,20,FALSE))</f>
        <v xml:space="preserve"> </v>
      </c>
      <c r="D55" s="36" t="str">
        <f>IF(LEN(VLOOKUP($A55,Questions!$B:$AA,21,FALSE))=0,"",VLOOKUP($A55,Questions!$B:$AA,21,FALSE))</f>
        <v xml:space="preserve"> </v>
      </c>
      <c r="E55" s="36" t="str">
        <f>IF(LEN(VLOOKUP($A55,Questions!$B:$AA,22,FALSE))=0,"",VLOOKUP($A55,Questions!$B:$AA,22,FALSE))</f>
        <v xml:space="preserve"> </v>
      </c>
      <c r="F55" s="36" t="str">
        <f>IF(LEN(VLOOKUP($A55,Questions!$B:$AA,23,FALSE))=0,"",VLOOKUP($A55,Questions!$B:$AA,23,FALSE))</f>
        <v xml:space="preserve"> </v>
      </c>
      <c r="G55" s="36" t="str">
        <f>IF(LEN(VLOOKUP($A55,Questions!$B:$AA,24,FALSE))=0,"",VLOOKUP($A55,Questions!$B:$AA,24,FALSE))</f>
        <v xml:space="preserve"> </v>
      </c>
      <c r="H55" s="36" t="str">
        <f>IF(LEN(VLOOKUP($A55,Questions!$B:$AA,25,FALSE))=0,"",VLOOKUP($A55,Questions!$B:$AA,25,FALSE))</f>
        <v xml:space="preserve"> </v>
      </c>
      <c r="I55" s="37" t="str">
        <f>IF(LEN(VLOOKUP($A55,Questions!$B:$AA,26,FALSE))=0,"",VLOOKUP($A55,Questions!$B:$AA,26,FALSE))</f>
        <v xml:space="preserve"> </v>
      </c>
      <c r="J55" s="37" t="str">
        <f>IF(LEN(VLOOKUP($A55,Questions!$B:$AB,27,FALSE))=0,"",VLOOKUP($A55,Questions!$B:$AB,27,FALSE))</f>
        <v xml:space="preserve"> </v>
      </c>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c r="ET55" s="3"/>
      <c r="EU55" s="3"/>
      <c r="EV55" s="3"/>
      <c r="EW55" s="3"/>
      <c r="EX55" s="3"/>
      <c r="EY55" s="3"/>
      <c r="EZ55" s="3"/>
      <c r="FA55" s="3"/>
      <c r="FB55" s="3"/>
      <c r="FC55" s="3"/>
      <c r="FD55" s="3"/>
      <c r="FE55" s="3"/>
      <c r="FF55" s="3"/>
      <c r="FG55" s="3"/>
      <c r="FH55" s="3"/>
      <c r="FI55" s="3"/>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3"/>
      <c r="GP55" s="3"/>
      <c r="GQ55" s="3"/>
      <c r="GR55" s="3"/>
      <c r="GS55" s="3"/>
      <c r="GT55" s="3"/>
      <c r="GU55" s="3"/>
      <c r="GV55" s="3"/>
      <c r="GW55" s="3"/>
      <c r="GX55" s="3"/>
      <c r="GY55" s="3"/>
      <c r="GZ55" s="3"/>
      <c r="HA55" s="3"/>
      <c r="HB55" s="3"/>
      <c r="HC55" s="3"/>
      <c r="HD55" s="3"/>
      <c r="HE55" s="3"/>
      <c r="HF55" s="3"/>
      <c r="HG55" s="3"/>
      <c r="HH55" s="3"/>
      <c r="HI55" s="3"/>
      <c r="HJ55" s="3"/>
      <c r="HK55" s="3"/>
      <c r="HL55" s="3"/>
      <c r="HM55" s="3"/>
      <c r="HN55" s="3"/>
      <c r="HO55" s="3"/>
      <c r="HP55" s="3"/>
      <c r="HQ55" s="3"/>
      <c r="HR55" s="3"/>
      <c r="HS55" s="3"/>
      <c r="HT55" s="3"/>
      <c r="HU55" s="3"/>
      <c r="HV55" s="3"/>
      <c r="HW55" s="3"/>
      <c r="HX55" s="3"/>
      <c r="HY55" s="3"/>
      <c r="HZ55" s="3"/>
      <c r="IA55" s="3"/>
      <c r="IB55" s="3"/>
      <c r="IC55" s="3"/>
      <c r="ID55" s="3"/>
      <c r="IE55" s="3"/>
      <c r="IF55" s="3"/>
      <c r="IG55" s="3"/>
      <c r="IH55" s="3"/>
      <c r="II55" s="3"/>
      <c r="IJ55" s="3"/>
      <c r="IK55" s="3"/>
      <c r="IL55" s="3"/>
      <c r="IM55" s="3"/>
      <c r="IN55" s="3"/>
      <c r="IO55" s="3"/>
      <c r="IP55" s="3"/>
      <c r="IQ55" s="3"/>
      <c r="IR55" s="3"/>
      <c r="IS55" s="3"/>
      <c r="IT55" s="3"/>
      <c r="IU55" s="3"/>
      <c r="IV55" s="3"/>
      <c r="IW55" s="3"/>
      <c r="IX55" s="3"/>
      <c r="IY55" s="3"/>
    </row>
    <row r="56" spans="1:259" s="320" customFormat="1" ht="96" customHeight="1" x14ac:dyDescent="0.15">
      <c r="A56" s="14" t="s">
        <v>2495</v>
      </c>
      <c r="B56" s="29" t="str">
        <f>VLOOKUP(A56,'HECVAT - Full'!A$26:B$285,2,FALSE)</f>
        <v>Do you have documented processes and procedures for implementing accessibility into your development lifecycle?</v>
      </c>
      <c r="C56" s="37" t="str">
        <f>IF(LEN(VLOOKUP($A56,Questions!$B:$AA,20,FALSE))=0,"",VLOOKUP($A56,Questions!$B:$AA,20,FALSE))</f>
        <v xml:space="preserve"> </v>
      </c>
      <c r="D56" s="36" t="str">
        <f>IF(LEN(VLOOKUP($A56,Questions!$B:$AA,21,FALSE))=0,"",VLOOKUP($A56,Questions!$B:$AA,21,FALSE))</f>
        <v xml:space="preserve"> </v>
      </c>
      <c r="E56" s="36" t="str">
        <f>IF(LEN(VLOOKUP($A56,Questions!$B:$AA,22,FALSE))=0,"",VLOOKUP($A56,Questions!$B:$AA,22,FALSE))</f>
        <v xml:space="preserve"> </v>
      </c>
      <c r="F56" s="36" t="str">
        <f>IF(LEN(VLOOKUP($A56,Questions!$B:$AA,23,FALSE))=0,"",VLOOKUP($A56,Questions!$B:$AA,23,FALSE))</f>
        <v xml:space="preserve"> </v>
      </c>
      <c r="G56" s="36" t="str">
        <f>IF(LEN(VLOOKUP($A56,Questions!$B:$AA,24,FALSE))=0,"",VLOOKUP($A56,Questions!$B:$AA,24,FALSE))</f>
        <v xml:space="preserve"> </v>
      </c>
      <c r="H56" s="36" t="str">
        <f>IF(LEN(VLOOKUP($A56,Questions!$B:$AA,25,FALSE))=0,"",VLOOKUP($A56,Questions!$B:$AA,25,FALSE))</f>
        <v xml:space="preserve"> </v>
      </c>
      <c r="I56" s="37" t="str">
        <f>IF(LEN(VLOOKUP($A56,Questions!$B:$AA,26,FALSE))=0,"",VLOOKUP($A56,Questions!$B:$AA,26,FALSE))</f>
        <v xml:space="preserve"> </v>
      </c>
      <c r="J56" s="37" t="str">
        <f>IF(LEN(VLOOKUP($A56,Questions!$B:$AB,27,FALSE))=0,"",VLOOKUP($A56,Questions!$B:$AB,27,FALSE))</f>
        <v xml:space="preserve"> </v>
      </c>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c r="DC56" s="3"/>
      <c r="DD56" s="3"/>
      <c r="DE56" s="3"/>
      <c r="DF56" s="3"/>
      <c r="DG56" s="3"/>
      <c r="DH56" s="3"/>
      <c r="DI56" s="3"/>
      <c r="DJ56" s="3"/>
      <c r="DK56" s="3"/>
      <c r="DL56" s="3"/>
      <c r="DM56" s="3"/>
      <c r="DN56" s="3"/>
      <c r="DO56" s="3"/>
      <c r="DP56" s="3"/>
      <c r="DQ56" s="3"/>
      <c r="DR56" s="3"/>
      <c r="DS56" s="3"/>
      <c r="DT56" s="3"/>
      <c r="DU56" s="3"/>
      <c r="DV56" s="3"/>
      <c r="DW56" s="3"/>
      <c r="DX56" s="3"/>
      <c r="DY56" s="3"/>
      <c r="DZ56" s="3"/>
      <c r="EA56" s="3"/>
      <c r="EB56" s="3"/>
      <c r="EC56" s="3"/>
      <c r="ED56" s="3"/>
      <c r="EE56" s="3"/>
      <c r="EF56" s="3"/>
      <c r="EG56" s="3"/>
      <c r="EH56" s="3"/>
      <c r="EI56" s="3"/>
      <c r="EJ56" s="3"/>
      <c r="EK56" s="3"/>
      <c r="EL56" s="3"/>
      <c r="EM56" s="3"/>
      <c r="EN56" s="3"/>
      <c r="EO56" s="3"/>
      <c r="EP56" s="3"/>
      <c r="EQ56" s="3"/>
      <c r="ER56" s="3"/>
      <c r="ES56" s="3"/>
      <c r="ET56" s="3"/>
      <c r="EU56" s="3"/>
      <c r="EV56" s="3"/>
      <c r="EW56" s="3"/>
      <c r="EX56" s="3"/>
      <c r="EY56" s="3"/>
      <c r="EZ56" s="3"/>
      <c r="FA56" s="3"/>
      <c r="FB56" s="3"/>
      <c r="FC56" s="3"/>
      <c r="FD56" s="3"/>
      <c r="FE56" s="3"/>
      <c r="FF56" s="3"/>
      <c r="FG56" s="3"/>
      <c r="FH56" s="3"/>
      <c r="FI56" s="3"/>
      <c r="FJ56" s="3"/>
      <c r="FK56" s="3"/>
      <c r="FL56" s="3"/>
      <c r="FM56" s="3"/>
      <c r="FN56" s="3"/>
      <c r="FO56" s="3"/>
      <c r="FP56" s="3"/>
      <c r="FQ56" s="3"/>
      <c r="FR56" s="3"/>
      <c r="FS56" s="3"/>
      <c r="FT56" s="3"/>
      <c r="FU56" s="3"/>
      <c r="FV56" s="3"/>
      <c r="FW56" s="3"/>
      <c r="FX56" s="3"/>
      <c r="FY56" s="3"/>
      <c r="FZ56" s="3"/>
      <c r="GA56" s="3"/>
      <c r="GB56" s="3"/>
      <c r="GC56" s="3"/>
      <c r="GD56" s="3"/>
      <c r="GE56" s="3"/>
      <c r="GF56" s="3"/>
      <c r="GG56" s="3"/>
      <c r="GH56" s="3"/>
      <c r="GI56" s="3"/>
      <c r="GJ56" s="3"/>
      <c r="GK56" s="3"/>
      <c r="GL56" s="3"/>
      <c r="GM56" s="3"/>
      <c r="GN56" s="3"/>
      <c r="GO56" s="3"/>
      <c r="GP56" s="3"/>
      <c r="GQ56" s="3"/>
      <c r="GR56" s="3"/>
      <c r="GS56" s="3"/>
      <c r="GT56" s="3"/>
      <c r="GU56" s="3"/>
      <c r="GV56" s="3"/>
      <c r="GW56" s="3"/>
      <c r="GX56" s="3"/>
      <c r="GY56" s="3"/>
      <c r="GZ56" s="3"/>
      <c r="HA56" s="3"/>
      <c r="HB56" s="3"/>
      <c r="HC56" s="3"/>
      <c r="HD56" s="3"/>
      <c r="HE56" s="3"/>
      <c r="HF56" s="3"/>
      <c r="HG56" s="3"/>
      <c r="HH56" s="3"/>
      <c r="HI56" s="3"/>
      <c r="HJ56" s="3"/>
      <c r="HK56" s="3"/>
      <c r="HL56" s="3"/>
      <c r="HM56" s="3"/>
      <c r="HN56" s="3"/>
      <c r="HO56" s="3"/>
      <c r="HP56" s="3"/>
      <c r="HQ56" s="3"/>
      <c r="HR56" s="3"/>
      <c r="HS56" s="3"/>
      <c r="HT56" s="3"/>
      <c r="HU56" s="3"/>
      <c r="HV56" s="3"/>
      <c r="HW56" s="3"/>
      <c r="HX56" s="3"/>
      <c r="HY56" s="3"/>
      <c r="HZ56" s="3"/>
      <c r="IA56" s="3"/>
      <c r="IB56" s="3"/>
      <c r="IC56" s="3"/>
      <c r="ID56" s="3"/>
      <c r="IE56" s="3"/>
      <c r="IF56" s="3"/>
      <c r="IG56" s="3"/>
      <c r="IH56" s="3"/>
      <c r="II56" s="3"/>
      <c r="IJ56" s="3"/>
      <c r="IK56" s="3"/>
      <c r="IL56" s="3"/>
      <c r="IM56" s="3"/>
      <c r="IN56" s="3"/>
      <c r="IO56" s="3"/>
      <c r="IP56" s="3"/>
      <c r="IQ56" s="3"/>
      <c r="IR56" s="3"/>
      <c r="IS56" s="3"/>
      <c r="IT56" s="3"/>
      <c r="IU56" s="3"/>
      <c r="IV56" s="3"/>
      <c r="IW56" s="3"/>
      <c r="IX56" s="3"/>
      <c r="IY56" s="3"/>
    </row>
    <row r="57" spans="1:259" s="320" customFormat="1" ht="96" customHeight="1" x14ac:dyDescent="0.15">
      <c r="A57" s="14" t="s">
        <v>2499</v>
      </c>
      <c r="B57" s="29" t="str">
        <f>VLOOKUP(A57,'HECVAT - Full'!A$26:B$285,2,FALSE)</f>
        <v>Can all functions of the application or service be performed using only the keyboard?</v>
      </c>
      <c r="C57" s="37" t="str">
        <f>IF(LEN(VLOOKUP($A57,Questions!$B:$AA,20,FALSE))=0,"",VLOOKUP($A57,Questions!$B:$AA,20,FALSE))</f>
        <v xml:space="preserve"> </v>
      </c>
      <c r="D57" s="36" t="str">
        <f>IF(LEN(VLOOKUP($A57,Questions!$B:$AA,21,FALSE))=0,"",VLOOKUP($A57,Questions!$B:$AA,21,FALSE))</f>
        <v xml:space="preserve"> </v>
      </c>
      <c r="E57" s="36" t="str">
        <f>IF(LEN(VLOOKUP($A57,Questions!$B:$AA,22,FALSE))=0,"",VLOOKUP($A57,Questions!$B:$AA,22,FALSE))</f>
        <v xml:space="preserve"> </v>
      </c>
      <c r="F57" s="36" t="str">
        <f>IF(LEN(VLOOKUP($A57,Questions!$B:$AA,23,FALSE))=0,"",VLOOKUP($A57,Questions!$B:$AA,23,FALSE))</f>
        <v xml:space="preserve"> </v>
      </c>
      <c r="G57" s="36" t="str">
        <f>IF(LEN(VLOOKUP($A57,Questions!$B:$AA,24,FALSE))=0,"",VLOOKUP($A57,Questions!$B:$AA,24,FALSE))</f>
        <v xml:space="preserve"> </v>
      </c>
      <c r="H57" s="36" t="str">
        <f>IF(LEN(VLOOKUP($A57,Questions!$B:$AA,25,FALSE))=0,"",VLOOKUP($A57,Questions!$B:$AA,25,FALSE))</f>
        <v xml:space="preserve"> </v>
      </c>
      <c r="I57" s="37" t="str">
        <f>IF(LEN(VLOOKUP($A57,Questions!$B:$AA,26,FALSE))=0,"",VLOOKUP($A57,Questions!$B:$AA,26,FALSE))</f>
        <v xml:space="preserve"> </v>
      </c>
      <c r="J57" s="37" t="str">
        <f>IF(LEN(VLOOKUP($A57,Questions!$B:$AB,27,FALSE))=0,"",VLOOKUP($A57,Questions!$B:$AB,27,FALSE))</f>
        <v xml:space="preserve"> </v>
      </c>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c r="DG57" s="3"/>
      <c r="DH57" s="3"/>
      <c r="DI57" s="3"/>
      <c r="DJ57" s="3"/>
      <c r="DK57" s="3"/>
      <c r="DL57" s="3"/>
      <c r="DM57" s="3"/>
      <c r="DN57" s="3"/>
      <c r="DO57" s="3"/>
      <c r="DP57" s="3"/>
      <c r="DQ57" s="3"/>
      <c r="DR57" s="3"/>
      <c r="DS57" s="3"/>
      <c r="DT57" s="3"/>
      <c r="DU57" s="3"/>
      <c r="DV57" s="3"/>
      <c r="DW57" s="3"/>
      <c r="DX57" s="3"/>
      <c r="DY57" s="3"/>
      <c r="DZ57" s="3"/>
      <c r="EA57" s="3"/>
      <c r="EB57" s="3"/>
      <c r="EC57" s="3"/>
      <c r="ED57" s="3"/>
      <c r="EE57" s="3"/>
      <c r="EF57" s="3"/>
      <c r="EG57" s="3"/>
      <c r="EH57" s="3"/>
      <c r="EI57" s="3"/>
      <c r="EJ57" s="3"/>
      <c r="EK57" s="3"/>
      <c r="EL57" s="3"/>
      <c r="EM57" s="3"/>
      <c r="EN57" s="3"/>
      <c r="EO57" s="3"/>
      <c r="EP57" s="3"/>
      <c r="EQ57" s="3"/>
      <c r="ER57" s="3"/>
      <c r="ES57" s="3"/>
      <c r="ET57" s="3"/>
      <c r="EU57" s="3"/>
      <c r="EV57" s="3"/>
      <c r="EW57" s="3"/>
      <c r="EX57" s="3"/>
      <c r="EY57" s="3"/>
      <c r="EZ57" s="3"/>
      <c r="FA57" s="3"/>
      <c r="FB57" s="3"/>
      <c r="FC57" s="3"/>
      <c r="FD57" s="3"/>
      <c r="FE57" s="3"/>
      <c r="FF57" s="3"/>
      <c r="FG57" s="3"/>
      <c r="FH57" s="3"/>
      <c r="FI57" s="3"/>
      <c r="FJ57" s="3"/>
      <c r="FK57" s="3"/>
      <c r="FL57" s="3"/>
      <c r="FM57" s="3"/>
      <c r="FN57" s="3"/>
      <c r="FO57" s="3"/>
      <c r="FP57" s="3"/>
      <c r="FQ57" s="3"/>
      <c r="FR57" s="3"/>
      <c r="FS57" s="3"/>
      <c r="FT57" s="3"/>
      <c r="FU57" s="3"/>
      <c r="FV57" s="3"/>
      <c r="FW57" s="3"/>
      <c r="FX57" s="3"/>
      <c r="FY57" s="3"/>
      <c r="FZ57" s="3"/>
      <c r="GA57" s="3"/>
      <c r="GB57" s="3"/>
      <c r="GC57" s="3"/>
      <c r="GD57" s="3"/>
      <c r="GE57" s="3"/>
      <c r="GF57" s="3"/>
      <c r="GG57" s="3"/>
      <c r="GH57" s="3"/>
      <c r="GI57" s="3"/>
      <c r="GJ57" s="3"/>
      <c r="GK57" s="3"/>
      <c r="GL57" s="3"/>
      <c r="GM57" s="3"/>
      <c r="GN57" s="3"/>
      <c r="GO57" s="3"/>
      <c r="GP57" s="3"/>
      <c r="GQ57" s="3"/>
      <c r="GR57" s="3"/>
      <c r="GS57" s="3"/>
      <c r="GT57" s="3"/>
      <c r="GU57" s="3"/>
      <c r="GV57" s="3"/>
      <c r="GW57" s="3"/>
      <c r="GX57" s="3"/>
      <c r="GY57" s="3"/>
      <c r="GZ57" s="3"/>
      <c r="HA57" s="3"/>
      <c r="HB57" s="3"/>
      <c r="HC57" s="3"/>
      <c r="HD57" s="3"/>
      <c r="HE57" s="3"/>
      <c r="HF57" s="3"/>
      <c r="HG57" s="3"/>
      <c r="HH57" s="3"/>
      <c r="HI57" s="3"/>
      <c r="HJ57" s="3"/>
      <c r="HK57" s="3"/>
      <c r="HL57" s="3"/>
      <c r="HM57" s="3"/>
      <c r="HN57" s="3"/>
      <c r="HO57" s="3"/>
      <c r="HP57" s="3"/>
      <c r="HQ57" s="3"/>
      <c r="HR57" s="3"/>
      <c r="HS57" s="3"/>
      <c r="HT57" s="3"/>
      <c r="HU57" s="3"/>
      <c r="HV57" s="3"/>
      <c r="HW57" s="3"/>
      <c r="HX57" s="3"/>
      <c r="HY57" s="3"/>
      <c r="HZ57" s="3"/>
      <c r="IA57" s="3"/>
      <c r="IB57" s="3"/>
      <c r="IC57" s="3"/>
      <c r="ID57" s="3"/>
      <c r="IE57" s="3"/>
      <c r="IF57" s="3"/>
      <c r="IG57" s="3"/>
      <c r="IH57" s="3"/>
      <c r="II57" s="3"/>
      <c r="IJ57" s="3"/>
      <c r="IK57" s="3"/>
      <c r="IL57" s="3"/>
      <c r="IM57" s="3"/>
      <c r="IN57" s="3"/>
      <c r="IO57" s="3"/>
      <c r="IP57" s="3"/>
      <c r="IQ57" s="3"/>
      <c r="IR57" s="3"/>
      <c r="IS57" s="3"/>
      <c r="IT57" s="3"/>
      <c r="IU57" s="3"/>
      <c r="IV57" s="3"/>
      <c r="IW57" s="3"/>
      <c r="IX57" s="3"/>
      <c r="IY57" s="3"/>
    </row>
    <row r="58" spans="1:259" s="320" customFormat="1" ht="96" customHeight="1" x14ac:dyDescent="0.15">
      <c r="A58" s="14" t="s">
        <v>2504</v>
      </c>
      <c r="B58" s="29" t="str">
        <f>VLOOKUP(A58,'HECVAT - Full'!A$26:B$285,2,FALSE)</f>
        <v>Does your product rely on activating a special ‘accessibility mode,’ a ‘lite version’ or accessing an alternate interface for accessibility purposes?</v>
      </c>
      <c r="C58" s="37" t="str">
        <f>IF(LEN(VLOOKUP($A58,Questions!$B:$AA,20,FALSE))=0,"",VLOOKUP($A58,Questions!$B:$AA,20,FALSE))</f>
        <v xml:space="preserve"> </v>
      </c>
      <c r="D58" s="36" t="str">
        <f>IF(LEN(VLOOKUP($A58,Questions!$B:$AA,21,FALSE))=0,"",VLOOKUP($A58,Questions!$B:$AA,21,FALSE))</f>
        <v xml:space="preserve"> </v>
      </c>
      <c r="E58" s="36" t="str">
        <f>IF(LEN(VLOOKUP($A58,Questions!$B:$AA,22,FALSE))=0,"",VLOOKUP($A58,Questions!$B:$AA,22,FALSE))</f>
        <v xml:space="preserve"> </v>
      </c>
      <c r="F58" s="36" t="str">
        <f>IF(LEN(VLOOKUP($A58,Questions!$B:$AA,23,FALSE))=0,"",VLOOKUP($A58,Questions!$B:$AA,23,FALSE))</f>
        <v xml:space="preserve"> </v>
      </c>
      <c r="G58" s="36" t="str">
        <f>IF(LEN(VLOOKUP($A58,Questions!$B:$AA,24,FALSE))=0,"",VLOOKUP($A58,Questions!$B:$AA,24,FALSE))</f>
        <v xml:space="preserve"> </v>
      </c>
      <c r="H58" s="36" t="str">
        <f>IF(LEN(VLOOKUP($A58,Questions!$B:$AA,25,FALSE))=0,"",VLOOKUP($A58,Questions!$B:$AA,25,FALSE))</f>
        <v xml:space="preserve"> </v>
      </c>
      <c r="I58" s="37" t="str">
        <f>IF(LEN(VLOOKUP($A58,Questions!$B:$AA,26,FALSE))=0,"",VLOOKUP($A58,Questions!$B:$AA,26,FALSE))</f>
        <v xml:space="preserve"> </v>
      </c>
      <c r="J58" s="37" t="str">
        <f>IF(LEN(VLOOKUP($A58,Questions!$B:$AB,27,FALSE))=0,"",VLOOKUP($A58,Questions!$B:$AB,27,FALSE))</f>
        <v xml:space="preserve"> </v>
      </c>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c r="EL58" s="3"/>
      <c r="EM58" s="3"/>
      <c r="EN58" s="3"/>
      <c r="EO58" s="3"/>
      <c r="EP58" s="3"/>
      <c r="EQ58" s="3"/>
      <c r="ER58" s="3"/>
      <c r="ES58" s="3"/>
      <c r="ET58" s="3"/>
      <c r="EU58" s="3"/>
      <c r="EV58" s="3"/>
      <c r="EW58" s="3"/>
      <c r="EX58" s="3"/>
      <c r="EY58" s="3"/>
      <c r="EZ58" s="3"/>
      <c r="FA58" s="3"/>
      <c r="FB58" s="3"/>
      <c r="FC58" s="3"/>
      <c r="FD58" s="3"/>
      <c r="FE58" s="3"/>
      <c r="FF58" s="3"/>
      <c r="FG58" s="3"/>
      <c r="FH58" s="3"/>
      <c r="FI58" s="3"/>
      <c r="FJ58" s="3"/>
      <c r="FK58" s="3"/>
      <c r="FL58" s="3"/>
      <c r="FM58" s="3"/>
      <c r="FN58" s="3"/>
      <c r="FO58" s="3"/>
      <c r="FP58" s="3"/>
      <c r="FQ58" s="3"/>
      <c r="FR58" s="3"/>
      <c r="FS58" s="3"/>
      <c r="FT58" s="3"/>
      <c r="FU58" s="3"/>
      <c r="FV58" s="3"/>
      <c r="FW58" s="3"/>
      <c r="FX58" s="3"/>
      <c r="FY58" s="3"/>
      <c r="FZ58" s="3"/>
      <c r="GA58" s="3"/>
      <c r="GB58" s="3"/>
      <c r="GC58" s="3"/>
      <c r="GD58" s="3"/>
      <c r="GE58" s="3"/>
      <c r="GF58" s="3"/>
      <c r="GG58" s="3"/>
      <c r="GH58" s="3"/>
      <c r="GI58" s="3"/>
      <c r="GJ58" s="3"/>
      <c r="GK58" s="3"/>
      <c r="GL58" s="3"/>
      <c r="GM58" s="3"/>
      <c r="GN58" s="3"/>
      <c r="GO58" s="3"/>
      <c r="GP58" s="3"/>
      <c r="GQ58" s="3"/>
      <c r="GR58" s="3"/>
      <c r="GS58" s="3"/>
      <c r="GT58" s="3"/>
      <c r="GU58" s="3"/>
      <c r="GV58" s="3"/>
      <c r="GW58" s="3"/>
      <c r="GX58" s="3"/>
      <c r="GY58" s="3"/>
      <c r="GZ58" s="3"/>
      <c r="HA58" s="3"/>
      <c r="HB58" s="3"/>
      <c r="HC58" s="3"/>
      <c r="HD58" s="3"/>
      <c r="HE58" s="3"/>
      <c r="HF58" s="3"/>
      <c r="HG58" s="3"/>
      <c r="HH58" s="3"/>
      <c r="HI58" s="3"/>
      <c r="HJ58" s="3"/>
      <c r="HK58" s="3"/>
      <c r="HL58" s="3"/>
      <c r="HM58" s="3"/>
      <c r="HN58" s="3"/>
      <c r="HO58" s="3"/>
      <c r="HP58" s="3"/>
      <c r="HQ58" s="3"/>
      <c r="HR58" s="3"/>
      <c r="HS58" s="3"/>
      <c r="HT58" s="3"/>
      <c r="HU58" s="3"/>
      <c r="HV58" s="3"/>
      <c r="HW58" s="3"/>
      <c r="HX58" s="3"/>
      <c r="HY58" s="3"/>
      <c r="HZ58" s="3"/>
      <c r="IA58" s="3"/>
      <c r="IB58" s="3"/>
      <c r="IC58" s="3"/>
      <c r="ID58" s="3"/>
      <c r="IE58" s="3"/>
      <c r="IF58" s="3"/>
      <c r="IG58" s="3"/>
      <c r="IH58" s="3"/>
      <c r="II58" s="3"/>
      <c r="IJ58" s="3"/>
      <c r="IK58" s="3"/>
      <c r="IL58" s="3"/>
      <c r="IM58" s="3"/>
      <c r="IN58" s="3"/>
      <c r="IO58" s="3"/>
      <c r="IP58" s="3"/>
      <c r="IQ58" s="3"/>
      <c r="IR58" s="3"/>
      <c r="IS58" s="3"/>
      <c r="IT58" s="3"/>
      <c r="IU58" s="3"/>
      <c r="IV58" s="3"/>
      <c r="IW58" s="3"/>
      <c r="IX58" s="3"/>
      <c r="IY58" s="3"/>
    </row>
    <row r="59" spans="1:259" ht="36" customHeight="1" x14ac:dyDescent="0.15">
      <c r="A59" s="380" t="str">
        <f>IF($C$26="No","Assessment of Third Parties - Optional based on QUALIFIER response.","Assessment of Third Parties")</f>
        <v>Assessment of Third Parties</v>
      </c>
      <c r="B59" s="380"/>
      <c r="C59" s="24" t="str">
        <f t="shared" ref="C59:J59" si="3">C$22</f>
        <v>CIS Critical Security Controls v6.1</v>
      </c>
      <c r="D59" s="24" t="str">
        <f t="shared" si="3"/>
        <v>HIPAA</v>
      </c>
      <c r="E59" s="24" t="str">
        <f t="shared" si="3"/>
        <v>ISO 27002:27013</v>
      </c>
      <c r="F59" s="24" t="str">
        <f t="shared" si="3"/>
        <v>NIST Cybersecurity Framework</v>
      </c>
      <c r="G59" s="24" t="str">
        <f t="shared" si="3"/>
        <v>NIST SP 800-171r1</v>
      </c>
      <c r="H59" s="24" t="str">
        <f t="shared" si="3"/>
        <v>NIST SP 800-53r4</v>
      </c>
      <c r="I59" s="24" t="str">
        <f t="shared" si="3"/>
        <v>PCI DSS</v>
      </c>
      <c r="J59" s="24" t="str">
        <f t="shared" si="3"/>
        <v>Trusted CI</v>
      </c>
    </row>
    <row r="60" spans="1:259" ht="96" customHeight="1" x14ac:dyDescent="0.15">
      <c r="A60" s="14" t="s">
        <v>141</v>
      </c>
      <c r="B60" s="29" t="str">
        <f>VLOOKUP(A60,'HECVAT - Full'!A$26:B$285,2,FALSE)</f>
        <v>Do you perform security assessments of third party companies with which you share data? (i.e. hosting providers, cloud services, PaaS, IaaS, SaaS, etc.).</v>
      </c>
      <c r="C60" s="37" t="str">
        <f>IF(LEN(VLOOKUP($A60,Questions!$B:$AA,20,FALSE))=0,"",VLOOKUP($A60,Questions!$B:$AA,20,FALSE))</f>
        <v xml:space="preserve"> </v>
      </c>
      <c r="D60" s="36" t="str">
        <f>IF(LEN(VLOOKUP($A60,Questions!$B:$AA,21,FALSE))=0,"",VLOOKUP($A60,Questions!$B:$AA,21,FALSE))</f>
        <v xml:space="preserve"> </v>
      </c>
      <c r="E60" s="36" t="str">
        <f>IF(LEN(VLOOKUP($A60,Questions!$B:$AA,22,FALSE))=0,"",VLOOKUP($A60,Questions!$B:$AA,22,FALSE))</f>
        <v xml:space="preserve"> </v>
      </c>
      <c r="F60" s="36" t="str">
        <f>IF(LEN(VLOOKUP($A60,Questions!$B:$AA,23,FALSE))=0,"",VLOOKUP($A60,Questions!$B:$AA,23,FALSE))</f>
        <v xml:space="preserve"> </v>
      </c>
      <c r="G60" s="36" t="str">
        <f>IF(LEN(VLOOKUP($A60,Questions!$B:$AA,24,FALSE))=0,"",VLOOKUP($A60,Questions!$B:$AA,24,FALSE))</f>
        <v xml:space="preserve"> </v>
      </c>
      <c r="H60" s="36" t="str">
        <f>IF(LEN(VLOOKUP($A60,Questions!$B:$AA,25,FALSE))=0,"",VLOOKUP($A60,Questions!$B:$AA,25,FALSE))</f>
        <v xml:space="preserve"> </v>
      </c>
      <c r="I60" s="37" t="str">
        <f>IF(LEN(VLOOKUP($A60,Questions!$B:$AA,26,FALSE))=0,"",VLOOKUP($A60,Questions!$B:$AA,26,FALSE))</f>
        <v xml:space="preserve"> </v>
      </c>
      <c r="J60" s="37" t="str">
        <f>IF(LEN(VLOOKUP($A60,Questions!$B:$AB,27,FALSE))=0,"",VLOOKUP($A60,Questions!$B:$AB,27,FALSE))</f>
        <v xml:space="preserve"> </v>
      </c>
    </row>
    <row r="61" spans="1:259" ht="80" customHeight="1" x14ac:dyDescent="0.15">
      <c r="A61" s="14" t="s">
        <v>142</v>
      </c>
      <c r="B61" s="29" t="str">
        <f>VLOOKUP(A61,'HECVAT - Full'!A$26:B$285,2,FALSE)</f>
        <v>Provide a brief description for why each of these third parties will have access to institution data.</v>
      </c>
      <c r="C61" s="37" t="str">
        <f>IF(LEN(VLOOKUP($A61,Questions!$B:$AA,20,FALSE))=0,"",VLOOKUP($A61,Questions!$B:$AA,20,FALSE))</f>
        <v xml:space="preserve"> </v>
      </c>
      <c r="D61" s="36" t="str">
        <f>IF(LEN(VLOOKUP($A61,Questions!$B:$AA,21,FALSE))=0,"",VLOOKUP($A61,Questions!$B:$AA,21,FALSE))</f>
        <v xml:space="preserve"> </v>
      </c>
      <c r="E61" s="36" t="str">
        <f>IF(LEN(VLOOKUP($A61,Questions!$B:$AA,22,FALSE))=0,"",VLOOKUP($A61,Questions!$B:$AA,22,FALSE))</f>
        <v xml:space="preserve"> </v>
      </c>
      <c r="F61" s="36" t="str">
        <f>IF(LEN(VLOOKUP($A61,Questions!$B:$AA,23,FALSE))=0,"",VLOOKUP($A61,Questions!$B:$AA,23,FALSE))</f>
        <v xml:space="preserve"> </v>
      </c>
      <c r="G61" s="36" t="str">
        <f>IF(LEN(VLOOKUP($A61,Questions!$B:$AA,24,FALSE))=0,"",VLOOKUP($A61,Questions!$B:$AA,24,FALSE))</f>
        <v xml:space="preserve"> </v>
      </c>
      <c r="H61" s="36" t="str">
        <f>IF(LEN(VLOOKUP($A61,Questions!$B:$AA,25,FALSE))=0,"",VLOOKUP($A61,Questions!$B:$AA,25,FALSE))</f>
        <v xml:space="preserve"> </v>
      </c>
      <c r="I61" s="37" t="str">
        <f>IF(LEN(VLOOKUP($A61,Questions!$B:$AA,26,FALSE))=0,"",VLOOKUP($A61,Questions!$B:$AA,26,FALSE))</f>
        <v xml:space="preserve"> </v>
      </c>
      <c r="J61" s="37" t="str">
        <f>IF(LEN(VLOOKUP($A61,Questions!$B:$AB,27,FALSE))=0,"",VLOOKUP($A61,Questions!$B:$AB,27,FALSE))</f>
        <v xml:space="preserve"> </v>
      </c>
    </row>
    <row r="62" spans="1:259" ht="80" customHeight="1" x14ac:dyDescent="0.15">
      <c r="A62" s="14" t="s">
        <v>143</v>
      </c>
      <c r="B62" s="29" t="str">
        <f>VLOOKUP(A62,'HECVAT - Full'!A$26:B$285,2,FALSE)</f>
        <v>What legal agreements (i.e. contracts) do you have in place with these third parties that address liability in the event of a data breach?</v>
      </c>
      <c r="C62" s="37" t="str">
        <f>IF(LEN(VLOOKUP($A62,Questions!$B:$AA,20,FALSE))=0,"",VLOOKUP($A62,Questions!$B:$AA,20,FALSE))</f>
        <v xml:space="preserve"> </v>
      </c>
      <c r="D62" s="36" t="str">
        <f>IF(LEN(VLOOKUP($A62,Questions!$B:$AA,21,FALSE))=0,"",VLOOKUP($A62,Questions!$B:$AA,21,FALSE))</f>
        <v xml:space="preserve"> </v>
      </c>
      <c r="E62" s="36" t="str">
        <f>IF(LEN(VLOOKUP($A62,Questions!$B:$AA,22,FALSE))=0,"",VLOOKUP($A62,Questions!$B:$AA,22,FALSE))</f>
        <v xml:space="preserve"> </v>
      </c>
      <c r="F62" s="36" t="str">
        <f>IF(LEN(VLOOKUP($A62,Questions!$B:$AA,23,FALSE))=0,"",VLOOKUP($A62,Questions!$B:$AA,23,FALSE))</f>
        <v xml:space="preserve"> </v>
      </c>
      <c r="G62" s="36" t="str">
        <f>IF(LEN(VLOOKUP($A62,Questions!$B:$AA,24,FALSE))=0,"",VLOOKUP($A62,Questions!$B:$AA,24,FALSE))</f>
        <v xml:space="preserve"> </v>
      </c>
      <c r="H62" s="36" t="str">
        <f>IF(LEN(VLOOKUP($A62,Questions!$B:$AA,25,FALSE))=0,"",VLOOKUP($A62,Questions!$B:$AA,25,FALSE))</f>
        <v xml:space="preserve"> </v>
      </c>
      <c r="I62" s="37" t="str">
        <f>IF(LEN(VLOOKUP($A62,Questions!$B:$AA,26,FALSE))=0,"",VLOOKUP($A62,Questions!$B:$AA,26,FALSE))</f>
        <v xml:space="preserve"> </v>
      </c>
      <c r="J62" s="37" t="str">
        <f>IF(LEN(VLOOKUP($A62,Questions!$B:$AB,27,FALSE))=0,"",VLOOKUP($A62,Questions!$B:$AB,27,FALSE))</f>
        <v xml:space="preserve"> </v>
      </c>
    </row>
    <row r="63" spans="1:259" ht="80" customHeight="1" x14ac:dyDescent="0.15">
      <c r="A63" s="14" t="s">
        <v>341</v>
      </c>
      <c r="B63" s="29" t="str">
        <f>VLOOKUP(A63,'HECVAT - Full'!A$26:B$285,2,FALSE)</f>
        <v>Do you have an implemented third party management strategy?</v>
      </c>
      <c r="C63" s="37" t="str">
        <f>IF(LEN(VLOOKUP($A63,Questions!$B:$AA,20,FALSE))=0,"",VLOOKUP($A63,Questions!$B:$AA,20,FALSE))</f>
        <v xml:space="preserve"> </v>
      </c>
      <c r="D63" s="36" t="str">
        <f>IF(LEN(VLOOKUP($A63,Questions!$B:$AA,21,FALSE))=0,"",VLOOKUP($A63,Questions!$B:$AA,21,FALSE))</f>
        <v xml:space="preserve"> </v>
      </c>
      <c r="E63" s="36" t="str">
        <f>IF(LEN(VLOOKUP($A63,Questions!$B:$AA,22,FALSE))=0,"",VLOOKUP($A63,Questions!$B:$AA,22,FALSE))</f>
        <v xml:space="preserve"> </v>
      </c>
      <c r="F63" s="36" t="str">
        <f>IF(LEN(VLOOKUP($A63,Questions!$B:$AA,23,FALSE))=0,"",VLOOKUP($A63,Questions!$B:$AA,23,FALSE))</f>
        <v xml:space="preserve"> </v>
      </c>
      <c r="G63" s="36" t="str">
        <f>IF(LEN(VLOOKUP($A63,Questions!$B:$AA,24,FALSE))=0,"",VLOOKUP($A63,Questions!$B:$AA,24,FALSE))</f>
        <v xml:space="preserve"> </v>
      </c>
      <c r="H63" s="36" t="str">
        <f>IF(LEN(VLOOKUP($A63,Questions!$B:$AA,25,FALSE))=0,"",VLOOKUP($A63,Questions!$B:$AA,25,FALSE))</f>
        <v xml:space="preserve"> </v>
      </c>
      <c r="I63" s="37" t="str">
        <f>IF(LEN(VLOOKUP($A63,Questions!$B:$AA,26,FALSE))=0,"",VLOOKUP($A63,Questions!$B:$AA,26,FALSE))</f>
        <v xml:space="preserve"> </v>
      </c>
      <c r="J63" s="37" t="str">
        <f>IF(LEN(VLOOKUP($A63,Questions!$B:$AB,27,FALSE))=0,"",VLOOKUP($A63,Questions!$B:$AB,27,FALSE))</f>
        <v xml:space="preserve"> </v>
      </c>
    </row>
    <row r="64" spans="1:259" ht="36" customHeight="1" x14ac:dyDescent="0.15">
      <c r="A64" s="380" t="str">
        <f>IF($C$30="","Consulting",IF($C$30="Yes","Consulting - All questions after this section are OPTIONAL.","Consulting - Optional based on QUALIFIER response."))</f>
        <v>Consulting - Optional based on QUALIFIER response.</v>
      </c>
      <c r="B64" s="380"/>
      <c r="C64" s="24" t="str">
        <f>C$22</f>
        <v>CIS Critical Security Controls v6.1</v>
      </c>
      <c r="D64" s="24" t="str">
        <f t="shared" ref="D64:J64" si="4">D$22</f>
        <v>HIPAA</v>
      </c>
      <c r="E64" s="24" t="str">
        <f t="shared" si="4"/>
        <v>ISO 27002:27013</v>
      </c>
      <c r="F64" s="24" t="str">
        <f t="shared" si="4"/>
        <v>NIST Cybersecurity Framework</v>
      </c>
      <c r="G64" s="24" t="str">
        <f t="shared" si="4"/>
        <v>NIST SP 800-171r1</v>
      </c>
      <c r="H64" s="24" t="str">
        <f t="shared" si="4"/>
        <v>NIST SP 800-53r4</v>
      </c>
      <c r="I64" s="24" t="str">
        <f t="shared" si="4"/>
        <v>PCI DSS</v>
      </c>
      <c r="J64" s="24" t="str">
        <f t="shared" si="4"/>
        <v>Trusted CI</v>
      </c>
    </row>
    <row r="65" spans="1:259" ht="36" customHeight="1" x14ac:dyDescent="0.15">
      <c r="A65" s="14" t="s">
        <v>144</v>
      </c>
      <c r="B65" s="29" t="str">
        <f>VLOOKUP(A65,'HECVAT - Full'!A$26:B$285,2,FALSE)</f>
        <v>Will the consulting take place on-premises?</v>
      </c>
      <c r="C65" s="37" t="str">
        <f>IF(LEN(VLOOKUP($A65,Questions!$B:$AA,20,FALSE))=0,"",VLOOKUP($A65,Questions!$B:$AA,20,FALSE))</f>
        <v xml:space="preserve"> </v>
      </c>
      <c r="D65" s="37" t="str">
        <f>IF(LEN(VLOOKUP($A65,Questions!$B:$AA,21,FALSE))=0,"",VLOOKUP($A65,Questions!$B:$AA,21,FALSE))</f>
        <v xml:space="preserve"> </v>
      </c>
      <c r="E65" s="36" t="str">
        <f>IF(LEN(VLOOKUP($A65,Questions!$B:$AA,22,FALSE))=0,"",VLOOKUP($A65,Questions!$B:$AA,22,FALSE))</f>
        <v xml:space="preserve"> </v>
      </c>
      <c r="F65" s="36" t="str">
        <f>IF(LEN(VLOOKUP($A65,Questions!$B:$AA,23,FALSE))=0,"",VLOOKUP($A65,Questions!$B:$AA,23,FALSE))</f>
        <v xml:space="preserve"> </v>
      </c>
      <c r="G65" s="37" t="str">
        <f>IF(LEN(VLOOKUP($A65,Questions!$B:$AA,24,FALSE))=0,"",VLOOKUP($A65,Questions!$B:$AA,24,FALSE))</f>
        <v xml:space="preserve"> </v>
      </c>
      <c r="H65" s="37" t="str">
        <f>IF(LEN(VLOOKUP($A65,Questions!$B:$AA,25,FALSE))=0,"",VLOOKUP($A65,Questions!$B:$AA,25,FALSE))</f>
        <v xml:space="preserve"> </v>
      </c>
      <c r="I65" s="37" t="str">
        <f>IF(LEN(VLOOKUP($A65,Questions!$B:$AA,26,FALSE))=0,"",VLOOKUP($A65,Questions!$B:$AA,26,FALSE))</f>
        <v xml:space="preserve"> </v>
      </c>
      <c r="J65" s="37" t="str">
        <f>IF(LEN(VLOOKUP($A65,Questions!$B:$AB,27,FALSE))=0,"",VLOOKUP($A65,Questions!$B:$AB,27,FALSE))</f>
        <v xml:space="preserve"> </v>
      </c>
    </row>
    <row r="66" spans="1:259" ht="63" customHeight="1" x14ac:dyDescent="0.15">
      <c r="A66" s="14" t="s">
        <v>145</v>
      </c>
      <c r="B66" s="29" t="str">
        <f>VLOOKUP(A66,'HECVAT - Full'!A$26:B$285,2,FALSE)</f>
        <v>Will the consultant require access to Institution's network resources?</v>
      </c>
      <c r="C66" s="36" t="str">
        <f>IF(LEN(VLOOKUP($A66,Questions!$B:$AA,20,FALSE))=0,"",VLOOKUP($A66,Questions!$B:$AA,20,FALSE))</f>
        <v xml:space="preserve"> </v>
      </c>
      <c r="D66" s="37" t="str">
        <f>IF(LEN(VLOOKUP($A66,Questions!$B:$AA,21,FALSE))=0,"",VLOOKUP($A66,Questions!$B:$AA,21,FALSE))</f>
        <v xml:space="preserve"> </v>
      </c>
      <c r="E66" s="36" t="str">
        <f>IF(LEN(VLOOKUP($A66,Questions!$B:$AA,22,FALSE))=0,"",VLOOKUP($A66,Questions!$B:$AA,22,FALSE))</f>
        <v xml:space="preserve"> </v>
      </c>
      <c r="F66" s="36" t="str">
        <f>IF(LEN(VLOOKUP($A66,Questions!$B:$AA,23,FALSE))=0,"",VLOOKUP($A66,Questions!$B:$AA,23,FALSE))</f>
        <v xml:space="preserve"> </v>
      </c>
      <c r="G66" s="36" t="str">
        <f>IF(LEN(VLOOKUP($A66,Questions!$B:$AA,24,FALSE))=0,"",VLOOKUP($A66,Questions!$B:$AA,24,FALSE))</f>
        <v xml:space="preserve"> </v>
      </c>
      <c r="H66" s="36" t="str">
        <f>IF(LEN(VLOOKUP($A66,Questions!$B:$AA,25,FALSE))=0,"",VLOOKUP($A66,Questions!$B:$AA,25,FALSE))</f>
        <v xml:space="preserve"> </v>
      </c>
      <c r="I66" s="37" t="str">
        <f>IF(LEN(VLOOKUP($A66,Questions!$B:$AA,26,FALSE))=0,"",VLOOKUP($A66,Questions!$B:$AA,26,FALSE))</f>
        <v xml:space="preserve"> </v>
      </c>
      <c r="J66" s="37" t="str">
        <f>IF(LEN(VLOOKUP($A66,Questions!$B:$AB,27,FALSE))=0,"",VLOOKUP($A66,Questions!$B:$AB,27,FALSE))</f>
        <v xml:space="preserve"> </v>
      </c>
    </row>
    <row r="67" spans="1:259" ht="63" customHeight="1" x14ac:dyDescent="0.15">
      <c r="A67" s="14" t="s">
        <v>146</v>
      </c>
      <c r="B67" s="29" t="str">
        <f>VLOOKUP(A67,'HECVAT - Full'!A$26:B$285,2,FALSE)</f>
        <v>Will the consultant require access to hardware in the Institution's data centers?</v>
      </c>
      <c r="C67" s="36" t="str">
        <f>IF(LEN(VLOOKUP($A67,Questions!$B:$AA,20,FALSE))=0,"",VLOOKUP($A67,Questions!$B:$AA,20,FALSE))</f>
        <v xml:space="preserve"> </v>
      </c>
      <c r="D67" s="37" t="str">
        <f>IF(LEN(VLOOKUP($A67,Questions!$B:$AA,21,FALSE))=0,"",VLOOKUP($A67,Questions!$B:$AA,21,FALSE))</f>
        <v xml:space="preserve"> </v>
      </c>
      <c r="E67" s="36" t="str">
        <f>IF(LEN(VLOOKUP($A67,Questions!$B:$AA,22,FALSE))=0,"",VLOOKUP($A67,Questions!$B:$AA,22,FALSE))</f>
        <v xml:space="preserve"> </v>
      </c>
      <c r="F67" s="36" t="str">
        <f>IF(LEN(VLOOKUP($A67,Questions!$B:$AA,23,FALSE))=0,"",VLOOKUP($A67,Questions!$B:$AA,23,FALSE))</f>
        <v xml:space="preserve"> </v>
      </c>
      <c r="G67" s="36" t="str">
        <f>IF(LEN(VLOOKUP($A67,Questions!$B:$AA,24,FALSE))=0,"",VLOOKUP($A67,Questions!$B:$AA,24,FALSE))</f>
        <v xml:space="preserve"> </v>
      </c>
      <c r="H67" s="37" t="str">
        <f>IF(LEN(VLOOKUP($A67,Questions!$B:$AA,25,FALSE))=0,"",VLOOKUP($A67,Questions!$B:$AA,25,FALSE))</f>
        <v xml:space="preserve"> </v>
      </c>
      <c r="I67" s="37" t="str">
        <f>IF(LEN(VLOOKUP($A67,Questions!$B:$AA,26,FALSE))=0,"",VLOOKUP($A67,Questions!$B:$AA,26,FALSE))</f>
        <v xml:space="preserve"> </v>
      </c>
      <c r="J67" s="37" t="str">
        <f>IF(LEN(VLOOKUP($A67,Questions!$B:$AB,27,FALSE))=0,"",VLOOKUP($A67,Questions!$B:$AB,27,FALSE))</f>
        <v xml:space="preserve"> </v>
      </c>
    </row>
    <row r="68" spans="1:259" ht="48" customHeight="1" x14ac:dyDescent="0.15">
      <c r="A68" s="14" t="s">
        <v>147</v>
      </c>
      <c r="B68" s="29" t="str">
        <f>VLOOKUP(A68,'HECVAT - Full'!A$26:B$285,2,FALSE)</f>
        <v>Will the consultant require an account within the Institution's domain (@*.edu)?</v>
      </c>
      <c r="C68" s="36" t="str">
        <f>IF(LEN(VLOOKUP($A68,Questions!$B:$AA,20,FALSE))=0,"",VLOOKUP($A68,Questions!$B:$AA,20,FALSE))</f>
        <v xml:space="preserve"> </v>
      </c>
      <c r="D68" s="37" t="str">
        <f>IF(LEN(VLOOKUP($A68,Questions!$B:$AA,21,FALSE))=0,"",VLOOKUP($A68,Questions!$B:$AA,21,FALSE))</f>
        <v xml:space="preserve"> </v>
      </c>
      <c r="E68" s="37" t="str">
        <f>IF(LEN(VLOOKUP($A68,Questions!$B:$AA,22,FALSE))=0,"",VLOOKUP($A68,Questions!$B:$AA,22,FALSE))</f>
        <v xml:space="preserve"> </v>
      </c>
      <c r="F68" s="36" t="str">
        <f>IF(LEN(VLOOKUP($A68,Questions!$B:$AA,23,FALSE))=0,"",VLOOKUP($A68,Questions!$B:$AA,23,FALSE))</f>
        <v xml:space="preserve"> </v>
      </c>
      <c r="G68" s="37" t="str">
        <f>IF(LEN(VLOOKUP($A68,Questions!$B:$AA,24,FALSE))=0,"",VLOOKUP($A68,Questions!$B:$AA,24,FALSE))</f>
        <v xml:space="preserve"> </v>
      </c>
      <c r="H68" s="37" t="str">
        <f>IF(LEN(VLOOKUP($A68,Questions!$B:$AA,25,FALSE))=0,"",VLOOKUP($A68,Questions!$B:$AA,25,FALSE))</f>
        <v xml:space="preserve"> </v>
      </c>
      <c r="I68" s="37" t="str">
        <f>IF(LEN(VLOOKUP($A68,Questions!$B:$AA,26,FALSE))=0,"",VLOOKUP($A68,Questions!$B:$AA,26,FALSE))</f>
        <v xml:space="preserve"> </v>
      </c>
      <c r="J68" s="37" t="str">
        <f>IF(LEN(VLOOKUP($A68,Questions!$B:$AB,27,FALSE))=0,"",VLOOKUP($A68,Questions!$B:$AB,27,FALSE))</f>
        <v xml:space="preserve"> </v>
      </c>
    </row>
    <row r="69" spans="1:259" ht="48" customHeight="1" x14ac:dyDescent="0.15">
      <c r="A69" s="14" t="s">
        <v>148</v>
      </c>
      <c r="B69" s="29" t="str">
        <f>VLOOKUP(A69,'HECVAT - Full'!A$26:B$285,2,FALSE)</f>
        <v>Has the consultant received training on [sensitive, HIPAA, PCI, etc.] data handling?</v>
      </c>
      <c r="C69" s="36" t="str">
        <f>IF(LEN(VLOOKUP($A69,Questions!$B:$AA,20,FALSE))=0,"",VLOOKUP($A69,Questions!$B:$AA,20,FALSE))</f>
        <v xml:space="preserve"> </v>
      </c>
      <c r="D69" s="37" t="str">
        <f>IF(LEN(VLOOKUP($A69,Questions!$B:$AA,21,FALSE))=0,"",VLOOKUP($A69,Questions!$B:$AA,21,FALSE))</f>
        <v xml:space="preserve"> </v>
      </c>
      <c r="E69" s="36" t="str">
        <f>IF(LEN(VLOOKUP($A69,Questions!$B:$AA,22,FALSE))=0,"",VLOOKUP($A69,Questions!$B:$AA,22,FALSE))</f>
        <v xml:space="preserve"> </v>
      </c>
      <c r="F69" s="36" t="str">
        <f>IF(LEN(VLOOKUP($A69,Questions!$B:$AA,23,FALSE))=0,"",VLOOKUP($A69,Questions!$B:$AA,23,FALSE))</f>
        <v xml:space="preserve"> </v>
      </c>
      <c r="G69" s="37" t="str">
        <f>IF(LEN(VLOOKUP($A69,Questions!$B:$AA,24,FALSE))=0,"",VLOOKUP($A69,Questions!$B:$AA,24,FALSE))</f>
        <v xml:space="preserve"> </v>
      </c>
      <c r="H69" s="37" t="str">
        <f>IF(LEN(VLOOKUP($A69,Questions!$B:$AA,25,FALSE))=0,"",VLOOKUP($A69,Questions!$B:$AA,25,FALSE))</f>
        <v xml:space="preserve"> </v>
      </c>
      <c r="I69" s="37" t="str">
        <f>IF(LEN(VLOOKUP($A69,Questions!$B:$AA,26,FALSE))=0,"",VLOOKUP($A69,Questions!$B:$AA,26,FALSE))</f>
        <v xml:space="preserve"> </v>
      </c>
      <c r="J69" s="37" t="str">
        <f>IF(LEN(VLOOKUP($A69,Questions!$B:$AB,27,FALSE))=0,"",VLOOKUP($A69,Questions!$B:$AB,27,FALSE))</f>
        <v xml:space="preserve"> </v>
      </c>
    </row>
    <row r="70" spans="1:259" ht="48" customHeight="1" x14ac:dyDescent="0.15">
      <c r="A70" s="14" t="s">
        <v>149</v>
      </c>
      <c r="B70" s="29" t="str">
        <f>VLOOKUP(A70,'HECVAT - Full'!A$26:B$285,2,FALSE)</f>
        <v>Will any data be transferred to the consultant's possession?</v>
      </c>
      <c r="C70" s="36" t="str">
        <f>IF(LEN(VLOOKUP($A70,Questions!$B:$AA,20,FALSE))=0,"",VLOOKUP($A70,Questions!$B:$AA,20,FALSE))</f>
        <v xml:space="preserve"> </v>
      </c>
      <c r="D70" s="37" t="str">
        <f>IF(LEN(VLOOKUP($A70,Questions!$B:$AA,21,FALSE))=0,"",VLOOKUP($A70,Questions!$B:$AA,21,FALSE))</f>
        <v xml:space="preserve"> </v>
      </c>
      <c r="E70" s="36" t="str">
        <f>IF(LEN(VLOOKUP($A70,Questions!$B:$AA,22,FALSE))=0,"",VLOOKUP($A70,Questions!$B:$AA,22,FALSE))</f>
        <v xml:space="preserve"> </v>
      </c>
      <c r="F70" s="36" t="str">
        <f>IF(LEN(VLOOKUP($A70,Questions!$B:$AA,23,FALSE))=0,"",VLOOKUP($A70,Questions!$B:$AA,23,FALSE))</f>
        <v xml:space="preserve"> </v>
      </c>
      <c r="G70" s="36" t="str">
        <f>IF(LEN(VLOOKUP($A70,Questions!$B:$AA,24,FALSE))=0,"",VLOOKUP($A70,Questions!$B:$AA,24,FALSE))</f>
        <v xml:space="preserve"> </v>
      </c>
      <c r="H70" s="36" t="str">
        <f>IF(LEN(VLOOKUP($A70,Questions!$B:$AA,25,FALSE))=0,"",VLOOKUP($A70,Questions!$B:$AA,25,FALSE))</f>
        <v xml:space="preserve"> </v>
      </c>
      <c r="I70" s="37" t="str">
        <f>IF(LEN(VLOOKUP($A70,Questions!$B:$AA,26,FALSE))=0,"",VLOOKUP($A70,Questions!$B:$AA,26,FALSE))</f>
        <v xml:space="preserve"> </v>
      </c>
      <c r="J70" s="37" t="str">
        <f>IF(LEN(VLOOKUP($A70,Questions!$B:$AB,27,FALSE))=0,"",VLOOKUP($A70,Questions!$B:$AB,27,FALSE))</f>
        <v xml:space="preserve"> </v>
      </c>
    </row>
    <row r="71" spans="1:259" s="1" customFormat="1" ht="48" customHeight="1" x14ac:dyDescent="0.2">
      <c r="A71" s="14" t="s">
        <v>150</v>
      </c>
      <c r="B71" s="29" t="str">
        <f>VLOOKUP(A71,'HECVAT - Full'!A$26:B$285,2,FALSE)</f>
        <v>Is it encrypted (at rest) while in the consultant's possession?</v>
      </c>
      <c r="C71" s="36" t="str">
        <f>IF(LEN(VLOOKUP($A71,Questions!$B:$AA,20,FALSE))=0,"",VLOOKUP($A71,Questions!$B:$AA,20,FALSE))</f>
        <v xml:space="preserve"> </v>
      </c>
      <c r="D71" s="37" t="str">
        <f>IF(LEN(VLOOKUP($A71,Questions!$B:$AA,21,FALSE))=0,"",VLOOKUP($A71,Questions!$B:$AA,21,FALSE))</f>
        <v xml:space="preserve"> </v>
      </c>
      <c r="E71" s="36" t="str">
        <f>IF(LEN(VLOOKUP($A71,Questions!$B:$AA,22,FALSE))=0,"",VLOOKUP($A71,Questions!$B:$AA,22,FALSE))</f>
        <v xml:space="preserve"> </v>
      </c>
      <c r="F71" s="36" t="str">
        <f>IF(LEN(VLOOKUP($A71,Questions!$B:$AA,23,FALSE))=0,"",VLOOKUP($A71,Questions!$B:$AA,23,FALSE))</f>
        <v xml:space="preserve"> </v>
      </c>
      <c r="G71" s="36" t="str">
        <f>IF(LEN(VLOOKUP($A71,Questions!$B:$AA,24,FALSE))=0,"",VLOOKUP($A71,Questions!$B:$AA,24,FALSE))</f>
        <v xml:space="preserve"> </v>
      </c>
      <c r="H71" s="36" t="str">
        <f>IF(LEN(VLOOKUP($A71,Questions!$B:$AA,25,FALSE))=0,"",VLOOKUP($A71,Questions!$B:$AA,25,FALSE))</f>
        <v xml:space="preserve"> </v>
      </c>
      <c r="I71" s="37" t="str">
        <f>IF(LEN(VLOOKUP($A71,Questions!$B:$AA,26,FALSE))=0,"",VLOOKUP($A71,Questions!$B:$AA,26,FALSE))</f>
        <v xml:space="preserve"> </v>
      </c>
      <c r="J71" s="37" t="str">
        <f>IF(LEN(VLOOKUP($A71,Questions!$B:$AB,27,FALSE))=0,"",VLOOKUP($A71,Questions!$B:$AB,27,FALSE))</f>
        <v xml:space="preserve"> </v>
      </c>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4"/>
      <c r="CW71" s="4"/>
      <c r="CX71" s="4"/>
      <c r="CY71" s="4"/>
      <c r="CZ71" s="4"/>
      <c r="DA71" s="4"/>
      <c r="DB71" s="4"/>
      <c r="DC71" s="4"/>
      <c r="DD71" s="4"/>
      <c r="DE71" s="4"/>
      <c r="DF71" s="4"/>
      <c r="DG71" s="4"/>
      <c r="DH71" s="4"/>
      <c r="DI71" s="4"/>
      <c r="DJ71" s="4"/>
      <c r="DK71" s="4"/>
      <c r="DL71" s="4"/>
      <c r="DM71" s="4"/>
      <c r="DN71" s="4"/>
      <c r="DO71" s="4"/>
      <c r="DP71" s="4"/>
      <c r="DQ71" s="4"/>
      <c r="DR71" s="4"/>
      <c r="DS71" s="4"/>
      <c r="DT71" s="4"/>
      <c r="DU71" s="4"/>
      <c r="DV71" s="4"/>
      <c r="DW71" s="4"/>
      <c r="DX71" s="4"/>
      <c r="DY71" s="4"/>
      <c r="DZ71" s="4"/>
      <c r="EA71" s="4"/>
      <c r="EB71" s="4"/>
      <c r="EC71" s="4"/>
      <c r="ED71" s="4"/>
      <c r="EE71" s="4"/>
      <c r="EF71" s="4"/>
      <c r="EG71" s="4"/>
      <c r="EH71" s="4"/>
      <c r="EI71" s="4"/>
      <c r="EJ71" s="4"/>
      <c r="EK71" s="4"/>
      <c r="EL71" s="4"/>
      <c r="EM71" s="4"/>
      <c r="EN71" s="4"/>
      <c r="EO71" s="4"/>
      <c r="EP71" s="4"/>
      <c r="EQ71" s="4"/>
      <c r="ER71" s="4"/>
      <c r="ES71" s="4"/>
      <c r="ET71" s="4"/>
      <c r="EU71" s="4"/>
      <c r="EV71" s="4"/>
      <c r="EW71" s="4"/>
      <c r="EX71" s="4"/>
      <c r="EY71" s="4"/>
      <c r="EZ71" s="4"/>
      <c r="FA71" s="4"/>
      <c r="FB71" s="4"/>
      <c r="FC71" s="4"/>
      <c r="FD71" s="4"/>
      <c r="FE71" s="4"/>
      <c r="FF71" s="4"/>
      <c r="FG71" s="4"/>
      <c r="FH71" s="4"/>
      <c r="FI71" s="4"/>
      <c r="FJ71" s="4"/>
      <c r="FK71" s="4"/>
      <c r="FL71" s="4"/>
      <c r="FM71" s="4"/>
      <c r="FN71" s="4"/>
      <c r="FO71" s="4"/>
      <c r="FP71" s="4"/>
      <c r="FQ71" s="4"/>
      <c r="FR71" s="4"/>
      <c r="FS71" s="4"/>
      <c r="FT71" s="4"/>
      <c r="FU71" s="4"/>
      <c r="FV71" s="4"/>
      <c r="FW71" s="4"/>
      <c r="FX71" s="4"/>
      <c r="FY71" s="4"/>
      <c r="FZ71" s="4"/>
      <c r="GA71" s="4"/>
      <c r="GB71" s="4"/>
      <c r="GC71" s="4"/>
      <c r="GD71" s="4"/>
      <c r="GE71" s="4"/>
      <c r="GF71" s="4"/>
      <c r="GG71" s="4"/>
      <c r="GH71" s="4"/>
      <c r="GI71" s="4"/>
      <c r="GJ71" s="4"/>
      <c r="GK71" s="4"/>
      <c r="GL71" s="4"/>
      <c r="GM71" s="4"/>
      <c r="GN71" s="4"/>
      <c r="GO71" s="4"/>
      <c r="GP71" s="4"/>
      <c r="GQ71" s="4"/>
      <c r="GR71" s="4"/>
      <c r="GS71" s="4"/>
      <c r="GT71" s="4"/>
      <c r="GU71" s="4"/>
      <c r="GV71" s="4"/>
      <c r="GW71" s="4"/>
      <c r="GX71" s="4"/>
      <c r="GY71" s="4"/>
      <c r="GZ71" s="4"/>
      <c r="HA71" s="4"/>
      <c r="HB71" s="4"/>
      <c r="HC71" s="4"/>
      <c r="HD71" s="4"/>
      <c r="HE71" s="4"/>
      <c r="HF71" s="4"/>
      <c r="HG71" s="4"/>
      <c r="HH71" s="4"/>
      <c r="HI71" s="4"/>
      <c r="HJ71" s="4"/>
      <c r="HK71" s="4"/>
      <c r="HL71" s="4"/>
      <c r="HM71" s="4"/>
      <c r="HN71" s="4"/>
      <c r="HO71" s="4"/>
      <c r="HP71" s="4"/>
      <c r="HQ71" s="4"/>
      <c r="HR71" s="4"/>
      <c r="HS71" s="4"/>
      <c r="HT71" s="4"/>
      <c r="HU71" s="4"/>
      <c r="HV71" s="4"/>
      <c r="HW71" s="4"/>
      <c r="HX71" s="4"/>
      <c r="HY71" s="4"/>
      <c r="HZ71" s="4"/>
      <c r="IA71" s="4"/>
      <c r="IB71" s="4"/>
      <c r="IC71" s="4"/>
      <c r="ID71" s="4"/>
      <c r="IE71" s="4"/>
      <c r="IF71" s="4"/>
      <c r="IG71" s="4"/>
      <c r="IH71" s="4"/>
      <c r="II71" s="4"/>
      <c r="IJ71" s="4"/>
      <c r="IK71" s="4"/>
      <c r="IL71" s="4"/>
      <c r="IM71" s="4"/>
      <c r="IN71" s="4"/>
      <c r="IO71" s="4"/>
      <c r="IP71" s="4"/>
      <c r="IQ71" s="4"/>
      <c r="IR71" s="4"/>
      <c r="IS71" s="4"/>
      <c r="IT71" s="4"/>
      <c r="IU71" s="4"/>
      <c r="IV71" s="4"/>
      <c r="IW71" s="4"/>
      <c r="IX71" s="4"/>
      <c r="IY71" s="4"/>
    </row>
    <row r="72" spans="1:259" ht="36" customHeight="1" x14ac:dyDescent="0.15">
      <c r="A72" s="14" t="s">
        <v>151</v>
      </c>
      <c r="B72" s="29" t="str">
        <f>VLOOKUP(A72,'HECVAT - Full'!A$26:B$285,2,FALSE)</f>
        <v>Will the consultant need remote access to the Institution's network or systems?</v>
      </c>
      <c r="C72" s="36" t="str">
        <f>IF(LEN(VLOOKUP($A72,Questions!$B:$AA,20,FALSE))=0,"",VLOOKUP($A72,Questions!$B:$AA,20,FALSE))</f>
        <v xml:space="preserve"> </v>
      </c>
      <c r="D72" s="37" t="str">
        <f>IF(LEN(VLOOKUP($A72,Questions!$B:$AA,21,FALSE))=0,"",VLOOKUP($A72,Questions!$B:$AA,21,FALSE))</f>
        <v xml:space="preserve"> </v>
      </c>
      <c r="E72" s="36" t="str">
        <f>IF(LEN(VLOOKUP($A72,Questions!$B:$AA,22,FALSE))=0,"",VLOOKUP($A72,Questions!$B:$AA,22,FALSE))</f>
        <v xml:space="preserve"> </v>
      </c>
      <c r="F72" s="36" t="str">
        <f>IF(LEN(VLOOKUP($A72,Questions!$B:$AA,23,FALSE))=0,"",VLOOKUP($A72,Questions!$B:$AA,23,FALSE))</f>
        <v xml:space="preserve"> </v>
      </c>
      <c r="G72" s="37" t="str">
        <f>IF(LEN(VLOOKUP($A72,Questions!$B:$AA,24,FALSE))=0,"",VLOOKUP($A72,Questions!$B:$AA,24,FALSE))</f>
        <v xml:space="preserve"> </v>
      </c>
      <c r="H72" s="37" t="str">
        <f>IF(LEN(VLOOKUP($A72,Questions!$B:$AA,25,FALSE))=0,"",VLOOKUP($A72,Questions!$B:$AA,25,FALSE))</f>
        <v xml:space="preserve"> </v>
      </c>
      <c r="I72" s="37" t="str">
        <f>IF(LEN(VLOOKUP($A72,Questions!$B:$AA,26,FALSE))=0,"",VLOOKUP($A72,Questions!$B:$AA,26,FALSE))</f>
        <v xml:space="preserve"> </v>
      </c>
      <c r="J72" s="37" t="str">
        <f>IF(LEN(VLOOKUP($A72,Questions!$B:$AB,27,FALSE))=0,"",VLOOKUP($A72,Questions!$B:$AB,27,FALSE))</f>
        <v xml:space="preserve"> </v>
      </c>
    </row>
    <row r="73" spans="1:259" s="1" customFormat="1" ht="36" customHeight="1" x14ac:dyDescent="0.2">
      <c r="A73" s="14" t="s">
        <v>152</v>
      </c>
      <c r="B73" s="29" t="str">
        <f>VLOOKUP(A73,'HECVAT - Full'!A$26:B$285,2,FALSE)</f>
        <v>Can we restrict that access based on source IP address?</v>
      </c>
      <c r="C73" s="37" t="str">
        <f>IF(LEN(VLOOKUP($A73,Questions!$B:$AA,20,FALSE))=0,"",VLOOKUP($A73,Questions!$B:$AA,20,FALSE))</f>
        <v xml:space="preserve"> </v>
      </c>
      <c r="D73" s="37" t="str">
        <f>IF(LEN(VLOOKUP($A73,Questions!$B:$AA,21,FALSE))=0,"",VLOOKUP($A73,Questions!$B:$AA,21,FALSE))</f>
        <v xml:space="preserve"> </v>
      </c>
      <c r="E73" s="36" t="str">
        <f>IF(LEN(VLOOKUP($A73,Questions!$B:$AA,22,FALSE))=0,"",VLOOKUP($A73,Questions!$B:$AA,22,FALSE))</f>
        <v xml:space="preserve"> </v>
      </c>
      <c r="F73" s="36" t="str">
        <f>IF(LEN(VLOOKUP($A73,Questions!$B:$AA,23,FALSE))=0,"",VLOOKUP($A73,Questions!$B:$AA,23,FALSE))</f>
        <v xml:space="preserve"> </v>
      </c>
      <c r="G73" s="37" t="str">
        <f>IF(LEN(VLOOKUP($A73,Questions!$B:$AA,24,FALSE))=0,"",VLOOKUP($A73,Questions!$B:$AA,24,FALSE))</f>
        <v xml:space="preserve"> </v>
      </c>
      <c r="H73" s="37" t="str">
        <f>IF(LEN(VLOOKUP($A73,Questions!$B:$AA,25,FALSE))=0,"",VLOOKUP($A73,Questions!$B:$AA,25,FALSE))</f>
        <v xml:space="preserve"> </v>
      </c>
      <c r="I73" s="37" t="str">
        <f>IF(LEN(VLOOKUP($A73,Questions!$B:$AA,26,FALSE))=0,"",VLOOKUP($A73,Questions!$B:$AA,26,FALSE))</f>
        <v xml:space="preserve"> </v>
      </c>
      <c r="J73" s="37" t="str">
        <f>IF(LEN(VLOOKUP($A73,Questions!$B:$AB,27,FALSE))=0,"",VLOOKUP($A73,Questions!$B:$AB,27,FALSE))</f>
        <v xml:space="preserve"> </v>
      </c>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4"/>
      <c r="CW73" s="4"/>
      <c r="CX73" s="4"/>
      <c r="CY73" s="4"/>
      <c r="CZ73" s="4"/>
      <c r="DA73" s="4"/>
      <c r="DB73" s="4"/>
      <c r="DC73" s="4"/>
      <c r="DD73" s="4"/>
      <c r="DE73" s="4"/>
      <c r="DF73" s="4"/>
      <c r="DG73" s="4"/>
      <c r="DH73" s="4"/>
      <c r="DI73" s="4"/>
      <c r="DJ73" s="4"/>
      <c r="DK73" s="4"/>
      <c r="DL73" s="4"/>
      <c r="DM73" s="4"/>
      <c r="DN73" s="4"/>
      <c r="DO73" s="4"/>
      <c r="DP73" s="4"/>
      <c r="DQ73" s="4"/>
      <c r="DR73" s="4"/>
      <c r="DS73" s="4"/>
      <c r="DT73" s="4"/>
      <c r="DU73" s="4"/>
      <c r="DV73" s="4"/>
      <c r="DW73" s="4"/>
      <c r="DX73" s="4"/>
      <c r="DY73" s="4"/>
      <c r="DZ73" s="4"/>
      <c r="EA73" s="4"/>
      <c r="EB73" s="4"/>
      <c r="EC73" s="4"/>
      <c r="ED73" s="4"/>
      <c r="EE73" s="4"/>
      <c r="EF73" s="4"/>
      <c r="EG73" s="4"/>
      <c r="EH73" s="4"/>
      <c r="EI73" s="4"/>
      <c r="EJ73" s="4"/>
      <c r="EK73" s="4"/>
      <c r="EL73" s="4"/>
      <c r="EM73" s="4"/>
      <c r="EN73" s="4"/>
      <c r="EO73" s="4"/>
      <c r="EP73" s="4"/>
      <c r="EQ73" s="4"/>
      <c r="ER73" s="4"/>
      <c r="ES73" s="4"/>
      <c r="ET73" s="4"/>
      <c r="EU73" s="4"/>
      <c r="EV73" s="4"/>
      <c r="EW73" s="4"/>
      <c r="EX73" s="4"/>
      <c r="EY73" s="4"/>
      <c r="EZ73" s="4"/>
      <c r="FA73" s="4"/>
      <c r="FB73" s="4"/>
      <c r="FC73" s="4"/>
      <c r="FD73" s="4"/>
      <c r="FE73" s="4"/>
      <c r="FF73" s="4"/>
      <c r="FG73" s="4"/>
      <c r="FH73" s="4"/>
      <c r="FI73" s="4"/>
      <c r="FJ73" s="4"/>
      <c r="FK73" s="4"/>
      <c r="FL73" s="4"/>
      <c r="FM73" s="4"/>
      <c r="FN73" s="4"/>
      <c r="FO73" s="4"/>
      <c r="FP73" s="4"/>
      <c r="FQ73" s="4"/>
      <c r="FR73" s="4"/>
      <c r="FS73" s="4"/>
      <c r="FT73" s="4"/>
      <c r="FU73" s="4"/>
      <c r="FV73" s="4"/>
      <c r="FW73" s="4"/>
      <c r="FX73" s="4"/>
      <c r="FY73" s="4"/>
      <c r="FZ73" s="4"/>
      <c r="GA73" s="4"/>
      <c r="GB73" s="4"/>
      <c r="GC73" s="4"/>
      <c r="GD73" s="4"/>
      <c r="GE73" s="4"/>
      <c r="GF73" s="4"/>
      <c r="GG73" s="4"/>
      <c r="GH73" s="4"/>
      <c r="GI73" s="4"/>
      <c r="GJ73" s="4"/>
      <c r="GK73" s="4"/>
      <c r="GL73" s="4"/>
      <c r="GM73" s="4"/>
      <c r="GN73" s="4"/>
      <c r="GO73" s="4"/>
      <c r="GP73" s="4"/>
      <c r="GQ73" s="4"/>
      <c r="GR73" s="4"/>
      <c r="GS73" s="4"/>
      <c r="GT73" s="4"/>
      <c r="GU73" s="4"/>
      <c r="GV73" s="4"/>
      <c r="GW73" s="4"/>
      <c r="GX73" s="4"/>
      <c r="GY73" s="4"/>
      <c r="GZ73" s="4"/>
      <c r="HA73" s="4"/>
      <c r="HB73" s="4"/>
      <c r="HC73" s="4"/>
      <c r="HD73" s="4"/>
      <c r="HE73" s="4"/>
      <c r="HF73" s="4"/>
      <c r="HG73" s="4"/>
      <c r="HH73" s="4"/>
      <c r="HI73" s="4"/>
      <c r="HJ73" s="4"/>
      <c r="HK73" s="4"/>
      <c r="HL73" s="4"/>
      <c r="HM73" s="4"/>
      <c r="HN73" s="4"/>
      <c r="HO73" s="4"/>
      <c r="HP73" s="4"/>
      <c r="HQ73" s="4"/>
      <c r="HR73" s="4"/>
      <c r="HS73" s="4"/>
      <c r="HT73" s="4"/>
      <c r="HU73" s="4"/>
      <c r="HV73" s="4"/>
      <c r="HW73" s="4"/>
      <c r="HX73" s="4"/>
      <c r="HY73" s="4"/>
      <c r="HZ73" s="4"/>
      <c r="IA73" s="4"/>
      <c r="IB73" s="4"/>
      <c r="IC73" s="4"/>
      <c r="ID73" s="4"/>
      <c r="IE73" s="4"/>
      <c r="IF73" s="4"/>
      <c r="IG73" s="4"/>
      <c r="IH73" s="4"/>
      <c r="II73" s="4"/>
      <c r="IJ73" s="4"/>
      <c r="IK73" s="4"/>
      <c r="IL73" s="4"/>
      <c r="IM73" s="4"/>
      <c r="IN73" s="4"/>
      <c r="IO73" s="4"/>
      <c r="IP73" s="4"/>
      <c r="IQ73" s="4"/>
      <c r="IR73" s="4"/>
      <c r="IS73" s="4"/>
      <c r="IT73" s="4"/>
      <c r="IU73" s="4"/>
      <c r="IV73" s="4"/>
      <c r="IW73" s="4"/>
      <c r="IX73" s="4"/>
      <c r="IY73" s="4"/>
    </row>
    <row r="74" spans="1:259" ht="36" customHeight="1" x14ac:dyDescent="0.15">
      <c r="A74" s="380" t="str">
        <f>IF($C$30="","Application/Service Security",IF($C$30="Yes","App/Service Security - Optional based on QUALIFIER response.","Application/Service Security"))</f>
        <v>Application/Service Security</v>
      </c>
      <c r="B74" s="380"/>
      <c r="C74" s="24" t="str">
        <f>C$22</f>
        <v>CIS Critical Security Controls v6.1</v>
      </c>
      <c r="D74" s="24" t="str">
        <f t="shared" ref="D74:J74" si="5">D$22</f>
        <v>HIPAA</v>
      </c>
      <c r="E74" s="24" t="str">
        <f t="shared" si="5"/>
        <v>ISO 27002:27013</v>
      </c>
      <c r="F74" s="24" t="str">
        <f t="shared" si="5"/>
        <v>NIST Cybersecurity Framework</v>
      </c>
      <c r="G74" s="24" t="str">
        <f t="shared" si="5"/>
        <v>NIST SP 800-171r1</v>
      </c>
      <c r="H74" s="24" t="str">
        <f t="shared" si="5"/>
        <v>NIST SP 800-53r4</v>
      </c>
      <c r="I74" s="24" t="str">
        <f t="shared" si="5"/>
        <v>PCI DSS</v>
      </c>
      <c r="J74" s="24" t="str">
        <f t="shared" si="5"/>
        <v>Trusted CI</v>
      </c>
    </row>
    <row r="75" spans="1:259" ht="49.25" customHeight="1" x14ac:dyDescent="0.15">
      <c r="A75" s="14" t="s">
        <v>153</v>
      </c>
      <c r="B75" s="29" t="str">
        <f>VLOOKUP(A75,'HECVAT - Full'!A$26:B$285,2,FALSE)</f>
        <v>Are access controls for institutional accounts based on structured rules, such as role-based access control (RBAC), attribute-based access control (ABAC) or policy-based access control (PBAC)?</v>
      </c>
      <c r="C75" s="36" t="str">
        <f>IF(LEN(VLOOKUP($A75,Questions!$B:$AA,20,FALSE))=0,"",VLOOKUP($A75,Questions!$B:$AA,20,FALSE))</f>
        <v xml:space="preserve"> </v>
      </c>
      <c r="D75" s="37" t="str">
        <f>IF(LEN(VLOOKUP($A75,Questions!$B:$AA,21,FALSE))=0,"",VLOOKUP($A75,Questions!$B:$AA,21,FALSE))</f>
        <v xml:space="preserve"> </v>
      </c>
      <c r="E75" s="37" t="str">
        <f>IF(LEN(VLOOKUP($A75,Questions!$B:$AA,22,FALSE))=0,"",VLOOKUP($A75,Questions!$B:$AA,22,FALSE))</f>
        <v xml:space="preserve"> </v>
      </c>
      <c r="F75" s="36" t="str">
        <f>IF(LEN(VLOOKUP($A75,Questions!$B:$AA,23,FALSE))=0,"",VLOOKUP($A75,Questions!$B:$AA,23,FALSE))</f>
        <v xml:space="preserve"> </v>
      </c>
      <c r="G75" s="37" t="str">
        <f>IF(LEN(VLOOKUP($A75,Questions!$B:$AA,24,FALSE))=0,"",VLOOKUP($A75,Questions!$B:$AA,24,FALSE))</f>
        <v xml:space="preserve"> </v>
      </c>
      <c r="H75" s="37" t="str">
        <f>IF(LEN(VLOOKUP($A75,Questions!$B:$AA,25,FALSE))=0,"",VLOOKUP($A75,Questions!$B:$AA,25,FALSE))</f>
        <v xml:space="preserve"> </v>
      </c>
      <c r="I75" s="37" t="str">
        <f>IF(LEN(VLOOKUP($A75,Questions!$B:$AA,26,FALSE))=0,"",VLOOKUP($A75,Questions!$B:$AA,26,FALSE))</f>
        <v xml:space="preserve"> </v>
      </c>
      <c r="J75" s="37" t="str">
        <f>IF(LEN(VLOOKUP($A75,Questions!$B:$AB,27,FALSE))=0,"",VLOOKUP($A75,Questions!$B:$AB,27,FALSE))</f>
        <v xml:space="preserve"> </v>
      </c>
    </row>
    <row r="76" spans="1:259" ht="48" customHeight="1" x14ac:dyDescent="0.15">
      <c r="A76" s="14" t="s">
        <v>154</v>
      </c>
      <c r="B76" s="29" t="str">
        <f>VLOOKUP(A76,'HECVAT - Full'!A$26:B$285,2,FALSE)</f>
        <v>Are access controls for staff within your organization based on structured rules, such as RBAC, ABAC, or PBAC?</v>
      </c>
      <c r="C76" s="36" t="str">
        <f>IF(LEN(VLOOKUP($A76,Questions!$B:$AA,20,FALSE))=0,"",VLOOKUP($A76,Questions!$B:$AA,20,FALSE))</f>
        <v xml:space="preserve"> </v>
      </c>
      <c r="D76" s="37" t="str">
        <f>IF(LEN(VLOOKUP($A76,Questions!$B:$AA,21,FALSE))=0,"",VLOOKUP($A76,Questions!$B:$AA,21,FALSE))</f>
        <v xml:space="preserve"> </v>
      </c>
      <c r="E76" s="36" t="str">
        <f>IF(LEN(VLOOKUP($A76,Questions!$B:$AA,22,FALSE))=0,"",VLOOKUP($A76,Questions!$B:$AA,22,FALSE))</f>
        <v xml:space="preserve"> </v>
      </c>
      <c r="F76" s="36" t="str">
        <f>IF(LEN(VLOOKUP($A76,Questions!$B:$AA,23,FALSE))=0,"",VLOOKUP($A76,Questions!$B:$AA,23,FALSE))</f>
        <v xml:space="preserve"> </v>
      </c>
      <c r="G76" s="37" t="str">
        <f>IF(LEN(VLOOKUP($A76,Questions!$B:$AA,24,FALSE))=0,"",VLOOKUP($A76,Questions!$B:$AA,24,FALSE))</f>
        <v xml:space="preserve"> </v>
      </c>
      <c r="H76" s="37" t="str">
        <f>IF(LEN(VLOOKUP($A76,Questions!$B:$AA,25,FALSE))=0,"",VLOOKUP($A76,Questions!$B:$AA,25,FALSE))</f>
        <v xml:space="preserve"> </v>
      </c>
      <c r="I76" s="37" t="str">
        <f>IF(LEN(VLOOKUP($A76,Questions!$B:$AA,26,FALSE))=0,"",VLOOKUP($A76,Questions!$B:$AA,26,FALSE))</f>
        <v xml:space="preserve"> </v>
      </c>
      <c r="J76" s="37" t="str">
        <f>IF(LEN(VLOOKUP($A76,Questions!$B:$AB,27,FALSE))=0,"",VLOOKUP($A76,Questions!$B:$AB,27,FALSE))</f>
        <v xml:space="preserve"> </v>
      </c>
    </row>
    <row r="77" spans="1:259" ht="48" customHeight="1" x14ac:dyDescent="0.15">
      <c r="A77" s="14" t="s">
        <v>427</v>
      </c>
      <c r="B77" s="29" t="str">
        <f>VLOOKUP(A77,'HECVAT - Full'!A$26:B$285,2,FALSE)</f>
        <v>Does the system provide data input validation and error messages?</v>
      </c>
      <c r="C77" s="258" t="str">
        <f>IF(LEN(VLOOKUP($A77,Questions!$B:$AA,20,FALSE))=0,"",VLOOKUP($A77,Questions!$B:$AA,20,FALSE))</f>
        <v xml:space="preserve"> </v>
      </c>
      <c r="D77" s="259" t="str">
        <f>IF(LEN(VLOOKUP($A77,Questions!$B:$AA,21,FALSE))=0,"",VLOOKUP($A77,Questions!$B:$AA,21,FALSE))</f>
        <v xml:space="preserve"> </v>
      </c>
      <c r="E77" s="258" t="str">
        <f>IF(LEN(VLOOKUP($A77,Questions!$B:$AA,22,FALSE))=0,"",VLOOKUP($A77,Questions!$B:$AA,22,FALSE))</f>
        <v xml:space="preserve"> </v>
      </c>
      <c r="F77" s="258" t="str">
        <f>IF(LEN(VLOOKUP($A77,Questions!$B:$AA,23,FALSE))=0,"",VLOOKUP($A77,Questions!$B:$AA,23,FALSE))</f>
        <v xml:space="preserve"> </v>
      </c>
      <c r="G77" s="258" t="str">
        <f>IF(LEN(VLOOKUP($A77,Questions!$B:$AA,24,FALSE))=0,"",VLOOKUP($A77,Questions!$B:$AA,24,FALSE))</f>
        <v xml:space="preserve"> </v>
      </c>
      <c r="H77" s="258" t="str">
        <f>IF(LEN(VLOOKUP($A77,Questions!$B:$AA,25,FALSE))=0,"",VLOOKUP($A77,Questions!$B:$AA,25,FALSE))</f>
        <v xml:space="preserve"> </v>
      </c>
      <c r="I77" s="258" t="str">
        <f>IF(LEN(VLOOKUP($A77,Questions!$B:$AA,26,FALSE))=0,"",VLOOKUP($A77,Questions!$B:$AA,26,FALSE))</f>
        <v xml:space="preserve"> </v>
      </c>
      <c r="J77" s="258" t="str">
        <f>IF(LEN(VLOOKUP($A77,Questions!$B:$AB,27,FALSE))=0,"",VLOOKUP($A77,Questions!$B:$AB,27,FALSE))</f>
        <v xml:space="preserve"> </v>
      </c>
    </row>
    <row r="78" spans="1:259" ht="64.25" customHeight="1" x14ac:dyDescent="0.15">
      <c r="A78" s="14" t="s">
        <v>155</v>
      </c>
      <c r="B78" s="29" t="str">
        <f>VLOOKUP(A78,'HECVAT - Full'!A$26:B$285,2,FALSE)</f>
        <v>Are you using a web application firewall (WAF)?</v>
      </c>
      <c r="C78" s="36" t="str">
        <f>IF(LEN(VLOOKUP($A78,Questions!$B:$AA,20,FALSE))=0,"",VLOOKUP($A78,Questions!$B:$AA,20,FALSE))</f>
        <v xml:space="preserve"> </v>
      </c>
      <c r="D78" s="37" t="str">
        <f>IF(LEN(VLOOKUP($A78,Questions!$B:$AA,21,FALSE))=0,"",VLOOKUP($A78,Questions!$B:$AA,21,FALSE))</f>
        <v xml:space="preserve"> </v>
      </c>
      <c r="E78" s="36" t="str">
        <f>IF(LEN(VLOOKUP($A78,Questions!$B:$AA,22,FALSE))=0,"",VLOOKUP($A78,Questions!$B:$AA,22,FALSE))</f>
        <v xml:space="preserve"> </v>
      </c>
      <c r="F78" s="36" t="str">
        <f>IF(LEN(VLOOKUP($A78,Questions!$B:$AA,23,FALSE))=0,"",VLOOKUP($A78,Questions!$B:$AA,23,FALSE))</f>
        <v xml:space="preserve"> </v>
      </c>
      <c r="G78" s="36" t="str">
        <f>IF(LEN(VLOOKUP($A78,Questions!$B:$AA,24,FALSE))=0,"",VLOOKUP($A78,Questions!$B:$AA,24,FALSE))</f>
        <v xml:space="preserve"> </v>
      </c>
      <c r="H78" s="36" t="str">
        <f>IF(LEN(VLOOKUP($A78,Questions!$B:$AA,25,FALSE))=0,"",VLOOKUP($A78,Questions!$B:$AA,25,FALSE))</f>
        <v xml:space="preserve"> </v>
      </c>
      <c r="I78" s="258" t="str">
        <f>IF(LEN(VLOOKUP($A78,Questions!$B:$AA,26,FALSE))=0,"",VLOOKUP($A78,Questions!$B:$AA,26,FALSE))</f>
        <v xml:space="preserve"> </v>
      </c>
      <c r="J78" s="258" t="str">
        <f>IF(LEN(VLOOKUP($A78,Questions!$B:$AB,27,FALSE))=0,"",VLOOKUP($A78,Questions!$B:$AB,27,FALSE))</f>
        <v xml:space="preserve"> </v>
      </c>
    </row>
    <row r="79" spans="1:259" ht="63" customHeight="1" x14ac:dyDescent="0.15">
      <c r="A79" s="136" t="s">
        <v>156</v>
      </c>
      <c r="B79" s="29" t="str">
        <f>VLOOKUP(A79,'HECVAT - Full'!A$26:B$285,2,FALSE)</f>
        <v>Do you have a process and implemented procedures for managing your software supply chain (e.g. libraries, repositories, frameworks, etc)</v>
      </c>
      <c r="C79" s="36" t="str">
        <f>IF(LEN(VLOOKUP($A79,Questions!$B:$AA,20,FALSE))=0,"",VLOOKUP($A79,Questions!$B:$AA,20,FALSE))</f>
        <v xml:space="preserve"> </v>
      </c>
      <c r="D79" s="37" t="str">
        <f>IF(LEN(VLOOKUP($A79,Questions!$B:$AA,21,FALSE))=0,"",VLOOKUP($A79,Questions!$B:$AA,21,FALSE))</f>
        <v xml:space="preserve"> </v>
      </c>
      <c r="E79" s="37" t="str">
        <f>IF(LEN(VLOOKUP($A79,Questions!$B:$AA,22,FALSE))=0,"",VLOOKUP($A79,Questions!$B:$AA,22,FALSE))</f>
        <v xml:space="preserve"> </v>
      </c>
      <c r="F79" s="36" t="str">
        <f>IF(LEN(VLOOKUP($A79,Questions!$B:$AA,23,FALSE))=0,"",VLOOKUP($A79,Questions!$B:$AA,23,FALSE))</f>
        <v xml:space="preserve"> </v>
      </c>
      <c r="G79" s="37" t="str">
        <f>IF(LEN(VLOOKUP($A79,Questions!$B:$AA,24,FALSE))=0,"",VLOOKUP($A79,Questions!$B:$AA,24,FALSE))</f>
        <v xml:space="preserve"> </v>
      </c>
      <c r="H79" s="37" t="str">
        <f>IF(LEN(VLOOKUP($A79,Questions!$B:$AA,25,FALSE))=0,"",VLOOKUP($A79,Questions!$B:$AA,25,FALSE))</f>
        <v xml:space="preserve"> </v>
      </c>
      <c r="I79" s="37" t="str">
        <f>IF(LEN(VLOOKUP($A79,Questions!$B:$AA,26,FALSE))=0,"",VLOOKUP($A79,Questions!$B:$AA,26,FALSE))</f>
        <v xml:space="preserve"> </v>
      </c>
      <c r="J79" s="37" t="str">
        <f>IF(LEN(VLOOKUP($A79,Questions!$B:$AB,27,FALSE))=0,"",VLOOKUP($A79,Questions!$B:$AB,27,FALSE))</f>
        <v xml:space="preserve"> </v>
      </c>
    </row>
    <row r="80" spans="1:259" ht="53" customHeight="1" x14ac:dyDescent="0.15">
      <c r="A80" s="14" t="s">
        <v>157</v>
      </c>
      <c r="B80" s="29" t="str">
        <f>VLOOKUP(A80,'HECVAT - Full'!A$26:B$285,2,FALSE)</f>
        <v>Are only currently supported operating system(s), software, and libraries leveraged by the system(s)/application(s) that will have access to institution's data?</v>
      </c>
      <c r="C80" s="258" t="str">
        <f>IF(LEN(VLOOKUP($A80,Questions!$B:$AA,20,FALSE))=0,"",VLOOKUP($A80,Questions!$B:$AA,20,FALSE))</f>
        <v xml:space="preserve"> </v>
      </c>
      <c r="D80" s="259" t="str">
        <f>IF(LEN(VLOOKUP($A80,Questions!$B:$AA,21,FALSE))=0,"",VLOOKUP($A80,Questions!$B:$AA,21,FALSE))</f>
        <v xml:space="preserve"> </v>
      </c>
      <c r="E80" s="258" t="str">
        <f>IF(LEN(VLOOKUP($A80,Questions!$B:$AA,22,FALSE))=0,"",VLOOKUP($A80,Questions!$B:$AA,22,FALSE))</f>
        <v xml:space="preserve"> </v>
      </c>
      <c r="F80" s="258" t="str">
        <f>IF(LEN(VLOOKUP($A80,Questions!$B:$AA,23,FALSE))=0,"",VLOOKUP($A80,Questions!$B:$AA,23,FALSE))</f>
        <v xml:space="preserve"> </v>
      </c>
      <c r="G80" s="258" t="str">
        <f>IF(LEN(VLOOKUP($A80,Questions!$B:$AA,24,FALSE))=0,"",VLOOKUP($A80,Questions!$B:$AA,24,FALSE))</f>
        <v xml:space="preserve"> </v>
      </c>
      <c r="H80" s="258" t="str">
        <f>IF(LEN(VLOOKUP($A80,Questions!$B:$AA,25,FALSE))=0,"",VLOOKUP($A80,Questions!$B:$AA,25,FALSE))</f>
        <v xml:space="preserve"> </v>
      </c>
      <c r="I80" s="259" t="str">
        <f>IF(LEN(VLOOKUP($A80,Questions!$B:$AA,26,FALSE))=0,"",VLOOKUP($A80,Questions!$B:$AA,26,FALSE))</f>
        <v xml:space="preserve"> </v>
      </c>
      <c r="J80" s="259" t="str">
        <f>IF(LEN(VLOOKUP($A80,Questions!$B:$AB,27,FALSE))=0,"",VLOOKUP($A80,Questions!$B:$AB,27,FALSE))</f>
        <v xml:space="preserve"> </v>
      </c>
    </row>
    <row r="81" spans="1:259" ht="80" customHeight="1" x14ac:dyDescent="0.15">
      <c r="A81" s="14" t="s">
        <v>158</v>
      </c>
      <c r="B81" s="29" t="str">
        <f>VLOOKUP(A81,'HECVAT - Full'!A$26:B$285,2,FALSE)</f>
        <v>If mobile, is the application available from a trusted source (e.g., App Store, Google Play Store)?</v>
      </c>
      <c r="C81" s="258" t="str">
        <f>IF(LEN(VLOOKUP($A81,Questions!$B:$AA,20,FALSE))=0,"",VLOOKUP($A81,Questions!$B:$AA,20,FALSE))</f>
        <v xml:space="preserve"> </v>
      </c>
      <c r="D81" s="259" t="str">
        <f>IF(LEN(VLOOKUP($A81,Questions!$B:$AA,21,FALSE))=0,"",VLOOKUP($A81,Questions!$B:$AA,21,FALSE))</f>
        <v xml:space="preserve"> </v>
      </c>
      <c r="E81" s="258" t="str">
        <f>IF(LEN(VLOOKUP($A81,Questions!$B:$AA,22,FALSE))=0,"",VLOOKUP($A81,Questions!$B:$AA,22,FALSE))</f>
        <v xml:space="preserve"> </v>
      </c>
      <c r="F81" s="258" t="str">
        <f>IF(LEN(VLOOKUP($A81,Questions!$B:$AA,23,FALSE))=0,"",VLOOKUP($A81,Questions!$B:$AA,23,FALSE))</f>
        <v xml:space="preserve"> </v>
      </c>
      <c r="G81" s="259" t="str">
        <f>IF(LEN(VLOOKUP($A81,Questions!$B:$AA,24,FALSE))=0,"",VLOOKUP($A81,Questions!$B:$AA,24,FALSE))</f>
        <v xml:space="preserve"> </v>
      </c>
      <c r="H81" s="258" t="str">
        <f>IF(LEN(VLOOKUP($A81,Questions!$B:$AA,25,FALSE))=0,"",VLOOKUP($A81,Questions!$B:$AA,25,FALSE))</f>
        <v xml:space="preserve"> </v>
      </c>
      <c r="I81" s="259" t="str">
        <f>IF(LEN(VLOOKUP($A81,Questions!$B:$AA,26,FALSE))=0,"",VLOOKUP($A81,Questions!$B:$AA,26,FALSE))</f>
        <v xml:space="preserve"> </v>
      </c>
      <c r="J81" s="259" t="str">
        <f>IF(LEN(VLOOKUP($A81,Questions!$B:$AB,27,FALSE))=0,"",VLOOKUP($A81,Questions!$B:$AB,27,FALSE))</f>
        <v xml:space="preserve"> </v>
      </c>
    </row>
    <row r="82" spans="1:259" s="1" customFormat="1" ht="80" customHeight="1" x14ac:dyDescent="0.2">
      <c r="A82" s="14" t="s">
        <v>159</v>
      </c>
      <c r="B82" s="29" t="str">
        <f>VLOOKUP(A82,'HECVAT - Full'!A$26:B$285,2,FALSE)</f>
        <v>Does your application require access to location or GPS data?</v>
      </c>
      <c r="C82" s="259" t="str">
        <f>IF(LEN(VLOOKUP($A82,Questions!$B:$AA,20,FALSE))=0,"",VLOOKUP($A82,Questions!$B:$AA,20,FALSE))</f>
        <v xml:space="preserve"> </v>
      </c>
      <c r="D82" s="259" t="str">
        <f>IF(LEN(VLOOKUP($A82,Questions!$B:$AA,21,FALSE))=0,"",VLOOKUP($A82,Questions!$B:$AA,21,FALSE))</f>
        <v xml:space="preserve"> </v>
      </c>
      <c r="E82" s="258" t="str">
        <f>IF(LEN(VLOOKUP($A82,Questions!$B:$AA,22,FALSE))=0,"",VLOOKUP($A82,Questions!$B:$AA,22,FALSE))</f>
        <v xml:space="preserve"> </v>
      </c>
      <c r="F82" s="259" t="str">
        <f>IF(LEN(VLOOKUP($A82,Questions!$B:$AA,23,FALSE))=0,"",VLOOKUP($A82,Questions!$B:$AA,23,FALSE))</f>
        <v xml:space="preserve"> </v>
      </c>
      <c r="G82" s="259" t="str">
        <f>IF(LEN(VLOOKUP($A82,Questions!$B:$AA,24,FALSE))=0,"",VLOOKUP($A82,Questions!$B:$AA,24,FALSE))</f>
        <v xml:space="preserve"> </v>
      </c>
      <c r="H82" s="259" t="str">
        <f>IF(LEN(VLOOKUP($A82,Questions!$B:$AA,25,FALSE))=0,"",VLOOKUP($A82,Questions!$B:$AA,25,FALSE))</f>
        <v xml:space="preserve"> </v>
      </c>
      <c r="I82" s="258" t="str">
        <f>IF(LEN(VLOOKUP($A82,Questions!$B:$AA,26,FALSE))=0,"",VLOOKUP($A82,Questions!$B:$AA,26,FALSE))</f>
        <v xml:space="preserve"> </v>
      </c>
      <c r="J82" s="258" t="str">
        <f>IF(LEN(VLOOKUP($A82,Questions!$B:$AB,27,FALSE))=0,"",VLOOKUP($A82,Questions!$B:$AB,27,FALSE))</f>
        <v xml:space="preserve"> </v>
      </c>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c r="AS82" s="4"/>
      <c r="AT82" s="4"/>
      <c r="AU82" s="4"/>
      <c r="AV82" s="4"/>
      <c r="AW82" s="4"/>
      <c r="AX82" s="4"/>
      <c r="AY82" s="4"/>
      <c r="AZ82" s="4"/>
      <c r="BA82" s="4"/>
      <c r="BB82" s="4"/>
      <c r="BC82" s="4"/>
      <c r="BD82" s="4"/>
      <c r="BE82" s="4"/>
      <c r="BF82" s="4"/>
      <c r="BG82" s="4"/>
      <c r="BH82" s="4"/>
      <c r="BI82" s="4"/>
      <c r="BJ82" s="4"/>
      <c r="BK82" s="4"/>
      <c r="BL82" s="4"/>
      <c r="BM82" s="4"/>
      <c r="BN82" s="4"/>
      <c r="BO82" s="4"/>
      <c r="BP82" s="4"/>
      <c r="BQ82" s="4"/>
      <c r="BR82" s="4"/>
      <c r="BS82" s="4"/>
      <c r="BT82" s="4"/>
      <c r="BU82" s="4"/>
      <c r="BV82" s="4"/>
      <c r="BW82" s="4"/>
      <c r="BX82" s="4"/>
      <c r="BY82" s="4"/>
      <c r="BZ82" s="4"/>
      <c r="CA82" s="4"/>
      <c r="CB82" s="4"/>
      <c r="CC82" s="4"/>
      <c r="CD82" s="4"/>
      <c r="CE82" s="4"/>
      <c r="CF82" s="4"/>
      <c r="CG82" s="4"/>
      <c r="CH82" s="4"/>
      <c r="CI82" s="4"/>
      <c r="CJ82" s="4"/>
      <c r="CK82" s="4"/>
      <c r="CL82" s="4"/>
      <c r="CM82" s="4"/>
      <c r="CN82" s="4"/>
      <c r="CO82" s="4"/>
      <c r="CP82" s="4"/>
      <c r="CQ82" s="4"/>
      <c r="CR82" s="4"/>
      <c r="CS82" s="4"/>
      <c r="CT82" s="4"/>
      <c r="CU82" s="4"/>
      <c r="CV82" s="4"/>
      <c r="CW82" s="4"/>
      <c r="CX82" s="4"/>
      <c r="CY82" s="4"/>
      <c r="CZ82" s="4"/>
      <c r="DA82" s="4"/>
      <c r="DB82" s="4"/>
      <c r="DC82" s="4"/>
      <c r="DD82" s="4"/>
      <c r="DE82" s="4"/>
      <c r="DF82" s="4"/>
      <c r="DG82" s="4"/>
      <c r="DH82" s="4"/>
      <c r="DI82" s="4"/>
      <c r="DJ82" s="4"/>
      <c r="DK82" s="4"/>
      <c r="DL82" s="4"/>
      <c r="DM82" s="4"/>
      <c r="DN82" s="4"/>
      <c r="DO82" s="4"/>
      <c r="DP82" s="4"/>
      <c r="DQ82" s="4"/>
      <c r="DR82" s="4"/>
      <c r="DS82" s="4"/>
      <c r="DT82" s="4"/>
      <c r="DU82" s="4"/>
      <c r="DV82" s="4"/>
      <c r="DW82" s="4"/>
      <c r="DX82" s="4"/>
      <c r="DY82" s="4"/>
      <c r="DZ82" s="4"/>
      <c r="EA82" s="4"/>
      <c r="EB82" s="4"/>
      <c r="EC82" s="4"/>
      <c r="ED82" s="4"/>
      <c r="EE82" s="4"/>
      <c r="EF82" s="4"/>
      <c r="EG82" s="4"/>
      <c r="EH82" s="4"/>
      <c r="EI82" s="4"/>
      <c r="EJ82" s="4"/>
      <c r="EK82" s="4"/>
      <c r="EL82" s="4"/>
      <c r="EM82" s="4"/>
      <c r="EN82" s="4"/>
      <c r="EO82" s="4"/>
      <c r="EP82" s="4"/>
      <c r="EQ82" s="4"/>
      <c r="ER82" s="4"/>
      <c r="ES82" s="4"/>
      <c r="ET82" s="4"/>
      <c r="EU82" s="4"/>
      <c r="EV82" s="4"/>
      <c r="EW82" s="4"/>
      <c r="EX82" s="4"/>
      <c r="EY82" s="4"/>
      <c r="EZ82" s="4"/>
      <c r="FA82" s="4"/>
      <c r="FB82" s="4"/>
      <c r="FC82" s="4"/>
      <c r="FD82" s="4"/>
      <c r="FE82" s="4"/>
      <c r="FF82" s="4"/>
      <c r="FG82" s="4"/>
      <c r="FH82" s="4"/>
      <c r="FI82" s="4"/>
      <c r="FJ82" s="4"/>
      <c r="FK82" s="4"/>
      <c r="FL82" s="4"/>
      <c r="FM82" s="4"/>
      <c r="FN82" s="4"/>
      <c r="FO82" s="4"/>
      <c r="FP82" s="4"/>
      <c r="FQ82" s="4"/>
      <c r="FR82" s="4"/>
      <c r="FS82" s="4"/>
      <c r="FT82" s="4"/>
      <c r="FU82" s="4"/>
      <c r="FV82" s="4"/>
      <c r="FW82" s="4"/>
      <c r="FX82" s="4"/>
      <c r="FY82" s="4"/>
      <c r="FZ82" s="4"/>
      <c r="GA82" s="4"/>
      <c r="GB82" s="4"/>
      <c r="GC82" s="4"/>
      <c r="GD82" s="4"/>
      <c r="GE82" s="4"/>
      <c r="GF82" s="4"/>
      <c r="GG82" s="4"/>
      <c r="GH82" s="4"/>
      <c r="GI82" s="4"/>
      <c r="GJ82" s="4"/>
      <c r="GK82" s="4"/>
      <c r="GL82" s="4"/>
      <c r="GM82" s="4"/>
      <c r="GN82" s="4"/>
      <c r="GO82" s="4"/>
      <c r="GP82" s="4"/>
      <c r="GQ82" s="4"/>
      <c r="GR82" s="4"/>
      <c r="GS82" s="4"/>
      <c r="GT82" s="4"/>
      <c r="GU82" s="4"/>
      <c r="GV82" s="4"/>
      <c r="GW82" s="4"/>
      <c r="GX82" s="4"/>
      <c r="GY82" s="4"/>
      <c r="GZ82" s="4"/>
      <c r="HA82" s="4"/>
      <c r="HB82" s="4"/>
      <c r="HC82" s="4"/>
      <c r="HD82" s="4"/>
      <c r="HE82" s="4"/>
      <c r="HF82" s="4"/>
      <c r="HG82" s="4"/>
      <c r="HH82" s="4"/>
      <c r="HI82" s="4"/>
      <c r="HJ82" s="4"/>
      <c r="HK82" s="4"/>
      <c r="HL82" s="4"/>
      <c r="HM82" s="4"/>
      <c r="HN82" s="4"/>
      <c r="HO82" s="4"/>
      <c r="HP82" s="4"/>
      <c r="HQ82" s="4"/>
      <c r="HR82" s="4"/>
      <c r="HS82" s="4"/>
      <c r="HT82" s="4"/>
      <c r="HU82" s="4"/>
      <c r="HV82" s="4"/>
      <c r="HW82" s="4"/>
      <c r="HX82" s="4"/>
      <c r="HY82" s="4"/>
      <c r="HZ82" s="4"/>
      <c r="IA82" s="4"/>
      <c r="IB82" s="4"/>
      <c r="IC82" s="4"/>
      <c r="ID82" s="4"/>
      <c r="IE82" s="4"/>
      <c r="IF82" s="4"/>
      <c r="IG82" s="4"/>
      <c r="IH82" s="4"/>
      <c r="II82" s="4"/>
      <c r="IJ82" s="4"/>
      <c r="IK82" s="4"/>
      <c r="IL82" s="4"/>
      <c r="IM82" s="4"/>
      <c r="IN82" s="4"/>
      <c r="IO82" s="4"/>
      <c r="IP82" s="4"/>
      <c r="IQ82" s="4"/>
      <c r="IR82" s="4"/>
      <c r="IS82" s="4"/>
      <c r="IT82" s="4"/>
      <c r="IU82" s="4"/>
      <c r="IV82" s="4"/>
      <c r="IW82" s="4"/>
      <c r="IX82" s="4"/>
      <c r="IY82" s="4"/>
    </row>
    <row r="83" spans="1:259" ht="72" customHeight="1" x14ac:dyDescent="0.15">
      <c r="A83" s="14" t="s">
        <v>160</v>
      </c>
      <c r="B83" s="29" t="str">
        <f>VLOOKUP(A83,'HECVAT - Full'!A$26:B$285,2,FALSE)</f>
        <v>Does your application provide separation of duties between security administration, system administration, and standard user functions?</v>
      </c>
      <c r="C83" s="258" t="str">
        <f>IF(LEN(VLOOKUP($A83,Questions!$B:$AA,20,FALSE))=0,"",VLOOKUP($A83,Questions!$B:$AA,20,FALSE))</f>
        <v xml:space="preserve"> </v>
      </c>
      <c r="D83" s="259" t="str">
        <f>IF(LEN(VLOOKUP($A83,Questions!$B:$AA,21,FALSE))=0,"",VLOOKUP($A83,Questions!$B:$AA,21,FALSE))</f>
        <v xml:space="preserve"> </v>
      </c>
      <c r="E83" s="258" t="str">
        <f>IF(LEN(VLOOKUP($A83,Questions!$B:$AA,22,FALSE))=0,"",VLOOKUP($A83,Questions!$B:$AA,22,FALSE))</f>
        <v xml:space="preserve"> </v>
      </c>
      <c r="F83" s="258" t="str">
        <f>IF(LEN(VLOOKUP($A83,Questions!$B:$AA,23,FALSE))=0,"",VLOOKUP($A83,Questions!$B:$AA,23,FALSE))</f>
        <v xml:space="preserve"> </v>
      </c>
      <c r="G83" s="259" t="str">
        <f>IF(LEN(VLOOKUP($A83,Questions!$B:$AA,24,FALSE))=0,"",VLOOKUP($A83,Questions!$B:$AA,24,FALSE))</f>
        <v xml:space="preserve"> </v>
      </c>
      <c r="H83" s="259" t="str">
        <f>IF(LEN(VLOOKUP($A83,Questions!$B:$AA,25,FALSE))=0,"",VLOOKUP($A83,Questions!$B:$AA,25,FALSE))</f>
        <v xml:space="preserve"> </v>
      </c>
      <c r="I83" s="259" t="str">
        <f>IF(LEN(VLOOKUP($A83,Questions!$B:$AA,26,FALSE))=0,"",VLOOKUP($A83,Questions!$B:$AA,26,FALSE))</f>
        <v xml:space="preserve"> </v>
      </c>
      <c r="J83" s="259" t="str">
        <f>IF(LEN(VLOOKUP($A83,Questions!$B:$AB,27,FALSE))=0,"",VLOOKUP($A83,Questions!$B:$AB,27,FALSE))</f>
        <v xml:space="preserve"> </v>
      </c>
    </row>
    <row r="84" spans="1:259" ht="64.25" customHeight="1" x14ac:dyDescent="0.15">
      <c r="A84" s="14" t="s">
        <v>161</v>
      </c>
      <c r="B84" s="29" t="str">
        <f>VLOOKUP(A84,'HECVAT - Full'!A$26:B$285,2,FALSE)</f>
        <v>Do you have a fully implemented policy or procedure that details how your employees obtain administrator access to institutional instance of the application?</v>
      </c>
      <c r="C84" s="258" t="str">
        <f>IF(LEN(VLOOKUP($A84,Questions!$B:$AA,20,FALSE))=0,"",VLOOKUP($A84,Questions!$B:$AA,20,FALSE))</f>
        <v xml:space="preserve"> </v>
      </c>
      <c r="D84" s="259" t="str">
        <f>IF(LEN(VLOOKUP($A84,Questions!$B:$AA,21,FALSE))=0,"",VLOOKUP($A84,Questions!$B:$AA,21,FALSE))</f>
        <v xml:space="preserve"> </v>
      </c>
      <c r="E84" s="258" t="str">
        <f>IF(LEN(VLOOKUP($A84,Questions!$B:$AA,22,FALSE))=0,"",VLOOKUP($A84,Questions!$B:$AA,22,FALSE))</f>
        <v xml:space="preserve"> </v>
      </c>
      <c r="F84" s="258" t="str">
        <f>IF(LEN(VLOOKUP($A84,Questions!$B:$AA,23,FALSE))=0,"",VLOOKUP($A84,Questions!$B:$AA,23,FALSE))</f>
        <v xml:space="preserve"> </v>
      </c>
      <c r="G84" s="259" t="str">
        <f>IF(LEN(VLOOKUP($A84,Questions!$B:$AA,24,FALSE))=0,"",VLOOKUP($A84,Questions!$B:$AA,24,FALSE))</f>
        <v xml:space="preserve"> </v>
      </c>
      <c r="H84" s="258" t="str">
        <f>IF(LEN(VLOOKUP($A84,Questions!$B:$AA,25,FALSE))=0,"",VLOOKUP($A84,Questions!$B:$AA,25,FALSE))</f>
        <v xml:space="preserve"> </v>
      </c>
      <c r="I84" s="258" t="str">
        <f>IF(LEN(VLOOKUP($A84,Questions!$B:$AA,26,FALSE))=0,"",VLOOKUP($A84,Questions!$B:$AA,26,FALSE))</f>
        <v xml:space="preserve"> </v>
      </c>
      <c r="J84" s="258" t="str">
        <f>IF(LEN(VLOOKUP($A84,Questions!$B:$AB,27,FALSE))=0,"",VLOOKUP($A84,Questions!$B:$AB,27,FALSE))</f>
        <v xml:space="preserve"> </v>
      </c>
    </row>
    <row r="85" spans="1:259" s="352" customFormat="1" ht="64.25" customHeight="1" x14ac:dyDescent="0.15">
      <c r="A85" s="14" t="s">
        <v>162</v>
      </c>
      <c r="B85" s="29" t="str">
        <f>VLOOKUP(A85,'HECVAT - Full'!A$26:B$285,2,FALSE)</f>
        <v>Have your developers been trained in secure coding techniques?</v>
      </c>
      <c r="C85" s="258" t="str">
        <f>IF(LEN(VLOOKUP($A85,Questions!$B:$AA,20,FALSE))=0,"",VLOOKUP($A85,Questions!$B:$AA,20,FALSE))</f>
        <v xml:space="preserve"> </v>
      </c>
      <c r="D85" s="259" t="str">
        <f>IF(LEN(VLOOKUP($A85,Questions!$B:$AA,21,FALSE))=0,"",VLOOKUP($A85,Questions!$B:$AA,21,FALSE))</f>
        <v xml:space="preserve"> </v>
      </c>
      <c r="E85" s="258" t="str">
        <f>IF(LEN(VLOOKUP($A85,Questions!$B:$AA,22,FALSE))=0,"",VLOOKUP($A85,Questions!$B:$AA,22,FALSE))</f>
        <v xml:space="preserve"> </v>
      </c>
      <c r="F85" s="258" t="str">
        <f>IF(LEN(VLOOKUP($A85,Questions!$B:$AA,23,FALSE))=0,"",VLOOKUP($A85,Questions!$B:$AA,23,FALSE))</f>
        <v xml:space="preserve"> </v>
      </c>
      <c r="G85" s="259" t="str">
        <f>IF(LEN(VLOOKUP($A85,Questions!$B:$AA,24,FALSE))=0,"",VLOOKUP($A85,Questions!$B:$AA,24,FALSE))</f>
        <v xml:space="preserve"> </v>
      </c>
      <c r="H85" s="258" t="str">
        <f>IF(LEN(VLOOKUP($A85,Questions!$B:$AA,25,FALSE))=0,"",VLOOKUP($A85,Questions!$B:$AA,25,FALSE))</f>
        <v xml:space="preserve"> </v>
      </c>
      <c r="I85" s="258" t="str">
        <f>IF(LEN(VLOOKUP($A85,Questions!$B:$AA,26,FALSE))=0,"",VLOOKUP($A85,Questions!$B:$AA,26,FALSE))</f>
        <v xml:space="preserve"> </v>
      </c>
      <c r="J85" s="258" t="str">
        <f>IF(LEN(VLOOKUP($A85,Questions!$B:$AB,27,FALSE))=0,"",VLOOKUP($A85,Questions!$B:$AB,27,FALSE))</f>
        <v xml:space="preserve"> </v>
      </c>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c r="CW85" s="3"/>
      <c r="CX85" s="3"/>
      <c r="CY85" s="3"/>
      <c r="CZ85" s="3"/>
      <c r="DA85" s="3"/>
      <c r="DB85" s="3"/>
      <c r="DC85" s="3"/>
      <c r="DD85" s="3"/>
      <c r="DE85" s="3"/>
      <c r="DF85" s="3"/>
      <c r="DG85" s="3"/>
      <c r="DH85" s="3"/>
      <c r="DI85" s="3"/>
      <c r="DJ85" s="3"/>
      <c r="DK85" s="3"/>
      <c r="DL85" s="3"/>
      <c r="DM85" s="3"/>
      <c r="DN85" s="3"/>
      <c r="DO85" s="3"/>
      <c r="DP85" s="3"/>
      <c r="DQ85" s="3"/>
      <c r="DR85" s="3"/>
      <c r="DS85" s="3"/>
      <c r="DT85" s="3"/>
      <c r="DU85" s="3"/>
      <c r="DV85" s="3"/>
      <c r="DW85" s="3"/>
      <c r="DX85" s="3"/>
      <c r="DY85" s="3"/>
      <c r="DZ85" s="3"/>
      <c r="EA85" s="3"/>
      <c r="EB85" s="3"/>
      <c r="EC85" s="3"/>
      <c r="ED85" s="3"/>
      <c r="EE85" s="3"/>
      <c r="EF85" s="3"/>
      <c r="EG85" s="3"/>
      <c r="EH85" s="3"/>
      <c r="EI85" s="3"/>
      <c r="EJ85" s="3"/>
      <c r="EK85" s="3"/>
      <c r="EL85" s="3"/>
      <c r="EM85" s="3"/>
      <c r="EN85" s="3"/>
      <c r="EO85" s="3"/>
      <c r="EP85" s="3"/>
      <c r="EQ85" s="3"/>
      <c r="ER85" s="3"/>
      <c r="ES85" s="3"/>
      <c r="ET85" s="3"/>
      <c r="EU85" s="3"/>
      <c r="EV85" s="3"/>
      <c r="EW85" s="3"/>
      <c r="EX85" s="3"/>
      <c r="EY85" s="3"/>
      <c r="EZ85" s="3"/>
      <c r="FA85" s="3"/>
      <c r="FB85" s="3"/>
      <c r="FC85" s="3"/>
      <c r="FD85" s="3"/>
      <c r="FE85" s="3"/>
      <c r="FF85" s="3"/>
      <c r="FG85" s="3"/>
      <c r="FH85" s="3"/>
      <c r="FI85" s="3"/>
      <c r="FJ85" s="3"/>
      <c r="FK85" s="3"/>
      <c r="FL85" s="3"/>
      <c r="FM85" s="3"/>
      <c r="FN85" s="3"/>
      <c r="FO85" s="3"/>
      <c r="FP85" s="3"/>
      <c r="FQ85" s="3"/>
      <c r="FR85" s="3"/>
      <c r="FS85" s="3"/>
      <c r="FT85" s="3"/>
      <c r="FU85" s="3"/>
      <c r="FV85" s="3"/>
      <c r="FW85" s="3"/>
      <c r="FX85" s="3"/>
      <c r="FY85" s="3"/>
      <c r="FZ85" s="3"/>
      <c r="GA85" s="3"/>
      <c r="GB85" s="3"/>
      <c r="GC85" s="3"/>
      <c r="GD85" s="3"/>
      <c r="GE85" s="3"/>
      <c r="GF85" s="3"/>
      <c r="GG85" s="3"/>
      <c r="GH85" s="3"/>
      <c r="GI85" s="3"/>
      <c r="GJ85" s="3"/>
      <c r="GK85" s="3"/>
      <c r="GL85" s="3"/>
      <c r="GM85" s="3"/>
      <c r="GN85" s="3"/>
      <c r="GO85" s="3"/>
      <c r="GP85" s="3"/>
      <c r="GQ85" s="3"/>
      <c r="GR85" s="3"/>
      <c r="GS85" s="3"/>
      <c r="GT85" s="3"/>
      <c r="GU85" s="3"/>
      <c r="GV85" s="3"/>
      <c r="GW85" s="3"/>
      <c r="GX85" s="3"/>
      <c r="GY85" s="3"/>
      <c r="GZ85" s="3"/>
      <c r="HA85" s="3"/>
      <c r="HB85" s="3"/>
      <c r="HC85" s="3"/>
      <c r="HD85" s="3"/>
      <c r="HE85" s="3"/>
      <c r="HF85" s="3"/>
      <c r="HG85" s="3"/>
      <c r="HH85" s="3"/>
      <c r="HI85" s="3"/>
      <c r="HJ85" s="3"/>
      <c r="HK85" s="3"/>
      <c r="HL85" s="3"/>
      <c r="HM85" s="3"/>
      <c r="HN85" s="3"/>
      <c r="HO85" s="3"/>
      <c r="HP85" s="3"/>
      <c r="HQ85" s="3"/>
      <c r="HR85" s="3"/>
      <c r="HS85" s="3"/>
      <c r="HT85" s="3"/>
      <c r="HU85" s="3"/>
      <c r="HV85" s="3"/>
      <c r="HW85" s="3"/>
      <c r="HX85" s="3"/>
      <c r="HY85" s="3"/>
      <c r="HZ85" s="3"/>
      <c r="IA85" s="3"/>
      <c r="IB85" s="3"/>
      <c r="IC85" s="3"/>
      <c r="ID85" s="3"/>
      <c r="IE85" s="3"/>
      <c r="IF85" s="3"/>
      <c r="IG85" s="3"/>
      <c r="IH85" s="3"/>
      <c r="II85" s="3"/>
      <c r="IJ85" s="3"/>
      <c r="IK85" s="3"/>
      <c r="IL85" s="3"/>
      <c r="IM85" s="3"/>
      <c r="IN85" s="3"/>
      <c r="IO85" s="3"/>
      <c r="IP85" s="3"/>
      <c r="IQ85" s="3"/>
      <c r="IR85" s="3"/>
      <c r="IS85" s="3"/>
      <c r="IT85" s="3"/>
      <c r="IU85" s="3"/>
      <c r="IV85" s="3"/>
      <c r="IW85" s="3"/>
      <c r="IX85" s="3"/>
      <c r="IY85" s="3"/>
    </row>
    <row r="86" spans="1:259" s="352" customFormat="1" ht="64.25" customHeight="1" x14ac:dyDescent="0.15">
      <c r="A86" s="14" t="s">
        <v>2712</v>
      </c>
      <c r="B86" s="29" t="str">
        <f>VLOOKUP(A86,'HECVAT - Full'!A$26:B$285,2,FALSE)</f>
        <v>Was your application developed using secure coding techniques?</v>
      </c>
      <c r="C86" s="258" t="str">
        <f>IF(LEN(VLOOKUP($A86,Questions!$B:$AA,20,FALSE))=0,"",VLOOKUP($A86,Questions!$B:$AA,20,FALSE))</f>
        <v xml:space="preserve"> </v>
      </c>
      <c r="D86" s="259" t="str">
        <f>IF(LEN(VLOOKUP($A86,Questions!$B:$AA,21,FALSE))=0,"",VLOOKUP($A86,Questions!$B:$AA,21,FALSE))</f>
        <v xml:space="preserve"> </v>
      </c>
      <c r="E86" s="258" t="str">
        <f>IF(LEN(VLOOKUP($A86,Questions!$B:$AA,22,FALSE))=0,"",VLOOKUP($A86,Questions!$B:$AA,22,FALSE))</f>
        <v xml:space="preserve"> </v>
      </c>
      <c r="F86" s="258" t="str">
        <f>IF(LEN(VLOOKUP($A86,Questions!$B:$AA,23,FALSE))=0,"",VLOOKUP($A86,Questions!$B:$AA,23,FALSE))</f>
        <v xml:space="preserve"> </v>
      </c>
      <c r="G86" s="259" t="str">
        <f>IF(LEN(VLOOKUP($A86,Questions!$B:$AA,24,FALSE))=0,"",VLOOKUP($A86,Questions!$B:$AA,24,FALSE))</f>
        <v xml:space="preserve"> </v>
      </c>
      <c r="H86" s="258" t="str">
        <f>IF(LEN(VLOOKUP($A86,Questions!$B:$AA,25,FALSE))=0,"",VLOOKUP($A86,Questions!$B:$AA,25,FALSE))</f>
        <v xml:space="preserve"> </v>
      </c>
      <c r="I86" s="258" t="str">
        <f>IF(LEN(VLOOKUP($A86,Questions!$B:$AA,26,FALSE))=0,"",VLOOKUP($A86,Questions!$B:$AA,26,FALSE))</f>
        <v xml:space="preserve"> </v>
      </c>
      <c r="J86" s="258" t="str">
        <f>IF(LEN(VLOOKUP($A86,Questions!$B:$AB,27,FALSE))=0,"",VLOOKUP($A86,Questions!$B:$AB,27,FALSE))</f>
        <v xml:space="preserve"> </v>
      </c>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c r="CS86" s="3"/>
      <c r="CT86" s="3"/>
      <c r="CU86" s="3"/>
      <c r="CV86" s="3"/>
      <c r="CW86" s="3"/>
      <c r="CX86" s="3"/>
      <c r="CY86" s="3"/>
      <c r="CZ86" s="3"/>
      <c r="DA86" s="3"/>
      <c r="DB86" s="3"/>
      <c r="DC86" s="3"/>
      <c r="DD86" s="3"/>
      <c r="DE86" s="3"/>
      <c r="DF86" s="3"/>
      <c r="DG86" s="3"/>
      <c r="DH86" s="3"/>
      <c r="DI86" s="3"/>
      <c r="DJ86" s="3"/>
      <c r="DK86" s="3"/>
      <c r="DL86" s="3"/>
      <c r="DM86" s="3"/>
      <c r="DN86" s="3"/>
      <c r="DO86" s="3"/>
      <c r="DP86" s="3"/>
      <c r="DQ86" s="3"/>
      <c r="DR86" s="3"/>
      <c r="DS86" s="3"/>
      <c r="DT86" s="3"/>
      <c r="DU86" s="3"/>
      <c r="DV86" s="3"/>
      <c r="DW86" s="3"/>
      <c r="DX86" s="3"/>
      <c r="DY86" s="3"/>
      <c r="DZ86" s="3"/>
      <c r="EA86" s="3"/>
      <c r="EB86" s="3"/>
      <c r="EC86" s="3"/>
      <c r="ED86" s="3"/>
      <c r="EE86" s="3"/>
      <c r="EF86" s="3"/>
      <c r="EG86" s="3"/>
      <c r="EH86" s="3"/>
      <c r="EI86" s="3"/>
      <c r="EJ86" s="3"/>
      <c r="EK86" s="3"/>
      <c r="EL86" s="3"/>
      <c r="EM86" s="3"/>
      <c r="EN86" s="3"/>
      <c r="EO86" s="3"/>
      <c r="EP86" s="3"/>
      <c r="EQ86" s="3"/>
      <c r="ER86" s="3"/>
      <c r="ES86" s="3"/>
      <c r="ET86" s="3"/>
      <c r="EU86" s="3"/>
      <c r="EV86" s="3"/>
      <c r="EW86" s="3"/>
      <c r="EX86" s="3"/>
      <c r="EY86" s="3"/>
      <c r="EZ86" s="3"/>
      <c r="FA86" s="3"/>
      <c r="FB86" s="3"/>
      <c r="FC86" s="3"/>
      <c r="FD86" s="3"/>
      <c r="FE86" s="3"/>
      <c r="FF86" s="3"/>
      <c r="FG86" s="3"/>
      <c r="FH86" s="3"/>
      <c r="FI86" s="3"/>
      <c r="FJ86" s="3"/>
      <c r="FK86" s="3"/>
      <c r="FL86" s="3"/>
      <c r="FM86" s="3"/>
      <c r="FN86" s="3"/>
      <c r="FO86" s="3"/>
      <c r="FP86" s="3"/>
      <c r="FQ86" s="3"/>
      <c r="FR86" s="3"/>
      <c r="FS86" s="3"/>
      <c r="FT86" s="3"/>
      <c r="FU86" s="3"/>
      <c r="FV86" s="3"/>
      <c r="FW86" s="3"/>
      <c r="FX86" s="3"/>
      <c r="FY86" s="3"/>
      <c r="FZ86" s="3"/>
      <c r="GA86" s="3"/>
      <c r="GB86" s="3"/>
      <c r="GC86" s="3"/>
      <c r="GD86" s="3"/>
      <c r="GE86" s="3"/>
      <c r="GF86" s="3"/>
      <c r="GG86" s="3"/>
      <c r="GH86" s="3"/>
      <c r="GI86" s="3"/>
      <c r="GJ86" s="3"/>
      <c r="GK86" s="3"/>
      <c r="GL86" s="3"/>
      <c r="GM86" s="3"/>
      <c r="GN86" s="3"/>
      <c r="GO86" s="3"/>
      <c r="GP86" s="3"/>
      <c r="GQ86" s="3"/>
      <c r="GR86" s="3"/>
      <c r="GS86" s="3"/>
      <c r="GT86" s="3"/>
      <c r="GU86" s="3"/>
      <c r="GV86" s="3"/>
      <c r="GW86" s="3"/>
      <c r="GX86" s="3"/>
      <c r="GY86" s="3"/>
      <c r="GZ86" s="3"/>
      <c r="HA86" s="3"/>
      <c r="HB86" s="3"/>
      <c r="HC86" s="3"/>
      <c r="HD86" s="3"/>
      <c r="HE86" s="3"/>
      <c r="HF86" s="3"/>
      <c r="HG86" s="3"/>
      <c r="HH86" s="3"/>
      <c r="HI86" s="3"/>
      <c r="HJ86" s="3"/>
      <c r="HK86" s="3"/>
      <c r="HL86" s="3"/>
      <c r="HM86" s="3"/>
      <c r="HN86" s="3"/>
      <c r="HO86" s="3"/>
      <c r="HP86" s="3"/>
      <c r="HQ86" s="3"/>
      <c r="HR86" s="3"/>
      <c r="HS86" s="3"/>
      <c r="HT86" s="3"/>
      <c r="HU86" s="3"/>
      <c r="HV86" s="3"/>
      <c r="HW86" s="3"/>
      <c r="HX86" s="3"/>
      <c r="HY86" s="3"/>
      <c r="HZ86" s="3"/>
      <c r="IA86" s="3"/>
      <c r="IB86" s="3"/>
      <c r="IC86" s="3"/>
      <c r="ID86" s="3"/>
      <c r="IE86" s="3"/>
      <c r="IF86" s="3"/>
      <c r="IG86" s="3"/>
      <c r="IH86" s="3"/>
      <c r="II86" s="3"/>
      <c r="IJ86" s="3"/>
      <c r="IK86" s="3"/>
      <c r="IL86" s="3"/>
      <c r="IM86" s="3"/>
      <c r="IN86" s="3"/>
      <c r="IO86" s="3"/>
      <c r="IP86" s="3"/>
      <c r="IQ86" s="3"/>
      <c r="IR86" s="3"/>
      <c r="IS86" s="3"/>
      <c r="IT86" s="3"/>
      <c r="IU86" s="3"/>
      <c r="IV86" s="3"/>
      <c r="IW86" s="3"/>
      <c r="IX86" s="3"/>
      <c r="IY86" s="3"/>
    </row>
    <row r="87" spans="1:259" s="352" customFormat="1" ht="64.25" customHeight="1" x14ac:dyDescent="0.15">
      <c r="A87" s="14" t="s">
        <v>2713</v>
      </c>
      <c r="B87" s="29" t="str">
        <f>VLOOKUP(A87,'HECVAT - Full'!A$26:B$285,2,FALSE)</f>
        <v>Do you subject your code to static code analysis and/or static application security testing prior to release?</v>
      </c>
      <c r="C87" s="258" t="str">
        <f>IF(LEN(VLOOKUP($A87,Questions!$B:$AA,20,FALSE))=0,"",VLOOKUP($A87,Questions!$B:$AA,20,FALSE))</f>
        <v xml:space="preserve"> </v>
      </c>
      <c r="D87" s="259" t="str">
        <f>IF(LEN(VLOOKUP($A87,Questions!$B:$AA,21,FALSE))=0,"",VLOOKUP($A87,Questions!$B:$AA,21,FALSE))</f>
        <v xml:space="preserve"> </v>
      </c>
      <c r="E87" s="258" t="str">
        <f>IF(LEN(VLOOKUP($A87,Questions!$B:$AA,22,FALSE))=0,"",VLOOKUP($A87,Questions!$B:$AA,22,FALSE))</f>
        <v xml:space="preserve"> </v>
      </c>
      <c r="F87" s="258" t="str">
        <f>IF(LEN(VLOOKUP($A87,Questions!$B:$AA,23,FALSE))=0,"",VLOOKUP($A87,Questions!$B:$AA,23,FALSE))</f>
        <v xml:space="preserve"> </v>
      </c>
      <c r="G87" s="259" t="str">
        <f>IF(LEN(VLOOKUP($A87,Questions!$B:$AA,24,FALSE))=0,"",VLOOKUP($A87,Questions!$B:$AA,24,FALSE))</f>
        <v xml:space="preserve"> </v>
      </c>
      <c r="H87" s="258" t="str">
        <f>IF(LEN(VLOOKUP($A87,Questions!$B:$AA,25,FALSE))=0,"",VLOOKUP($A87,Questions!$B:$AA,25,FALSE))</f>
        <v xml:space="preserve"> </v>
      </c>
      <c r="I87" s="258" t="str">
        <f>IF(LEN(VLOOKUP($A87,Questions!$B:$AA,26,FALSE))=0,"",VLOOKUP($A87,Questions!$B:$AA,26,FALSE))</f>
        <v xml:space="preserve"> </v>
      </c>
      <c r="J87" s="258" t="str">
        <f>IF(LEN(VLOOKUP($A87,Questions!$B:$AB,27,FALSE))=0,"",VLOOKUP($A87,Questions!$B:$AB,27,FALSE))</f>
        <v xml:space="preserve"> </v>
      </c>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c r="CM87" s="3"/>
      <c r="CN87" s="3"/>
      <c r="CO87" s="3"/>
      <c r="CP87" s="3"/>
      <c r="CQ87" s="3"/>
      <c r="CR87" s="3"/>
      <c r="CS87" s="3"/>
      <c r="CT87" s="3"/>
      <c r="CU87" s="3"/>
      <c r="CV87" s="3"/>
      <c r="CW87" s="3"/>
      <c r="CX87" s="3"/>
      <c r="CY87" s="3"/>
      <c r="CZ87" s="3"/>
      <c r="DA87" s="3"/>
      <c r="DB87" s="3"/>
      <c r="DC87" s="3"/>
      <c r="DD87" s="3"/>
      <c r="DE87" s="3"/>
      <c r="DF87" s="3"/>
      <c r="DG87" s="3"/>
      <c r="DH87" s="3"/>
      <c r="DI87" s="3"/>
      <c r="DJ87" s="3"/>
      <c r="DK87" s="3"/>
      <c r="DL87" s="3"/>
      <c r="DM87" s="3"/>
      <c r="DN87" s="3"/>
      <c r="DO87" s="3"/>
      <c r="DP87" s="3"/>
      <c r="DQ87" s="3"/>
      <c r="DR87" s="3"/>
      <c r="DS87" s="3"/>
      <c r="DT87" s="3"/>
      <c r="DU87" s="3"/>
      <c r="DV87" s="3"/>
      <c r="DW87" s="3"/>
      <c r="DX87" s="3"/>
      <c r="DY87" s="3"/>
      <c r="DZ87" s="3"/>
      <c r="EA87" s="3"/>
      <c r="EB87" s="3"/>
      <c r="EC87" s="3"/>
      <c r="ED87" s="3"/>
      <c r="EE87" s="3"/>
      <c r="EF87" s="3"/>
      <c r="EG87" s="3"/>
      <c r="EH87" s="3"/>
      <c r="EI87" s="3"/>
      <c r="EJ87" s="3"/>
      <c r="EK87" s="3"/>
      <c r="EL87" s="3"/>
      <c r="EM87" s="3"/>
      <c r="EN87" s="3"/>
      <c r="EO87" s="3"/>
      <c r="EP87" s="3"/>
      <c r="EQ87" s="3"/>
      <c r="ER87" s="3"/>
      <c r="ES87" s="3"/>
      <c r="ET87" s="3"/>
      <c r="EU87" s="3"/>
      <c r="EV87" s="3"/>
      <c r="EW87" s="3"/>
      <c r="EX87" s="3"/>
      <c r="EY87" s="3"/>
      <c r="EZ87" s="3"/>
      <c r="FA87" s="3"/>
      <c r="FB87" s="3"/>
      <c r="FC87" s="3"/>
      <c r="FD87" s="3"/>
      <c r="FE87" s="3"/>
      <c r="FF87" s="3"/>
      <c r="FG87" s="3"/>
      <c r="FH87" s="3"/>
      <c r="FI87" s="3"/>
      <c r="FJ87" s="3"/>
      <c r="FK87" s="3"/>
      <c r="FL87" s="3"/>
      <c r="FM87" s="3"/>
      <c r="FN87" s="3"/>
      <c r="FO87" s="3"/>
      <c r="FP87" s="3"/>
      <c r="FQ87" s="3"/>
      <c r="FR87" s="3"/>
      <c r="FS87" s="3"/>
      <c r="FT87" s="3"/>
      <c r="FU87" s="3"/>
      <c r="FV87" s="3"/>
      <c r="FW87" s="3"/>
      <c r="FX87" s="3"/>
      <c r="FY87" s="3"/>
      <c r="FZ87" s="3"/>
      <c r="GA87" s="3"/>
      <c r="GB87" s="3"/>
      <c r="GC87" s="3"/>
      <c r="GD87" s="3"/>
      <c r="GE87" s="3"/>
      <c r="GF87" s="3"/>
      <c r="GG87" s="3"/>
      <c r="GH87" s="3"/>
      <c r="GI87" s="3"/>
      <c r="GJ87" s="3"/>
      <c r="GK87" s="3"/>
      <c r="GL87" s="3"/>
      <c r="GM87" s="3"/>
      <c r="GN87" s="3"/>
      <c r="GO87" s="3"/>
      <c r="GP87" s="3"/>
      <c r="GQ87" s="3"/>
      <c r="GR87" s="3"/>
      <c r="GS87" s="3"/>
      <c r="GT87" s="3"/>
      <c r="GU87" s="3"/>
      <c r="GV87" s="3"/>
      <c r="GW87" s="3"/>
      <c r="GX87" s="3"/>
      <c r="GY87" s="3"/>
      <c r="GZ87" s="3"/>
      <c r="HA87" s="3"/>
      <c r="HB87" s="3"/>
      <c r="HC87" s="3"/>
      <c r="HD87" s="3"/>
      <c r="HE87" s="3"/>
      <c r="HF87" s="3"/>
      <c r="HG87" s="3"/>
      <c r="HH87" s="3"/>
      <c r="HI87" s="3"/>
      <c r="HJ87" s="3"/>
      <c r="HK87" s="3"/>
      <c r="HL87" s="3"/>
      <c r="HM87" s="3"/>
      <c r="HN87" s="3"/>
      <c r="HO87" s="3"/>
      <c r="HP87" s="3"/>
      <c r="HQ87" s="3"/>
      <c r="HR87" s="3"/>
      <c r="HS87" s="3"/>
      <c r="HT87" s="3"/>
      <c r="HU87" s="3"/>
      <c r="HV87" s="3"/>
      <c r="HW87" s="3"/>
      <c r="HX87" s="3"/>
      <c r="HY87" s="3"/>
      <c r="HZ87" s="3"/>
      <c r="IA87" s="3"/>
      <c r="IB87" s="3"/>
      <c r="IC87" s="3"/>
      <c r="ID87" s="3"/>
      <c r="IE87" s="3"/>
      <c r="IF87" s="3"/>
      <c r="IG87" s="3"/>
      <c r="IH87" s="3"/>
      <c r="II87" s="3"/>
      <c r="IJ87" s="3"/>
      <c r="IK87" s="3"/>
      <c r="IL87" s="3"/>
      <c r="IM87" s="3"/>
      <c r="IN87" s="3"/>
      <c r="IO87" s="3"/>
      <c r="IP87" s="3"/>
      <c r="IQ87" s="3"/>
      <c r="IR87" s="3"/>
      <c r="IS87" s="3"/>
      <c r="IT87" s="3"/>
      <c r="IU87" s="3"/>
      <c r="IV87" s="3"/>
      <c r="IW87" s="3"/>
      <c r="IX87" s="3"/>
      <c r="IY87" s="3"/>
    </row>
    <row r="88" spans="1:259" ht="64.25" customHeight="1" x14ac:dyDescent="0.15">
      <c r="A88" s="14" t="s">
        <v>163</v>
      </c>
      <c r="B88" s="29" t="str">
        <f>VLOOKUP(A88,'HECVAT - Full'!A$26:B$285,2,FALSE)</f>
        <v>Do you have software testing processes (dynamic or static) that are established and followed?</v>
      </c>
      <c r="C88" s="258" t="str">
        <f>IF(LEN(VLOOKUP($A88,Questions!$B:$AA,20,FALSE))=0,"",VLOOKUP($A88,Questions!$B:$AA,20,FALSE))</f>
        <v xml:space="preserve"> </v>
      </c>
      <c r="D88" s="259" t="str">
        <f>IF(LEN(VLOOKUP($A88,Questions!$B:$AA,21,FALSE))=0,"",VLOOKUP($A88,Questions!$B:$AA,21,FALSE))</f>
        <v xml:space="preserve"> </v>
      </c>
      <c r="E88" s="258" t="str">
        <f>IF(LEN(VLOOKUP($A88,Questions!$B:$AA,22,FALSE))=0,"",VLOOKUP($A88,Questions!$B:$AA,22,FALSE))</f>
        <v xml:space="preserve"> </v>
      </c>
      <c r="F88" s="259" t="str">
        <f>IF(LEN(VLOOKUP($A88,Questions!$B:$AA,23,FALSE))=0,"",VLOOKUP($A88,Questions!$B:$AA,23,FALSE))</f>
        <v xml:space="preserve"> </v>
      </c>
      <c r="G88" s="259" t="str">
        <f>IF(LEN(VLOOKUP($A88,Questions!$B:$AA,24,FALSE))=0,"",VLOOKUP($A88,Questions!$B:$AA,24,FALSE))</f>
        <v xml:space="preserve"> </v>
      </c>
      <c r="H88" s="259" t="str">
        <f>IF(LEN(VLOOKUP($A88,Questions!$B:$AA,25,FALSE))=0,"",VLOOKUP($A88,Questions!$B:$AA,25,FALSE))</f>
        <v xml:space="preserve"> </v>
      </c>
      <c r="I88" s="259" t="str">
        <f>IF(LEN(VLOOKUP($A88,Questions!$B:$AA,26,FALSE))=0,"",VLOOKUP($A88,Questions!$B:$AA,26,FALSE))</f>
        <v xml:space="preserve"> </v>
      </c>
      <c r="J88" s="259" t="str">
        <f>IF(LEN(VLOOKUP($A88,Questions!$B:$AB,27,FALSE))=0,"",VLOOKUP($A88,Questions!$B:$AB,27,FALSE))</f>
        <v xml:space="preserve"> </v>
      </c>
    </row>
    <row r="89" spans="1:259" ht="36" customHeight="1" x14ac:dyDescent="0.15">
      <c r="A89" s="380" t="str">
        <f>IF($C$30="","Authentication, Authorization, and Accounting",IF($C$30="Yes","AAA - Optional based on QUALIFIER response.","Authentication, Authorization, and Accounting"))</f>
        <v>Authentication, Authorization, and Accounting</v>
      </c>
      <c r="B89" s="380"/>
      <c r="C89" s="24" t="str">
        <f>C$22</f>
        <v>CIS Critical Security Controls v6.1</v>
      </c>
      <c r="D89" s="24" t="str">
        <f t="shared" ref="D89:J89" si="6">D$22</f>
        <v>HIPAA</v>
      </c>
      <c r="E89" s="24" t="str">
        <f t="shared" si="6"/>
        <v>ISO 27002:27013</v>
      </c>
      <c r="F89" s="24" t="str">
        <f t="shared" si="6"/>
        <v>NIST Cybersecurity Framework</v>
      </c>
      <c r="G89" s="24" t="str">
        <f t="shared" si="6"/>
        <v>NIST SP 800-171r1</v>
      </c>
      <c r="H89" s="24" t="str">
        <f t="shared" si="6"/>
        <v>NIST SP 800-53r4</v>
      </c>
      <c r="I89" s="24" t="str">
        <f t="shared" si="6"/>
        <v>PCI DSS</v>
      </c>
      <c r="J89" s="24" t="str">
        <f t="shared" si="6"/>
        <v>Trusted CI</v>
      </c>
    </row>
    <row r="90" spans="1:259" ht="36" customHeight="1" x14ac:dyDescent="0.15">
      <c r="A90" s="14" t="s">
        <v>165</v>
      </c>
      <c r="B90" s="29" t="str">
        <f>VLOOKUP(A90,'HECVAT - Full'!A$26:B$285,2,FALSE)</f>
        <v>Does your solution support single sign-on (SSO) protocols for user and administrator authentication?</v>
      </c>
      <c r="C90" s="36" t="str">
        <f>IF(LEN(VLOOKUP($A90,Questions!$B:$AA,20,FALSE))=0,"",VLOOKUP($A90,Questions!$B:$AA,20,FALSE))</f>
        <v xml:space="preserve"> </v>
      </c>
      <c r="D90" s="38" t="str">
        <f>IF(LEN(VLOOKUP($A90,Questions!$B:$AA,21,FALSE))=0,"",VLOOKUP($A90,Questions!$B:$AA,21,FALSE))</f>
        <v xml:space="preserve"> </v>
      </c>
      <c r="E90" s="36" t="str">
        <f>IF(LEN(VLOOKUP($A90,Questions!$B:$AA,22,FALSE))=0,"",VLOOKUP($A90,Questions!$B:$AA,22,FALSE))</f>
        <v xml:space="preserve"> </v>
      </c>
      <c r="F90" s="36" t="str">
        <f>IF(LEN(VLOOKUP($A90,Questions!$B:$AA,23,FALSE))=0,"",VLOOKUP($A90,Questions!$B:$AA,23,FALSE))</f>
        <v xml:space="preserve"> </v>
      </c>
      <c r="G90" s="36" t="str">
        <f>IF(LEN(VLOOKUP($A90,Questions!$B:$AA,24,FALSE))=0,"",VLOOKUP($A90,Questions!$B:$AA,24,FALSE))</f>
        <v xml:space="preserve"> </v>
      </c>
      <c r="H90" s="36" t="str">
        <f>IF(LEN(VLOOKUP($A90,Questions!$B:$AA,25,FALSE))=0,"",VLOOKUP($A90,Questions!$B:$AA,25,FALSE))</f>
        <v xml:space="preserve"> </v>
      </c>
      <c r="I90" s="36" t="str">
        <f>IF(LEN(VLOOKUP($A90,Questions!$B:$AA,26,FALSE))=0,"",VLOOKUP($A90,Questions!$B:$AA,26,FALSE))</f>
        <v xml:space="preserve"> </v>
      </c>
      <c r="J90" s="36" t="str">
        <f>IF(LEN(VLOOKUP($A90,Questions!$B:$AB,27,FALSE))=0,"",VLOOKUP($A90,Questions!$B:$AB,27,FALSE))</f>
        <v xml:space="preserve"> </v>
      </c>
    </row>
    <row r="91" spans="1:259" ht="48" customHeight="1" x14ac:dyDescent="0.15">
      <c r="A91" s="14" t="s">
        <v>166</v>
      </c>
      <c r="B91" s="29" t="str">
        <f>VLOOKUP(A91,'HECVAT - Full'!A$26:B$285,2,FALSE)</f>
        <v>Does your solution support local authentication protocols for user and administrator authentication?</v>
      </c>
      <c r="C91" s="36" t="str">
        <f>IF(LEN(VLOOKUP($A91,Questions!$B:$AA,20,FALSE))=0,"",VLOOKUP($A91,Questions!$B:$AA,20,FALSE))</f>
        <v xml:space="preserve"> </v>
      </c>
      <c r="D91" s="38" t="str">
        <f>IF(LEN(VLOOKUP($A91,Questions!$B:$AA,21,FALSE))=0,"",VLOOKUP($A91,Questions!$B:$AA,21,FALSE))</f>
        <v xml:space="preserve"> </v>
      </c>
      <c r="E91" s="36" t="str">
        <f>IF(LEN(VLOOKUP($A91,Questions!$B:$AA,22,FALSE))=0,"",VLOOKUP($A91,Questions!$B:$AA,22,FALSE))</f>
        <v xml:space="preserve"> </v>
      </c>
      <c r="F91" s="36" t="str">
        <f>IF(LEN(VLOOKUP($A91,Questions!$B:$AA,23,FALSE))=0,"",VLOOKUP($A91,Questions!$B:$AA,23,FALSE))</f>
        <v xml:space="preserve"> </v>
      </c>
      <c r="G91" s="36" t="str">
        <f>IF(LEN(VLOOKUP($A91,Questions!$B:$AA,24,FALSE))=0,"",VLOOKUP($A91,Questions!$B:$AA,24,FALSE))</f>
        <v xml:space="preserve"> </v>
      </c>
      <c r="H91" s="36" t="str">
        <f>IF(LEN(VLOOKUP($A91,Questions!$B:$AA,25,FALSE))=0,"",VLOOKUP($A91,Questions!$B:$AA,25,FALSE))</f>
        <v xml:space="preserve"> </v>
      </c>
      <c r="I91" s="36" t="str">
        <f>IF(LEN(VLOOKUP($A91,Questions!$B:$AA,26,FALSE))=0,"",VLOOKUP($A91,Questions!$B:$AA,26,FALSE))</f>
        <v xml:space="preserve"> </v>
      </c>
      <c r="J91" s="36" t="str">
        <f>IF(LEN(VLOOKUP($A91,Questions!$B:$AB,27,FALSE))=0,"",VLOOKUP($A91,Questions!$B:$AB,27,FALSE))</f>
        <v xml:space="preserve"> </v>
      </c>
    </row>
    <row r="92" spans="1:259" ht="48" customHeight="1" x14ac:dyDescent="0.15">
      <c r="A92" s="14" t="s">
        <v>167</v>
      </c>
      <c r="B92" s="29" t="str">
        <f>VLOOKUP(A92,'HECVAT - Full'!A$26:B$285,2,FALSE)</f>
        <v>Can you enforce password/passphrase aging requirements?</v>
      </c>
      <c r="C92" s="36" t="str">
        <f>IF(LEN(VLOOKUP($A92,Questions!$B:$AA,20,FALSE))=0,"",VLOOKUP($A92,Questions!$B:$AA,20,FALSE))</f>
        <v xml:space="preserve"> </v>
      </c>
      <c r="D92" s="38" t="str">
        <f>IF(LEN(VLOOKUP($A92,Questions!$B:$AA,21,FALSE))=0,"",VLOOKUP($A92,Questions!$B:$AA,21,FALSE))</f>
        <v xml:space="preserve"> </v>
      </c>
      <c r="E92" s="36" t="str">
        <f>IF(LEN(VLOOKUP($A92,Questions!$B:$AA,22,FALSE))=0,"",VLOOKUP($A92,Questions!$B:$AA,22,FALSE))</f>
        <v xml:space="preserve"> </v>
      </c>
      <c r="F92" s="36" t="str">
        <f>IF(LEN(VLOOKUP($A92,Questions!$B:$AA,23,FALSE))=0,"",VLOOKUP($A92,Questions!$B:$AA,23,FALSE))</f>
        <v xml:space="preserve"> </v>
      </c>
      <c r="G92" s="37" t="str">
        <f>IF(LEN(VLOOKUP($A92,Questions!$B:$AA,24,FALSE))=0,"",VLOOKUP($A92,Questions!$B:$AA,24,FALSE))</f>
        <v xml:space="preserve"> </v>
      </c>
      <c r="H92" s="37" t="str">
        <f>IF(LEN(VLOOKUP($A92,Questions!$B:$AA,25,FALSE))=0,"",VLOOKUP($A92,Questions!$B:$AA,25,FALSE))</f>
        <v xml:space="preserve"> </v>
      </c>
      <c r="I92" s="36" t="str">
        <f>IF(LEN(VLOOKUP($A92,Questions!$B:$AA,26,FALSE))=0,"",VLOOKUP($A92,Questions!$B:$AA,26,FALSE))</f>
        <v xml:space="preserve"> </v>
      </c>
      <c r="J92" s="36" t="str">
        <f>IF(LEN(VLOOKUP($A92,Questions!$B:$AB,27,FALSE))=0,"",VLOOKUP($A92,Questions!$B:$AB,27,FALSE))</f>
        <v xml:space="preserve"> </v>
      </c>
    </row>
    <row r="93" spans="1:259" ht="65" customHeight="1" x14ac:dyDescent="0.15">
      <c r="A93" s="14" t="s">
        <v>168</v>
      </c>
      <c r="B93" s="29" t="str">
        <f>VLOOKUP(A93,'HECVAT - Full'!A$26:B$285,2,FALSE)</f>
        <v>Can you enforce password/passphrase complexity requirements [provided by the institution]?</v>
      </c>
      <c r="C93" s="36" t="str">
        <f>IF(LEN(VLOOKUP($A93,Questions!$B:$AA,20,FALSE))=0,"",VLOOKUP($A93,Questions!$B:$AA,20,FALSE))</f>
        <v xml:space="preserve"> </v>
      </c>
      <c r="D93" s="38" t="str">
        <f>IF(LEN(VLOOKUP($A93,Questions!$B:$AA,21,FALSE))=0,"",VLOOKUP($A93,Questions!$B:$AA,21,FALSE))</f>
        <v xml:space="preserve"> </v>
      </c>
      <c r="E93" s="36" t="str">
        <f>IF(LEN(VLOOKUP($A93,Questions!$B:$AA,22,FALSE))=0,"",VLOOKUP($A93,Questions!$B:$AA,22,FALSE))</f>
        <v xml:space="preserve"> </v>
      </c>
      <c r="F93" s="36" t="str">
        <f>IF(LEN(VLOOKUP($A93,Questions!$B:$AA,23,FALSE))=0,"",VLOOKUP($A93,Questions!$B:$AA,23,FALSE))</f>
        <v xml:space="preserve"> </v>
      </c>
      <c r="G93" s="36" t="str">
        <f>IF(LEN(VLOOKUP($A93,Questions!$B:$AA,24,FALSE))=0,"",VLOOKUP($A93,Questions!$B:$AA,24,FALSE))</f>
        <v xml:space="preserve"> </v>
      </c>
      <c r="H93" s="36" t="str">
        <f>IF(LEN(VLOOKUP($A93,Questions!$B:$AA,25,FALSE))=0,"",VLOOKUP($A93,Questions!$B:$AA,25,FALSE))</f>
        <v xml:space="preserve"> </v>
      </c>
      <c r="I93" s="36" t="str">
        <f>IF(LEN(VLOOKUP($A93,Questions!$B:$AA,26,FALSE))=0,"",VLOOKUP($A93,Questions!$B:$AA,26,FALSE))</f>
        <v xml:space="preserve"> </v>
      </c>
      <c r="J93" s="36" t="str">
        <f>IF(LEN(VLOOKUP($A93,Questions!$B:$AB,27,FALSE))=0,"",VLOOKUP($A93,Questions!$B:$AB,27,FALSE))</f>
        <v xml:space="preserve"> </v>
      </c>
    </row>
    <row r="94" spans="1:259" ht="65" customHeight="1" x14ac:dyDescent="0.15">
      <c r="A94" s="14" t="s">
        <v>169</v>
      </c>
      <c r="B94" s="29" t="str">
        <f>VLOOKUP(A94,'HECVAT - Full'!A$26:B$285,2,FALSE)</f>
        <v>Does the system have password complexity or length limitations and/or restrictions?</v>
      </c>
      <c r="C94" s="36" t="str">
        <f>IF(LEN(VLOOKUP($A94,Questions!$B:$AA,20,FALSE))=0,"",VLOOKUP($A94,Questions!$B:$AA,20,FALSE))</f>
        <v xml:space="preserve"> </v>
      </c>
      <c r="D94" s="38" t="str">
        <f>IF(LEN(VLOOKUP($A94,Questions!$B:$AA,21,FALSE))=0,"",VLOOKUP($A94,Questions!$B:$AA,21,FALSE))</f>
        <v xml:space="preserve"> </v>
      </c>
      <c r="E94" s="36" t="str">
        <f>IF(LEN(VLOOKUP($A94,Questions!$B:$AA,22,FALSE))=0,"",VLOOKUP($A94,Questions!$B:$AA,22,FALSE))</f>
        <v xml:space="preserve"> </v>
      </c>
      <c r="F94" s="36" t="str">
        <f>IF(LEN(VLOOKUP($A94,Questions!$B:$AA,23,FALSE))=0,"",VLOOKUP($A94,Questions!$B:$AA,23,FALSE))</f>
        <v xml:space="preserve"> </v>
      </c>
      <c r="G94" s="36" t="str">
        <f>IF(LEN(VLOOKUP($A94,Questions!$B:$AA,24,FALSE))=0,"",VLOOKUP($A94,Questions!$B:$AA,24,FALSE))</f>
        <v xml:space="preserve"> </v>
      </c>
      <c r="H94" s="36" t="str">
        <f>IF(LEN(VLOOKUP($A94,Questions!$B:$AA,25,FALSE))=0,"",VLOOKUP($A94,Questions!$B:$AA,25,FALSE))</f>
        <v xml:space="preserve"> </v>
      </c>
      <c r="I94" s="36" t="str">
        <f>IF(LEN(VLOOKUP($A94,Questions!$B:$AA,26,FALSE))=0,"",VLOOKUP($A94,Questions!$B:$AA,26,FALSE))</f>
        <v xml:space="preserve"> </v>
      </c>
      <c r="J94" s="36" t="str">
        <f>IF(LEN(VLOOKUP($A94,Questions!$B:$AB,27,FALSE))=0,"",VLOOKUP($A94,Questions!$B:$AB,27,FALSE))</f>
        <v xml:space="preserve"> </v>
      </c>
    </row>
    <row r="95" spans="1:259" ht="48" customHeight="1" x14ac:dyDescent="0.15">
      <c r="A95" s="14" t="s">
        <v>170</v>
      </c>
      <c r="B95" s="29" t="str">
        <f>VLOOKUP(A95,'HECVAT - Full'!A$26:B$285,2,FALSE)</f>
        <v>Do you have documented password/passphrase reset procedures that are currently implemented in the system and/or customer support?</v>
      </c>
      <c r="C95" s="36" t="str">
        <f>IF(LEN(VLOOKUP($A95,Questions!$B:$AA,20,FALSE))=0,"",VLOOKUP($A95,Questions!$B:$AA,20,FALSE))</f>
        <v xml:space="preserve"> </v>
      </c>
      <c r="D95" s="38" t="str">
        <f>IF(LEN(VLOOKUP($A95,Questions!$B:$AA,21,FALSE))=0,"",VLOOKUP($A95,Questions!$B:$AA,21,FALSE))</f>
        <v xml:space="preserve"> </v>
      </c>
      <c r="E95" s="36" t="str">
        <f>IF(LEN(VLOOKUP($A95,Questions!$B:$AA,22,FALSE))=0,"",VLOOKUP($A95,Questions!$B:$AA,22,FALSE))</f>
        <v xml:space="preserve"> </v>
      </c>
      <c r="F95" s="37" t="str">
        <f>IF(LEN(VLOOKUP($A95,Questions!$B:$AA,23,FALSE))=0,"",VLOOKUP($A95,Questions!$B:$AA,23,FALSE))</f>
        <v xml:space="preserve"> </v>
      </c>
      <c r="G95" s="37" t="str">
        <f>IF(LEN(VLOOKUP($A95,Questions!$B:$AA,24,FALSE))=0,"",VLOOKUP($A95,Questions!$B:$AA,24,FALSE))</f>
        <v xml:space="preserve"> </v>
      </c>
      <c r="H95" s="37" t="str">
        <f>IF(LEN(VLOOKUP($A95,Questions!$B:$AA,25,FALSE))=0,"",VLOOKUP($A95,Questions!$B:$AA,25,FALSE))</f>
        <v xml:space="preserve"> </v>
      </c>
      <c r="I95" s="36" t="str">
        <f>IF(LEN(VLOOKUP($A95,Questions!$B:$AA,26,FALSE))=0,"",VLOOKUP($A95,Questions!$B:$AA,26,FALSE))</f>
        <v xml:space="preserve"> </v>
      </c>
      <c r="J95" s="36" t="str">
        <f>IF(LEN(VLOOKUP($A95,Questions!$B:$AB,27,FALSE))=0,"",VLOOKUP($A95,Questions!$B:$AB,27,FALSE))</f>
        <v xml:space="preserve"> </v>
      </c>
    </row>
    <row r="96" spans="1:259" ht="36" customHeight="1" x14ac:dyDescent="0.15">
      <c r="A96" s="14" t="s">
        <v>171</v>
      </c>
      <c r="B96" s="29" t="str">
        <f>VLOOKUP(A96,'HECVAT - Full'!A$26:B$285,2,FALSE)</f>
        <v>Does your organization participate in InCommon or another eduGAIN affiliated trust federation?</v>
      </c>
      <c r="C96" s="36" t="str">
        <f>IF(LEN(VLOOKUP($A96,Questions!$B:$AA,20,FALSE))=0,"",VLOOKUP($A96,Questions!$B:$AA,20,FALSE))</f>
        <v xml:space="preserve"> </v>
      </c>
      <c r="D96" s="38" t="str">
        <f>IF(LEN(VLOOKUP($A96,Questions!$B:$AA,21,FALSE))=0,"",VLOOKUP($A96,Questions!$B:$AA,21,FALSE))</f>
        <v xml:space="preserve"> </v>
      </c>
      <c r="E96" s="36" t="str">
        <f>IF(LEN(VLOOKUP($A96,Questions!$B:$AA,22,FALSE))=0,"",VLOOKUP($A96,Questions!$B:$AA,22,FALSE))</f>
        <v xml:space="preserve"> </v>
      </c>
      <c r="F96" s="36" t="str">
        <f>IF(LEN(VLOOKUP($A96,Questions!$B:$AA,23,FALSE))=0,"",VLOOKUP($A96,Questions!$B:$AA,23,FALSE))</f>
        <v xml:space="preserve"> </v>
      </c>
      <c r="G96" s="37" t="str">
        <f>IF(LEN(VLOOKUP($A96,Questions!$B:$AA,24,FALSE))=0,"",VLOOKUP($A96,Questions!$B:$AA,24,FALSE))</f>
        <v xml:space="preserve"> </v>
      </c>
      <c r="H96" s="37" t="str">
        <f>IF(LEN(VLOOKUP($A96,Questions!$B:$AA,25,FALSE))=0,"",VLOOKUP($A96,Questions!$B:$AA,25,FALSE))</f>
        <v xml:space="preserve"> </v>
      </c>
      <c r="I96" s="36" t="str">
        <f>IF(LEN(VLOOKUP($A96,Questions!$B:$AA,26,FALSE))=0,"",VLOOKUP($A96,Questions!$B:$AA,26,FALSE))</f>
        <v xml:space="preserve"> </v>
      </c>
      <c r="J96" s="36" t="str">
        <f>IF(LEN(VLOOKUP($A96,Questions!$B:$AB,27,FALSE))=0,"",VLOOKUP($A96,Questions!$B:$AB,27,FALSE))</f>
        <v xml:space="preserve"> </v>
      </c>
    </row>
    <row r="97" spans="1:259" ht="36" customHeight="1" x14ac:dyDescent="0.15">
      <c r="A97" s="14" t="s">
        <v>172</v>
      </c>
      <c r="B97" s="29" t="str">
        <f>VLOOKUP(A97,'HECVAT - Full'!A$26:B$285,2,FALSE)</f>
        <v>Does your application support integration with other authentication and authorization systems?</v>
      </c>
      <c r="C97" s="36" t="str">
        <f>IF(LEN(VLOOKUP($A97,Questions!$B:$AA,20,FALSE))=0,"",VLOOKUP($A97,Questions!$B:$AA,20,FALSE))</f>
        <v xml:space="preserve"> </v>
      </c>
      <c r="D97" s="38" t="str">
        <f>IF(LEN(VLOOKUP($A97,Questions!$B:$AA,21,FALSE))=0,"",VLOOKUP($A97,Questions!$B:$AA,21,FALSE))</f>
        <v xml:space="preserve"> </v>
      </c>
      <c r="E97" s="36" t="str">
        <f>IF(LEN(VLOOKUP($A97,Questions!$B:$AA,22,FALSE))=0,"",VLOOKUP($A97,Questions!$B:$AA,22,FALSE))</f>
        <v xml:space="preserve"> </v>
      </c>
      <c r="F97" s="36" t="str">
        <f>IF(LEN(VLOOKUP($A97,Questions!$B:$AA,23,FALSE))=0,"",VLOOKUP($A97,Questions!$B:$AA,23,FALSE))</f>
        <v xml:space="preserve"> </v>
      </c>
      <c r="G97" s="36" t="str">
        <f>IF(LEN(VLOOKUP($A97,Questions!$B:$AA,24,FALSE))=0,"",VLOOKUP($A97,Questions!$B:$AA,24,FALSE))</f>
        <v xml:space="preserve"> </v>
      </c>
      <c r="H97" s="36" t="str">
        <f>IF(LEN(VLOOKUP($A97,Questions!$B:$AA,25,FALSE))=0,"",VLOOKUP($A97,Questions!$B:$AA,25,FALSE))</f>
        <v xml:space="preserve"> </v>
      </c>
      <c r="I97" s="36" t="str">
        <f>IF(LEN(VLOOKUP($A97,Questions!$B:$AA,26,FALSE))=0,"",VLOOKUP($A97,Questions!$B:$AA,26,FALSE))</f>
        <v xml:space="preserve"> </v>
      </c>
      <c r="J97" s="36" t="str">
        <f>IF(LEN(VLOOKUP($A97,Questions!$B:$AB,27,FALSE))=0,"",VLOOKUP($A97,Questions!$B:$AB,27,FALSE))</f>
        <v xml:space="preserve"> </v>
      </c>
    </row>
    <row r="98" spans="1:259" ht="47" customHeight="1" x14ac:dyDescent="0.15">
      <c r="A98" s="14" t="s">
        <v>173</v>
      </c>
      <c r="B98" s="29" t="str">
        <f>VLOOKUP(A98,'HECVAT - Full'!A$26:B$285,2,FALSE)</f>
        <v>Does your solution support any of the following Web SSO standards? [e.g., SAML2 (with redirect flow), OIDC, CAS, or other]</v>
      </c>
      <c r="C98" s="36" t="str">
        <f>IF(LEN(VLOOKUP($A98,Questions!$B:$AA,20,FALSE))=0,"",VLOOKUP($A98,Questions!$B:$AA,20,FALSE))</f>
        <v xml:space="preserve"> </v>
      </c>
      <c r="D98" s="38" t="str">
        <f>IF(LEN(VLOOKUP($A98,Questions!$B:$AA,21,FALSE))=0,"",VLOOKUP($A98,Questions!$B:$AA,21,FALSE))</f>
        <v xml:space="preserve"> </v>
      </c>
      <c r="E98" s="36" t="str">
        <f>IF(LEN(VLOOKUP($A98,Questions!$B:$AA,22,FALSE))=0,"",VLOOKUP($A98,Questions!$B:$AA,22,FALSE))</f>
        <v xml:space="preserve"> </v>
      </c>
      <c r="F98" s="36" t="str">
        <f>IF(LEN(VLOOKUP($A98,Questions!$B:$AA,23,FALSE))=0,"",VLOOKUP($A98,Questions!$B:$AA,23,FALSE))</f>
        <v xml:space="preserve"> </v>
      </c>
      <c r="G98" s="36" t="str">
        <f>IF(LEN(VLOOKUP($A98,Questions!$B:$AA,24,FALSE))=0,"",VLOOKUP($A98,Questions!$B:$AA,24,FALSE))</f>
        <v xml:space="preserve"> </v>
      </c>
      <c r="H98" s="36" t="str">
        <f>IF(LEN(VLOOKUP($A98,Questions!$B:$AA,25,FALSE))=0,"",VLOOKUP($A98,Questions!$B:$AA,25,FALSE))</f>
        <v xml:space="preserve"> </v>
      </c>
      <c r="I98" s="36" t="str">
        <f>IF(LEN(VLOOKUP($A98,Questions!$B:$AA,26,FALSE))=0,"",VLOOKUP($A98,Questions!$B:$AA,26,FALSE))</f>
        <v xml:space="preserve"> </v>
      </c>
      <c r="J98" s="36" t="str">
        <f>IF(LEN(VLOOKUP($A98,Questions!$B:$AB,27,FALSE))=0,"",VLOOKUP($A98,Questions!$B:$AB,27,FALSE))</f>
        <v xml:space="preserve"> </v>
      </c>
    </row>
    <row r="99" spans="1:259" ht="53" customHeight="1" x14ac:dyDescent="0.15">
      <c r="A99" s="14" t="s">
        <v>174</v>
      </c>
      <c r="B99" s="29" t="str">
        <f>VLOOKUP(A99,'HECVAT - Full'!A$26:B$285,2,FALSE)</f>
        <v>Do you support differentiation between email address and user identifier?</v>
      </c>
      <c r="C99" s="36" t="str">
        <f>IF(LEN(VLOOKUP($A99,Questions!$B:$AA,20,FALSE))=0,"",VLOOKUP($A99,Questions!$B:$AA,20,FALSE))</f>
        <v xml:space="preserve"> </v>
      </c>
      <c r="D99" s="38" t="str">
        <f>IF(LEN(VLOOKUP($A99,Questions!$B:$AA,21,FALSE))=0,"",VLOOKUP($A99,Questions!$B:$AA,21,FALSE))</f>
        <v xml:space="preserve"> </v>
      </c>
      <c r="E99" s="36" t="str">
        <f>IF(LEN(VLOOKUP($A99,Questions!$B:$AA,22,FALSE))=0,"",VLOOKUP($A99,Questions!$B:$AA,22,FALSE))</f>
        <v xml:space="preserve"> </v>
      </c>
      <c r="F99" s="36" t="str">
        <f>IF(LEN(VLOOKUP($A99,Questions!$B:$AA,23,FALSE))=0,"",VLOOKUP($A99,Questions!$B:$AA,23,FALSE))</f>
        <v xml:space="preserve"> </v>
      </c>
      <c r="G99" s="37" t="str">
        <f>IF(LEN(VLOOKUP($A99,Questions!$B:$AA,24,FALSE))=0,"",VLOOKUP($A99,Questions!$B:$AA,24,FALSE))</f>
        <v xml:space="preserve"> </v>
      </c>
      <c r="H99" s="37" t="str">
        <f>IF(LEN(VLOOKUP($A99,Questions!$B:$AA,25,FALSE))=0,"",VLOOKUP($A99,Questions!$B:$AA,25,FALSE))</f>
        <v xml:space="preserve"> </v>
      </c>
      <c r="I99" s="37" t="str">
        <f>IF(LEN(VLOOKUP($A99,Questions!$B:$AA,26,FALSE))=0,"",VLOOKUP($A99,Questions!$B:$AA,26,FALSE))</f>
        <v xml:space="preserve"> </v>
      </c>
      <c r="J99" s="37" t="str">
        <f>IF(LEN(VLOOKUP($A99,Questions!$B:$AB,27,FALSE))=0,"",VLOOKUP($A99,Questions!$B:$AB,27,FALSE))</f>
        <v xml:space="preserve"> </v>
      </c>
    </row>
    <row r="100" spans="1:259" ht="47" customHeight="1" x14ac:dyDescent="0.15">
      <c r="A100" s="14" t="s">
        <v>175</v>
      </c>
      <c r="B100" s="29" t="str">
        <f>VLOOKUP(A100,'HECVAT - Full'!A$26:B$285,2,FALSE)</f>
        <v>Do you allow the customer to specify attribute mappings for any needed information beyond a user identifier? [e.g., Reference eduPerson, ePPA/ePPN/ePE ]</v>
      </c>
      <c r="C100" s="36" t="str">
        <f>IF(LEN(VLOOKUP($A100,Questions!$B:$AA,20,FALSE))=0,"",VLOOKUP($A100,Questions!$B:$AA,20,FALSE))</f>
        <v xml:space="preserve"> </v>
      </c>
      <c r="D100" s="38" t="str">
        <f>IF(LEN(VLOOKUP($A100,Questions!$B:$AA,21,FALSE))=0,"",VLOOKUP($A100,Questions!$B:$AA,21,FALSE))</f>
        <v xml:space="preserve"> </v>
      </c>
      <c r="E100" s="36" t="str">
        <f>IF(LEN(VLOOKUP($A100,Questions!$B:$AA,22,FALSE))=0,"",VLOOKUP($A100,Questions!$B:$AA,22,FALSE))</f>
        <v xml:space="preserve"> </v>
      </c>
      <c r="F100" s="36" t="str">
        <f>IF(LEN(VLOOKUP($A100,Questions!$B:$AA,23,FALSE))=0,"",VLOOKUP($A100,Questions!$B:$AA,23,FALSE))</f>
        <v xml:space="preserve"> </v>
      </c>
      <c r="G100" s="37" t="str">
        <f>IF(LEN(VLOOKUP($A100,Questions!$B:$AA,24,FALSE))=0,"",VLOOKUP($A100,Questions!$B:$AA,24,FALSE))</f>
        <v xml:space="preserve"> </v>
      </c>
      <c r="H100" s="37" t="str">
        <f>IF(LEN(VLOOKUP($A100,Questions!$B:$AA,25,FALSE))=0,"",VLOOKUP($A100,Questions!$B:$AA,25,FALSE))</f>
        <v xml:space="preserve"> </v>
      </c>
      <c r="I100" s="36" t="str">
        <f>IF(LEN(VLOOKUP($A100,Questions!$B:$AA,26,FALSE))=0,"",VLOOKUP($A100,Questions!$B:$AA,26,FALSE))</f>
        <v xml:space="preserve"> </v>
      </c>
      <c r="J100" s="36" t="str">
        <f>IF(LEN(VLOOKUP($A100,Questions!$B:$AB,27,FALSE))=0,"",VLOOKUP($A100,Questions!$B:$AB,27,FALSE))</f>
        <v xml:space="preserve"> </v>
      </c>
    </row>
    <row r="101" spans="1:259" ht="54" customHeight="1" x14ac:dyDescent="0.15">
      <c r="A101" s="14" t="s">
        <v>176</v>
      </c>
      <c r="B101" s="29" t="str">
        <f>VLOOKUP(A101,'HECVAT - Full'!A$26:B$285,2,FALSE)</f>
        <v>If you don't support SSO, does your application and/or user-frontend/portal support multi-factor authentication? (e.g. Duo, Google Authenticator, OTP, etc.)</v>
      </c>
      <c r="C101" s="36" t="str">
        <f>IF(LEN(VLOOKUP($A101,Questions!$B:$AA,20,FALSE))=0,"",VLOOKUP($A101,Questions!$B:$AA,20,FALSE))</f>
        <v xml:space="preserve"> </v>
      </c>
      <c r="D101" s="38" t="str">
        <f>IF(LEN(VLOOKUP($A101,Questions!$B:$AA,21,FALSE))=0,"",VLOOKUP($A101,Questions!$B:$AA,21,FALSE))</f>
        <v xml:space="preserve"> </v>
      </c>
      <c r="E101" s="36" t="str">
        <f>IF(LEN(VLOOKUP($A101,Questions!$B:$AA,22,FALSE))=0,"",VLOOKUP($A101,Questions!$B:$AA,22,FALSE))</f>
        <v xml:space="preserve"> </v>
      </c>
      <c r="F101" s="36" t="str">
        <f>IF(LEN(VLOOKUP($A101,Questions!$B:$AA,23,FALSE))=0,"",VLOOKUP($A101,Questions!$B:$AA,23,FALSE))</f>
        <v xml:space="preserve"> </v>
      </c>
      <c r="G101" s="37" t="str">
        <f>IF(LEN(VLOOKUP($A101,Questions!$B:$AA,24,FALSE))=0,"",VLOOKUP($A101,Questions!$B:$AA,24,FALSE))</f>
        <v xml:space="preserve"> </v>
      </c>
      <c r="H101" s="37" t="str">
        <f>IF(LEN(VLOOKUP($A101,Questions!$B:$AA,25,FALSE))=0,"",VLOOKUP($A101,Questions!$B:$AA,25,FALSE))</f>
        <v xml:space="preserve"> </v>
      </c>
      <c r="I101" s="37" t="str">
        <f>IF(LEN(VLOOKUP($A101,Questions!$B:$AA,26,FALSE))=0,"",VLOOKUP($A101,Questions!$B:$AA,26,FALSE))</f>
        <v xml:space="preserve"> </v>
      </c>
      <c r="J101" s="37" t="str">
        <f>IF(LEN(VLOOKUP($A101,Questions!$B:$AB,27,FALSE))=0,"",VLOOKUP($A101,Questions!$B:$AB,27,FALSE))</f>
        <v xml:space="preserve"> </v>
      </c>
    </row>
    <row r="102" spans="1:259" ht="54" customHeight="1" x14ac:dyDescent="0.15">
      <c r="A102" s="14" t="s">
        <v>177</v>
      </c>
      <c r="B102" s="29" t="str">
        <f>VLOOKUP(A102,'HECVAT - Full'!A$26:B$285,2,FALSE)</f>
        <v>Does your application automatically lock the session or log-out an account after a period of inactivity?</v>
      </c>
      <c r="C102" s="36" t="str">
        <f>IF(LEN(VLOOKUP($A102,Questions!$B:$AA,20,FALSE))=0,"",VLOOKUP($A102,Questions!$B:$AA,20,FALSE))</f>
        <v xml:space="preserve"> </v>
      </c>
      <c r="D102" s="38" t="str">
        <f>IF(LEN(VLOOKUP($A102,Questions!$B:$AA,21,FALSE))=0,"",VLOOKUP($A102,Questions!$B:$AA,21,FALSE))</f>
        <v xml:space="preserve"> </v>
      </c>
      <c r="E102" s="37" t="str">
        <f>IF(LEN(VLOOKUP($A102,Questions!$B:$AA,22,FALSE))=0,"",VLOOKUP($A102,Questions!$B:$AA,22,FALSE))</f>
        <v xml:space="preserve"> </v>
      </c>
      <c r="F102" s="36" t="str">
        <f>IF(LEN(VLOOKUP($A102,Questions!$B:$AA,23,FALSE))=0,"",VLOOKUP($A102,Questions!$B:$AA,23,FALSE))</f>
        <v xml:space="preserve"> </v>
      </c>
      <c r="G102" s="37" t="str">
        <f>IF(LEN(VLOOKUP($A102,Questions!$B:$AA,24,FALSE))=0,"",VLOOKUP($A102,Questions!$B:$AA,24,FALSE))</f>
        <v xml:space="preserve"> </v>
      </c>
      <c r="H102" s="37" t="str">
        <f>IF(LEN(VLOOKUP($A102,Questions!$B:$AA,25,FALSE))=0,"",VLOOKUP($A102,Questions!$B:$AA,25,FALSE))</f>
        <v xml:space="preserve"> </v>
      </c>
      <c r="I102" s="37" t="str">
        <f>IF(LEN(VLOOKUP($A102,Questions!$B:$AA,26,FALSE))=0,"",VLOOKUP($A102,Questions!$B:$AA,26,FALSE))</f>
        <v xml:space="preserve"> </v>
      </c>
      <c r="J102" s="37" t="str">
        <f>IF(LEN(VLOOKUP($A102,Questions!$B:$AB,27,FALSE))=0,"",VLOOKUP($A102,Questions!$B:$AB,27,FALSE))</f>
        <v xml:space="preserve"> </v>
      </c>
    </row>
    <row r="103" spans="1:259" ht="47" customHeight="1" x14ac:dyDescent="0.15">
      <c r="A103" s="14" t="s">
        <v>178</v>
      </c>
      <c r="B103" s="29" t="str">
        <f>VLOOKUP(A103,'HECVAT - Full'!A$26:B$285,2,FALSE)</f>
        <v>Are there any passwords/passphrases hard coded into your systems or products?</v>
      </c>
      <c r="C103" s="36" t="str">
        <f>IF(LEN(VLOOKUP($A103,Questions!$B:$AA,20,FALSE))=0,"",VLOOKUP($A103,Questions!$B:$AA,20,FALSE))</f>
        <v xml:space="preserve"> </v>
      </c>
      <c r="D103" s="38" t="str">
        <f>IF(LEN(VLOOKUP($A103,Questions!$B:$AA,21,FALSE))=0,"",VLOOKUP($A103,Questions!$B:$AA,21,FALSE))</f>
        <v xml:space="preserve"> </v>
      </c>
      <c r="E103" s="37" t="str">
        <f>IF(LEN(VLOOKUP($A103,Questions!$B:$AA,22,FALSE))=0,"",VLOOKUP($A103,Questions!$B:$AA,22,FALSE))</f>
        <v xml:space="preserve"> </v>
      </c>
      <c r="F103" s="36" t="str">
        <f>IF(LEN(VLOOKUP($A103,Questions!$B:$AA,23,FALSE))=0,"",VLOOKUP($A103,Questions!$B:$AA,23,FALSE))</f>
        <v xml:space="preserve"> </v>
      </c>
      <c r="G103" s="36" t="str">
        <f>IF(LEN(VLOOKUP($A103,Questions!$B:$AA,24,FALSE))=0,"",VLOOKUP($A103,Questions!$B:$AA,24,FALSE))</f>
        <v xml:space="preserve"> </v>
      </c>
      <c r="H103" s="37" t="str">
        <f>IF(LEN(VLOOKUP($A103,Questions!$B:$AA,25,FALSE))=0,"",VLOOKUP($A103,Questions!$B:$AA,25,FALSE))</f>
        <v xml:space="preserve"> </v>
      </c>
      <c r="I103" s="36" t="str">
        <f>IF(LEN(VLOOKUP($A103,Questions!$B:$AA,26,FALSE))=0,"",VLOOKUP($A103,Questions!$B:$AA,26,FALSE))</f>
        <v xml:space="preserve"> </v>
      </c>
      <c r="J103" s="36" t="str">
        <f>IF(LEN(VLOOKUP($A103,Questions!$B:$AB,27,FALSE))=0,"",VLOOKUP($A103,Questions!$B:$AB,27,FALSE))</f>
        <v xml:space="preserve"> </v>
      </c>
    </row>
    <row r="104" spans="1:259" ht="48" customHeight="1" x14ac:dyDescent="0.15">
      <c r="A104" s="14" t="s">
        <v>179</v>
      </c>
      <c r="B104" s="29" t="str">
        <f>VLOOKUP(A104,'HECVAT - Full'!A$26:B$285,2,FALSE)</f>
        <v>Are you storing any passwords in plaintext?</v>
      </c>
      <c r="C104" s="36" t="str">
        <f>IF(LEN(VLOOKUP($A104,Questions!$B:$AA,20,FALSE))=0,"",VLOOKUP($A104,Questions!$B:$AA,20,FALSE))</f>
        <v xml:space="preserve"> </v>
      </c>
      <c r="D104" s="38" t="str">
        <f>IF(LEN(VLOOKUP($A104,Questions!$B:$AA,21,FALSE))=0,"",VLOOKUP($A104,Questions!$B:$AA,21,FALSE))</f>
        <v xml:space="preserve"> </v>
      </c>
      <c r="E104" s="36" t="str">
        <f>IF(LEN(VLOOKUP($A104,Questions!$B:$AA,22,FALSE))=0,"",VLOOKUP($A104,Questions!$B:$AA,22,FALSE))</f>
        <v xml:space="preserve"> </v>
      </c>
      <c r="F104" s="36" t="str">
        <f>IF(LEN(VLOOKUP($A104,Questions!$B:$AA,23,FALSE))=0,"",VLOOKUP($A104,Questions!$B:$AA,23,FALSE))</f>
        <v xml:space="preserve"> </v>
      </c>
      <c r="G104" s="36" t="str">
        <f>IF(LEN(VLOOKUP($A104,Questions!$B:$AA,24,FALSE))=0,"",VLOOKUP($A104,Questions!$B:$AA,24,FALSE))</f>
        <v xml:space="preserve"> </v>
      </c>
      <c r="H104" s="36" t="str">
        <f>IF(LEN(VLOOKUP($A104,Questions!$B:$AA,25,FALSE))=0,"",VLOOKUP($A104,Questions!$B:$AA,25,FALSE))</f>
        <v xml:space="preserve"> </v>
      </c>
      <c r="I104" s="36" t="str">
        <f>IF(LEN(VLOOKUP($A104,Questions!$B:$AA,26,FALSE))=0,"",VLOOKUP($A104,Questions!$B:$AA,26,FALSE))</f>
        <v xml:space="preserve"> </v>
      </c>
      <c r="J104" s="36" t="str">
        <f>IF(LEN(VLOOKUP($A104,Questions!$B:$AB,27,FALSE))=0,"",VLOOKUP($A104,Questions!$B:$AB,27,FALSE))</f>
        <v xml:space="preserve"> </v>
      </c>
    </row>
    <row r="105" spans="1:259" ht="84" customHeight="1" x14ac:dyDescent="0.15">
      <c r="A105" s="14" t="s">
        <v>180</v>
      </c>
      <c r="B105" s="29" t="str">
        <f>VLOOKUP(A105,'HECVAT - Full'!A$26:B$285,2,FALSE)</f>
        <v>Does your application support directory integration for user accounts?</v>
      </c>
      <c r="C105" s="36" t="str">
        <f>IF(LEN(VLOOKUP($A105,Questions!$B:$AA,20,FALSE))=0,"",VLOOKUP($A105,Questions!$B:$AA,20,FALSE))</f>
        <v xml:space="preserve"> </v>
      </c>
      <c r="D105" s="38" t="str">
        <f>IF(LEN(VLOOKUP($A105,Questions!$B:$AA,21,FALSE))=0,"",VLOOKUP($A105,Questions!$B:$AA,21,FALSE))</f>
        <v xml:space="preserve"> </v>
      </c>
      <c r="E105" s="36" t="str">
        <f>IF(LEN(VLOOKUP($A105,Questions!$B:$AA,22,FALSE))=0,"",VLOOKUP($A105,Questions!$B:$AA,22,FALSE))</f>
        <v xml:space="preserve"> </v>
      </c>
      <c r="F105" s="36" t="str">
        <f>IF(LEN(VLOOKUP($A105,Questions!$B:$AA,23,FALSE))=0,"",VLOOKUP($A105,Questions!$B:$AA,23,FALSE))</f>
        <v xml:space="preserve"> </v>
      </c>
      <c r="G105" s="36" t="str">
        <f>IF(LEN(VLOOKUP($A105,Questions!$B:$AA,24,FALSE))=0,"",VLOOKUP($A105,Questions!$B:$AA,24,FALSE))</f>
        <v xml:space="preserve"> </v>
      </c>
      <c r="H105" s="36" t="str">
        <f>IF(LEN(VLOOKUP($A105,Questions!$B:$AA,25,FALSE))=0,"",VLOOKUP($A105,Questions!$B:$AA,25,FALSE))</f>
        <v xml:space="preserve"> </v>
      </c>
      <c r="I105" s="36" t="str">
        <f>IF(LEN(VLOOKUP($A105,Questions!$B:$AA,26,FALSE))=0,"",VLOOKUP($A105,Questions!$B:$AA,26,FALSE))</f>
        <v xml:space="preserve"> </v>
      </c>
      <c r="J105" s="36" t="str">
        <f>IF(LEN(VLOOKUP($A105,Questions!$B:$AB,27,FALSE))=0,"",VLOOKUP($A105,Questions!$B:$AB,27,FALSE))</f>
        <v xml:space="preserve"> </v>
      </c>
    </row>
    <row r="106" spans="1:259" s="330" customFormat="1" ht="84" customHeight="1" x14ac:dyDescent="0.15">
      <c r="A106" s="14" t="s">
        <v>181</v>
      </c>
      <c r="B106" s="29" t="str">
        <f>VLOOKUP(A106,'HECVAT - Full'!A$26:B$285,2,FALSE)</f>
        <v>Are audit logs available that include AT LEAST all of the following; login, logout, actions performed, and source IP address?</v>
      </c>
      <c r="C106" s="36" t="str">
        <f>IF(LEN(VLOOKUP($A106,Questions!$B:$AA,20,FALSE))=0,"",VLOOKUP($A106,Questions!$B:$AA,20,FALSE))</f>
        <v xml:space="preserve"> </v>
      </c>
      <c r="D106" s="38" t="str">
        <f>IF(LEN(VLOOKUP($A106,Questions!$B:$AA,21,FALSE))=0,"",VLOOKUP($A106,Questions!$B:$AA,21,FALSE))</f>
        <v xml:space="preserve"> </v>
      </c>
      <c r="E106" s="36" t="str">
        <f>IF(LEN(VLOOKUP($A106,Questions!$B:$AA,22,FALSE))=0,"",VLOOKUP($A106,Questions!$B:$AA,22,FALSE))</f>
        <v xml:space="preserve"> </v>
      </c>
      <c r="F106" s="36" t="str">
        <f>IF(LEN(VLOOKUP($A106,Questions!$B:$AA,23,FALSE))=0,"",VLOOKUP($A106,Questions!$B:$AA,23,FALSE))</f>
        <v xml:space="preserve"> </v>
      </c>
      <c r="G106" s="36" t="str">
        <f>IF(LEN(VLOOKUP($A106,Questions!$B:$AA,24,FALSE))=0,"",VLOOKUP($A106,Questions!$B:$AA,24,FALSE))</f>
        <v xml:space="preserve"> </v>
      </c>
      <c r="H106" s="36" t="str">
        <f>IF(LEN(VLOOKUP($A106,Questions!$B:$AA,25,FALSE))=0,"",VLOOKUP($A106,Questions!$B:$AA,25,FALSE))</f>
        <v xml:space="preserve"> </v>
      </c>
      <c r="I106" s="36" t="str">
        <f>IF(LEN(VLOOKUP($A106,Questions!$B:$AA,26,FALSE))=0,"",VLOOKUP($A106,Questions!$B:$AA,26,FALSE))</f>
        <v xml:space="preserve"> </v>
      </c>
      <c r="J106" s="36" t="str">
        <f>IF(LEN(VLOOKUP($A106,Questions!$B:$AB,27,FALSE))=0,"",VLOOKUP($A106,Questions!$B:$AB,27,FALSE))</f>
        <v xml:space="preserve"> </v>
      </c>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c r="CS106" s="3"/>
      <c r="CT106" s="3"/>
      <c r="CU106" s="3"/>
      <c r="CV106" s="3"/>
      <c r="CW106" s="3"/>
      <c r="CX106" s="3"/>
      <c r="CY106" s="3"/>
      <c r="CZ106" s="3"/>
      <c r="DA106" s="3"/>
      <c r="DB106" s="3"/>
      <c r="DC106" s="3"/>
      <c r="DD106" s="3"/>
      <c r="DE106" s="3"/>
      <c r="DF106" s="3"/>
      <c r="DG106" s="3"/>
      <c r="DH106" s="3"/>
      <c r="DI106" s="3"/>
      <c r="DJ106" s="3"/>
      <c r="DK106" s="3"/>
      <c r="DL106" s="3"/>
      <c r="DM106" s="3"/>
      <c r="DN106" s="3"/>
      <c r="DO106" s="3"/>
      <c r="DP106" s="3"/>
      <c r="DQ106" s="3"/>
      <c r="DR106" s="3"/>
      <c r="DS106" s="3"/>
      <c r="DT106" s="3"/>
      <c r="DU106" s="3"/>
      <c r="DV106" s="3"/>
      <c r="DW106" s="3"/>
      <c r="DX106" s="3"/>
      <c r="DY106" s="3"/>
      <c r="DZ106" s="3"/>
      <c r="EA106" s="3"/>
      <c r="EB106" s="3"/>
      <c r="EC106" s="3"/>
      <c r="ED106" s="3"/>
      <c r="EE106" s="3"/>
      <c r="EF106" s="3"/>
      <c r="EG106" s="3"/>
      <c r="EH106" s="3"/>
      <c r="EI106" s="3"/>
      <c r="EJ106" s="3"/>
      <c r="EK106" s="3"/>
      <c r="EL106" s="3"/>
      <c r="EM106" s="3"/>
      <c r="EN106" s="3"/>
      <c r="EO106" s="3"/>
      <c r="EP106" s="3"/>
      <c r="EQ106" s="3"/>
      <c r="ER106" s="3"/>
      <c r="ES106" s="3"/>
      <c r="ET106" s="3"/>
      <c r="EU106" s="3"/>
      <c r="EV106" s="3"/>
      <c r="EW106" s="3"/>
      <c r="EX106" s="3"/>
      <c r="EY106" s="3"/>
      <c r="EZ106" s="3"/>
      <c r="FA106" s="3"/>
      <c r="FB106" s="3"/>
      <c r="FC106" s="3"/>
      <c r="FD106" s="3"/>
      <c r="FE106" s="3"/>
      <c r="FF106" s="3"/>
      <c r="FG106" s="3"/>
      <c r="FH106" s="3"/>
      <c r="FI106" s="3"/>
      <c r="FJ106" s="3"/>
      <c r="FK106" s="3"/>
      <c r="FL106" s="3"/>
      <c r="FM106" s="3"/>
      <c r="FN106" s="3"/>
      <c r="FO106" s="3"/>
      <c r="FP106" s="3"/>
      <c r="FQ106" s="3"/>
      <c r="FR106" s="3"/>
      <c r="FS106" s="3"/>
      <c r="FT106" s="3"/>
      <c r="FU106" s="3"/>
      <c r="FV106" s="3"/>
      <c r="FW106" s="3"/>
      <c r="FX106" s="3"/>
      <c r="FY106" s="3"/>
      <c r="FZ106" s="3"/>
      <c r="GA106" s="3"/>
      <c r="GB106" s="3"/>
      <c r="GC106" s="3"/>
      <c r="GD106" s="3"/>
      <c r="GE106" s="3"/>
      <c r="GF106" s="3"/>
      <c r="GG106" s="3"/>
      <c r="GH106" s="3"/>
      <c r="GI106" s="3"/>
      <c r="GJ106" s="3"/>
      <c r="GK106" s="3"/>
      <c r="GL106" s="3"/>
      <c r="GM106" s="3"/>
      <c r="GN106" s="3"/>
      <c r="GO106" s="3"/>
      <c r="GP106" s="3"/>
      <c r="GQ106" s="3"/>
      <c r="GR106" s="3"/>
      <c r="GS106" s="3"/>
      <c r="GT106" s="3"/>
      <c r="GU106" s="3"/>
      <c r="GV106" s="3"/>
      <c r="GW106" s="3"/>
      <c r="GX106" s="3"/>
      <c r="GY106" s="3"/>
      <c r="GZ106" s="3"/>
      <c r="HA106" s="3"/>
      <c r="HB106" s="3"/>
      <c r="HC106" s="3"/>
      <c r="HD106" s="3"/>
      <c r="HE106" s="3"/>
      <c r="HF106" s="3"/>
      <c r="HG106" s="3"/>
      <c r="HH106" s="3"/>
      <c r="HI106" s="3"/>
      <c r="HJ106" s="3"/>
      <c r="HK106" s="3"/>
      <c r="HL106" s="3"/>
      <c r="HM106" s="3"/>
      <c r="HN106" s="3"/>
      <c r="HO106" s="3"/>
      <c r="HP106" s="3"/>
      <c r="HQ106" s="3"/>
      <c r="HR106" s="3"/>
      <c r="HS106" s="3"/>
      <c r="HT106" s="3"/>
      <c r="HU106" s="3"/>
      <c r="HV106" s="3"/>
      <c r="HW106" s="3"/>
      <c r="HX106" s="3"/>
      <c r="HY106" s="3"/>
      <c r="HZ106" s="3"/>
      <c r="IA106" s="3"/>
      <c r="IB106" s="3"/>
      <c r="IC106" s="3"/>
      <c r="ID106" s="3"/>
      <c r="IE106" s="3"/>
      <c r="IF106" s="3"/>
      <c r="IG106" s="3"/>
      <c r="IH106" s="3"/>
      <c r="II106" s="3"/>
      <c r="IJ106" s="3"/>
      <c r="IK106" s="3"/>
      <c r="IL106" s="3"/>
      <c r="IM106" s="3"/>
      <c r="IN106" s="3"/>
      <c r="IO106" s="3"/>
      <c r="IP106" s="3"/>
      <c r="IQ106" s="3"/>
      <c r="IR106" s="3"/>
      <c r="IS106" s="3"/>
      <c r="IT106" s="3"/>
      <c r="IU106" s="3"/>
      <c r="IV106" s="3"/>
      <c r="IW106" s="3"/>
      <c r="IX106" s="3"/>
      <c r="IY106" s="3"/>
    </row>
    <row r="107" spans="1:259" s="330" customFormat="1" ht="84" customHeight="1" x14ac:dyDescent="0.15">
      <c r="A107" s="14" t="s">
        <v>2726</v>
      </c>
      <c r="B107" s="29" t="str">
        <f>VLOOKUP(A107,'HECVAT - Full'!A$26:B$285,2,FALSE)</f>
        <v>Describe or provide a reference to the a) system capability to log security/authorization changes as well as user and administrator security events (i.e. physical or electronic)(e.g. login failures, access denied, changes accepted), and b) all requirements necessary to implement logging and monitoring on the system. Include c) information about SIEM/log collector usage.</v>
      </c>
      <c r="C107" s="36" t="str">
        <f>IF(LEN(VLOOKUP($A107,Questions!$B:$AA,20,FALSE))=0,"",VLOOKUP($A107,Questions!$B:$AA,20,FALSE))</f>
        <v xml:space="preserve"> </v>
      </c>
      <c r="D107" s="38" t="str">
        <f>IF(LEN(VLOOKUP($A107,Questions!$B:$AA,21,FALSE))=0,"",VLOOKUP($A107,Questions!$B:$AA,21,FALSE))</f>
        <v xml:space="preserve"> </v>
      </c>
      <c r="E107" s="36" t="str">
        <f>IF(LEN(VLOOKUP($A107,Questions!$B:$AA,22,FALSE))=0,"",VLOOKUP($A107,Questions!$B:$AA,22,FALSE))</f>
        <v xml:space="preserve"> </v>
      </c>
      <c r="F107" s="36" t="str">
        <f>IF(LEN(VLOOKUP($A107,Questions!$B:$AA,23,FALSE))=0,"",VLOOKUP($A107,Questions!$B:$AA,23,FALSE))</f>
        <v xml:space="preserve"> </v>
      </c>
      <c r="G107" s="36" t="str">
        <f>IF(LEN(VLOOKUP($A107,Questions!$B:$AA,24,FALSE))=0,"",VLOOKUP($A107,Questions!$B:$AA,24,FALSE))</f>
        <v xml:space="preserve"> </v>
      </c>
      <c r="H107" s="36" t="str">
        <f>IF(LEN(VLOOKUP($A107,Questions!$B:$AA,25,FALSE))=0,"",VLOOKUP($A107,Questions!$B:$AA,25,FALSE))</f>
        <v xml:space="preserve"> </v>
      </c>
      <c r="I107" s="36" t="str">
        <f>IF(LEN(VLOOKUP($A107,Questions!$B:$AA,26,FALSE))=0,"",VLOOKUP($A107,Questions!$B:$AA,26,FALSE))</f>
        <v xml:space="preserve"> </v>
      </c>
      <c r="J107" s="36" t="str">
        <f>IF(LEN(VLOOKUP($A107,Questions!$B:$AB,27,FALSE))=0,"",VLOOKUP($A107,Questions!$B:$AB,27,FALSE))</f>
        <v xml:space="preserve"> </v>
      </c>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c r="CG107" s="3"/>
      <c r="CH107" s="3"/>
      <c r="CI107" s="3"/>
      <c r="CJ107" s="3"/>
      <c r="CK107" s="3"/>
      <c r="CL107" s="3"/>
      <c r="CM107" s="3"/>
      <c r="CN107" s="3"/>
      <c r="CO107" s="3"/>
      <c r="CP107" s="3"/>
      <c r="CQ107" s="3"/>
      <c r="CR107" s="3"/>
      <c r="CS107" s="3"/>
      <c r="CT107" s="3"/>
      <c r="CU107" s="3"/>
      <c r="CV107" s="3"/>
      <c r="CW107" s="3"/>
      <c r="CX107" s="3"/>
      <c r="CY107" s="3"/>
      <c r="CZ107" s="3"/>
      <c r="DA107" s="3"/>
      <c r="DB107" s="3"/>
      <c r="DC107" s="3"/>
      <c r="DD107" s="3"/>
      <c r="DE107" s="3"/>
      <c r="DF107" s="3"/>
      <c r="DG107" s="3"/>
      <c r="DH107" s="3"/>
      <c r="DI107" s="3"/>
      <c r="DJ107" s="3"/>
      <c r="DK107" s="3"/>
      <c r="DL107" s="3"/>
      <c r="DM107" s="3"/>
      <c r="DN107" s="3"/>
      <c r="DO107" s="3"/>
      <c r="DP107" s="3"/>
      <c r="DQ107" s="3"/>
      <c r="DR107" s="3"/>
      <c r="DS107" s="3"/>
      <c r="DT107" s="3"/>
      <c r="DU107" s="3"/>
      <c r="DV107" s="3"/>
      <c r="DW107" s="3"/>
      <c r="DX107" s="3"/>
      <c r="DY107" s="3"/>
      <c r="DZ107" s="3"/>
      <c r="EA107" s="3"/>
      <c r="EB107" s="3"/>
      <c r="EC107" s="3"/>
      <c r="ED107" s="3"/>
      <c r="EE107" s="3"/>
      <c r="EF107" s="3"/>
      <c r="EG107" s="3"/>
      <c r="EH107" s="3"/>
      <c r="EI107" s="3"/>
      <c r="EJ107" s="3"/>
      <c r="EK107" s="3"/>
      <c r="EL107" s="3"/>
      <c r="EM107" s="3"/>
      <c r="EN107" s="3"/>
      <c r="EO107" s="3"/>
      <c r="EP107" s="3"/>
      <c r="EQ107" s="3"/>
      <c r="ER107" s="3"/>
      <c r="ES107" s="3"/>
      <c r="ET107" s="3"/>
      <c r="EU107" s="3"/>
      <c r="EV107" s="3"/>
      <c r="EW107" s="3"/>
      <c r="EX107" s="3"/>
      <c r="EY107" s="3"/>
      <c r="EZ107" s="3"/>
      <c r="FA107" s="3"/>
      <c r="FB107" s="3"/>
      <c r="FC107" s="3"/>
      <c r="FD107" s="3"/>
      <c r="FE107" s="3"/>
      <c r="FF107" s="3"/>
      <c r="FG107" s="3"/>
      <c r="FH107" s="3"/>
      <c r="FI107" s="3"/>
      <c r="FJ107" s="3"/>
      <c r="FK107" s="3"/>
      <c r="FL107" s="3"/>
      <c r="FM107" s="3"/>
      <c r="FN107" s="3"/>
      <c r="FO107" s="3"/>
      <c r="FP107" s="3"/>
      <c r="FQ107" s="3"/>
      <c r="FR107" s="3"/>
      <c r="FS107" s="3"/>
      <c r="FT107" s="3"/>
      <c r="FU107" s="3"/>
      <c r="FV107" s="3"/>
      <c r="FW107" s="3"/>
      <c r="FX107" s="3"/>
      <c r="FY107" s="3"/>
      <c r="FZ107" s="3"/>
      <c r="GA107" s="3"/>
      <c r="GB107" s="3"/>
      <c r="GC107" s="3"/>
      <c r="GD107" s="3"/>
      <c r="GE107" s="3"/>
      <c r="GF107" s="3"/>
      <c r="GG107" s="3"/>
      <c r="GH107" s="3"/>
      <c r="GI107" s="3"/>
      <c r="GJ107" s="3"/>
      <c r="GK107" s="3"/>
      <c r="GL107" s="3"/>
      <c r="GM107" s="3"/>
      <c r="GN107" s="3"/>
      <c r="GO107" s="3"/>
      <c r="GP107" s="3"/>
      <c r="GQ107" s="3"/>
      <c r="GR107" s="3"/>
      <c r="GS107" s="3"/>
      <c r="GT107" s="3"/>
      <c r="GU107" s="3"/>
      <c r="GV107" s="3"/>
      <c r="GW107" s="3"/>
      <c r="GX107" s="3"/>
      <c r="GY107" s="3"/>
      <c r="GZ107" s="3"/>
      <c r="HA107" s="3"/>
      <c r="HB107" s="3"/>
      <c r="HC107" s="3"/>
      <c r="HD107" s="3"/>
      <c r="HE107" s="3"/>
      <c r="HF107" s="3"/>
      <c r="HG107" s="3"/>
      <c r="HH107" s="3"/>
      <c r="HI107" s="3"/>
      <c r="HJ107" s="3"/>
      <c r="HK107" s="3"/>
      <c r="HL107" s="3"/>
      <c r="HM107" s="3"/>
      <c r="HN107" s="3"/>
      <c r="HO107" s="3"/>
      <c r="HP107" s="3"/>
      <c r="HQ107" s="3"/>
      <c r="HR107" s="3"/>
      <c r="HS107" s="3"/>
      <c r="HT107" s="3"/>
      <c r="HU107" s="3"/>
      <c r="HV107" s="3"/>
      <c r="HW107" s="3"/>
      <c r="HX107" s="3"/>
      <c r="HY107" s="3"/>
      <c r="HZ107" s="3"/>
      <c r="IA107" s="3"/>
      <c r="IB107" s="3"/>
      <c r="IC107" s="3"/>
      <c r="ID107" s="3"/>
      <c r="IE107" s="3"/>
      <c r="IF107" s="3"/>
      <c r="IG107" s="3"/>
      <c r="IH107" s="3"/>
      <c r="II107" s="3"/>
      <c r="IJ107" s="3"/>
      <c r="IK107" s="3"/>
      <c r="IL107" s="3"/>
      <c r="IM107" s="3"/>
      <c r="IN107" s="3"/>
      <c r="IO107" s="3"/>
      <c r="IP107" s="3"/>
      <c r="IQ107" s="3"/>
      <c r="IR107" s="3"/>
      <c r="IS107" s="3"/>
      <c r="IT107" s="3"/>
      <c r="IU107" s="3"/>
      <c r="IV107" s="3"/>
      <c r="IW107" s="3"/>
      <c r="IX107" s="3"/>
      <c r="IY107" s="3"/>
    </row>
    <row r="108" spans="1:259" ht="64.25" customHeight="1" x14ac:dyDescent="0.15">
      <c r="A108" s="14" t="s">
        <v>2727</v>
      </c>
      <c r="B108" s="29" t="str">
        <f>VLOOKUP(A108,'HECVAT - Full'!A$26:B$285,2,FALSE)</f>
        <v>Describe or provide a reference to the retention period for those logs, how logs are protected, and whether they are accessible to the customer (and if so, how).</v>
      </c>
      <c r="C108" s="36" t="str">
        <f>IF(LEN(VLOOKUP($A108,Questions!$B:$AA,20,FALSE))=0,"",VLOOKUP($A108,Questions!$B:$AA,20,FALSE))</f>
        <v xml:space="preserve"> </v>
      </c>
      <c r="D108" s="38" t="str">
        <f>IF(LEN(VLOOKUP($A108,Questions!$B:$AA,21,FALSE))=0,"",VLOOKUP($A108,Questions!$B:$AA,21,FALSE))</f>
        <v xml:space="preserve"> </v>
      </c>
      <c r="E108" s="36" t="str">
        <f>IF(LEN(VLOOKUP($A108,Questions!$B:$AA,22,FALSE))=0,"",VLOOKUP($A108,Questions!$B:$AA,22,FALSE))</f>
        <v xml:space="preserve"> </v>
      </c>
      <c r="F108" s="36" t="str">
        <f>IF(LEN(VLOOKUP($A108,Questions!$B:$AA,23,FALSE))=0,"",VLOOKUP($A108,Questions!$B:$AA,23,FALSE))</f>
        <v xml:space="preserve"> </v>
      </c>
      <c r="G108" s="36" t="str">
        <f>IF(LEN(VLOOKUP($A108,Questions!$B:$AA,24,FALSE))=0,"",VLOOKUP($A108,Questions!$B:$AA,24,FALSE))</f>
        <v xml:space="preserve"> </v>
      </c>
      <c r="H108" s="36" t="str">
        <f>IF(LEN(VLOOKUP($A108,Questions!$B:$AA,25,FALSE))=0,"",VLOOKUP($A108,Questions!$B:$AA,25,FALSE))</f>
        <v xml:space="preserve"> </v>
      </c>
      <c r="I108" s="36" t="str">
        <f>IF(LEN(VLOOKUP($A108,Questions!$B:$AA,26,FALSE))=0,"",VLOOKUP($A108,Questions!$B:$AA,26,FALSE))</f>
        <v xml:space="preserve"> </v>
      </c>
      <c r="J108" s="36" t="str">
        <f>IF(LEN(VLOOKUP($A108,Questions!$B:$AB,27,FALSE))=0,"",VLOOKUP($A108,Questions!$B:$AB,27,FALSE))</f>
        <v xml:space="preserve"> </v>
      </c>
    </row>
    <row r="109" spans="1:259" s="34" customFormat="1" ht="36" customHeight="1" x14ac:dyDescent="0.15">
      <c r="A109" s="380" t="str">
        <f>IF(OR($C$27="No",$C$30="Yes"),"BCP - Optional based on QUALIFIER response.","Business Continuity Plan")</f>
        <v>Business Continuity Plan</v>
      </c>
      <c r="B109" s="380"/>
      <c r="C109" s="24" t="str">
        <f>C$22</f>
        <v>CIS Critical Security Controls v6.1</v>
      </c>
      <c r="D109" s="24" t="str">
        <f t="shared" ref="D109:J109" si="7">D$22</f>
        <v>HIPAA</v>
      </c>
      <c r="E109" s="24" t="str">
        <f t="shared" si="7"/>
        <v>ISO 27002:27013</v>
      </c>
      <c r="F109" s="24" t="str">
        <f t="shared" si="7"/>
        <v>NIST Cybersecurity Framework</v>
      </c>
      <c r="G109" s="24" t="str">
        <f t="shared" si="7"/>
        <v>NIST SP 800-171r1</v>
      </c>
      <c r="H109" s="24" t="str">
        <f t="shared" si="7"/>
        <v>NIST SP 800-53r4</v>
      </c>
      <c r="I109" s="24" t="str">
        <f t="shared" si="7"/>
        <v>PCI DSS</v>
      </c>
      <c r="J109" s="24" t="str">
        <f t="shared" si="7"/>
        <v>Trusted CI</v>
      </c>
      <c r="K109" s="33"/>
      <c r="L109" s="33"/>
      <c r="M109" s="33"/>
      <c r="N109" s="33"/>
      <c r="O109" s="33"/>
      <c r="P109" s="33"/>
      <c r="Q109" s="33"/>
      <c r="R109" s="33"/>
      <c r="S109" s="33"/>
      <c r="T109" s="33"/>
      <c r="U109" s="33"/>
      <c r="V109" s="33"/>
      <c r="W109" s="33"/>
      <c r="X109" s="33"/>
      <c r="Y109" s="33"/>
      <c r="Z109" s="33"/>
      <c r="AA109" s="33"/>
      <c r="AB109" s="33"/>
      <c r="AC109" s="33"/>
      <c r="AD109" s="33"/>
      <c r="AE109" s="33"/>
      <c r="AF109" s="33"/>
      <c r="AG109" s="33"/>
      <c r="AH109" s="33"/>
      <c r="AI109" s="33"/>
      <c r="AJ109" s="33"/>
      <c r="AK109" s="33"/>
      <c r="AL109" s="33"/>
      <c r="AM109" s="33"/>
      <c r="AN109" s="33"/>
      <c r="AO109" s="33"/>
      <c r="AP109" s="33"/>
      <c r="AQ109" s="33"/>
      <c r="AR109" s="33"/>
      <c r="AS109" s="33"/>
      <c r="AT109" s="33"/>
      <c r="AU109" s="33"/>
      <c r="AV109" s="33"/>
      <c r="AW109" s="33"/>
      <c r="AX109" s="33"/>
      <c r="AY109" s="33"/>
      <c r="AZ109" s="33"/>
      <c r="BA109" s="33"/>
      <c r="BB109" s="33"/>
      <c r="BC109" s="33"/>
      <c r="BD109" s="33"/>
      <c r="BE109" s="33"/>
      <c r="BF109" s="33"/>
      <c r="BG109" s="33"/>
      <c r="BH109" s="33"/>
      <c r="BI109" s="33"/>
      <c r="BJ109" s="33"/>
      <c r="BK109" s="33"/>
      <c r="BL109" s="33"/>
      <c r="BM109" s="33"/>
      <c r="BN109" s="33"/>
      <c r="BO109" s="33"/>
      <c r="BP109" s="33"/>
      <c r="BQ109" s="33"/>
      <c r="BR109" s="33"/>
      <c r="BS109" s="33"/>
      <c r="BT109" s="33"/>
      <c r="BU109" s="33"/>
      <c r="BV109" s="33"/>
      <c r="BW109" s="33"/>
      <c r="BX109" s="33"/>
      <c r="BY109" s="33"/>
      <c r="BZ109" s="33"/>
      <c r="CA109" s="33"/>
      <c r="CB109" s="33"/>
      <c r="CC109" s="33"/>
      <c r="CD109" s="33"/>
      <c r="CE109" s="33"/>
      <c r="CF109" s="33"/>
      <c r="CG109" s="33"/>
      <c r="CH109" s="33"/>
      <c r="CI109" s="33"/>
      <c r="CJ109" s="33"/>
      <c r="CK109" s="33"/>
      <c r="CL109" s="33"/>
      <c r="CM109" s="33"/>
      <c r="CN109" s="33"/>
      <c r="CO109" s="33"/>
      <c r="CP109" s="33"/>
      <c r="CQ109" s="33"/>
      <c r="CR109" s="33"/>
      <c r="CS109" s="33"/>
      <c r="CT109" s="33"/>
      <c r="CU109" s="33"/>
      <c r="CV109" s="33"/>
      <c r="CW109" s="33"/>
      <c r="CX109" s="33"/>
      <c r="CY109" s="33"/>
      <c r="CZ109" s="33"/>
      <c r="DA109" s="33"/>
      <c r="DB109" s="33"/>
      <c r="DC109" s="33"/>
      <c r="DD109" s="33"/>
      <c r="DE109" s="33"/>
      <c r="DF109" s="33"/>
      <c r="DG109" s="33"/>
      <c r="DH109" s="33"/>
      <c r="DI109" s="33"/>
      <c r="DJ109" s="33"/>
      <c r="DK109" s="33"/>
      <c r="DL109" s="33"/>
      <c r="DM109" s="33"/>
      <c r="DN109" s="33"/>
      <c r="DO109" s="33"/>
      <c r="DP109" s="33"/>
      <c r="DQ109" s="33"/>
      <c r="DR109" s="33"/>
      <c r="DS109" s="33"/>
      <c r="DT109" s="33"/>
      <c r="DU109" s="33"/>
      <c r="DV109" s="33"/>
      <c r="DW109" s="33"/>
      <c r="DX109" s="33"/>
      <c r="DY109" s="33"/>
      <c r="DZ109" s="33"/>
      <c r="EA109" s="33"/>
      <c r="EB109" s="33"/>
      <c r="EC109" s="33"/>
      <c r="ED109" s="33"/>
      <c r="EE109" s="33"/>
      <c r="EF109" s="33"/>
      <c r="EG109" s="33"/>
      <c r="EH109" s="33"/>
      <c r="EI109" s="33"/>
      <c r="EJ109" s="33"/>
      <c r="EK109" s="33"/>
      <c r="EL109" s="33"/>
      <c r="EM109" s="33"/>
      <c r="EN109" s="33"/>
      <c r="EO109" s="33"/>
      <c r="EP109" s="33"/>
      <c r="EQ109" s="33"/>
      <c r="ER109" s="33"/>
      <c r="ES109" s="33"/>
      <c r="ET109" s="33"/>
      <c r="EU109" s="33"/>
      <c r="EV109" s="33"/>
      <c r="EW109" s="33"/>
      <c r="EX109" s="33"/>
      <c r="EY109" s="33"/>
      <c r="EZ109" s="33"/>
      <c r="FA109" s="33"/>
      <c r="FB109" s="33"/>
      <c r="FC109" s="33"/>
      <c r="FD109" s="33"/>
      <c r="FE109" s="33"/>
      <c r="FF109" s="33"/>
      <c r="FG109" s="33"/>
      <c r="FH109" s="33"/>
      <c r="FI109" s="33"/>
      <c r="FJ109" s="33"/>
      <c r="FK109" s="33"/>
      <c r="FL109" s="33"/>
      <c r="FM109" s="33"/>
      <c r="FN109" s="33"/>
      <c r="FO109" s="33"/>
      <c r="FP109" s="33"/>
      <c r="FQ109" s="33"/>
      <c r="FR109" s="33"/>
      <c r="FS109" s="33"/>
      <c r="FT109" s="33"/>
      <c r="FU109" s="33"/>
      <c r="FV109" s="33"/>
      <c r="FW109" s="33"/>
      <c r="FX109" s="33"/>
      <c r="FY109" s="33"/>
      <c r="FZ109" s="33"/>
      <c r="GA109" s="33"/>
      <c r="GB109" s="33"/>
      <c r="GC109" s="33"/>
      <c r="GD109" s="33"/>
      <c r="GE109" s="33"/>
      <c r="GF109" s="33"/>
      <c r="GG109" s="33"/>
      <c r="GH109" s="33"/>
      <c r="GI109" s="33"/>
      <c r="GJ109" s="33"/>
      <c r="GK109" s="33"/>
      <c r="GL109" s="33"/>
      <c r="GM109" s="33"/>
      <c r="GN109" s="33"/>
      <c r="GO109" s="33"/>
      <c r="GP109" s="33"/>
      <c r="GQ109" s="33"/>
      <c r="GR109" s="33"/>
      <c r="GS109" s="33"/>
      <c r="GT109" s="33"/>
      <c r="GU109" s="33"/>
      <c r="GV109" s="33"/>
      <c r="GW109" s="33"/>
      <c r="GX109" s="33"/>
      <c r="GY109" s="33"/>
      <c r="GZ109" s="33"/>
      <c r="HA109" s="33"/>
      <c r="HB109" s="33"/>
      <c r="HC109" s="33"/>
      <c r="HD109" s="33"/>
      <c r="HE109" s="33"/>
      <c r="HF109" s="33"/>
      <c r="HG109" s="33"/>
      <c r="HH109" s="33"/>
      <c r="HI109" s="33"/>
      <c r="HJ109" s="33"/>
      <c r="HK109" s="33"/>
      <c r="HL109" s="33"/>
      <c r="HM109" s="33"/>
      <c r="HN109" s="33"/>
      <c r="HO109" s="33"/>
      <c r="HP109" s="33"/>
      <c r="HQ109" s="33"/>
      <c r="HR109" s="33"/>
      <c r="HS109" s="33"/>
      <c r="HT109" s="33"/>
      <c r="HU109" s="33"/>
      <c r="HV109" s="33"/>
      <c r="HW109" s="33"/>
      <c r="HX109" s="33"/>
      <c r="HY109" s="33"/>
      <c r="HZ109" s="33"/>
      <c r="IA109" s="33"/>
      <c r="IB109" s="33"/>
      <c r="IC109" s="33"/>
      <c r="ID109" s="33"/>
      <c r="IE109" s="33"/>
      <c r="IF109" s="33"/>
      <c r="IG109" s="33"/>
      <c r="IH109" s="33"/>
      <c r="II109" s="33"/>
      <c r="IJ109" s="33"/>
      <c r="IK109" s="33"/>
      <c r="IL109" s="33"/>
      <c r="IM109" s="33"/>
      <c r="IN109" s="33"/>
      <c r="IO109" s="33"/>
      <c r="IP109" s="33"/>
      <c r="IQ109" s="33"/>
      <c r="IR109" s="33"/>
      <c r="IS109" s="33"/>
      <c r="IT109" s="33"/>
      <c r="IU109" s="33"/>
      <c r="IV109" s="33"/>
      <c r="IW109" s="33"/>
      <c r="IX109" s="33"/>
      <c r="IY109" s="33"/>
    </row>
    <row r="110" spans="1:259" ht="48" customHeight="1" x14ac:dyDescent="0.15">
      <c r="A110" s="14" t="s">
        <v>164</v>
      </c>
      <c r="B110" s="29" t="str">
        <f>VLOOKUP(A110,'HECVAT - Full'!A$26:B$285,2,FALSE)</f>
        <v>Is an owner assigned who is responsible for the maintenance and review of the Business Continuity Plan?</v>
      </c>
      <c r="C110" s="36" t="str">
        <f>IF(LEN(VLOOKUP($A110,Questions!$B:$AA,20,FALSE))=0,"",VLOOKUP($A110,Questions!$B:$AA,20,FALSE))</f>
        <v xml:space="preserve"> </v>
      </c>
      <c r="D110" s="38" t="str">
        <f>IF(LEN(VLOOKUP($A110,Questions!$B:$AA,21,FALSE))=0,"",VLOOKUP($A110,Questions!$B:$AA,21,FALSE))</f>
        <v xml:space="preserve"> </v>
      </c>
      <c r="E110" s="36" t="str">
        <f>IF(LEN(VLOOKUP($A110,Questions!$B:$AA,22,FALSE))=0,"",VLOOKUP($A110,Questions!$B:$AA,22,FALSE))</f>
        <v xml:space="preserve"> </v>
      </c>
      <c r="F110" s="36" t="str">
        <f>IF(LEN(VLOOKUP($A110,Questions!$B:$AA,23,FALSE))=0,"",VLOOKUP($A110,Questions!$B:$AA,23,FALSE))</f>
        <v xml:space="preserve"> </v>
      </c>
      <c r="G110" s="36" t="str">
        <f>IF(LEN(VLOOKUP($A110,Questions!$B:$AA,24,FALSE))=0,"",VLOOKUP($A110,Questions!$B:$AA,24,FALSE))</f>
        <v xml:space="preserve"> </v>
      </c>
      <c r="H110" s="36" t="str">
        <f>IF(LEN(VLOOKUP($A110,Questions!$B:$AA,25,FALSE))=0,"",VLOOKUP($A110,Questions!$B:$AA,25,FALSE))</f>
        <v xml:space="preserve"> </v>
      </c>
      <c r="I110" s="37" t="str">
        <f>IF(LEN(VLOOKUP($A110,Questions!$B:$AA,26,FALSE))=0,"",VLOOKUP($A110,Questions!$B:$AA,26,FALSE))</f>
        <v xml:space="preserve"> </v>
      </c>
      <c r="J110" s="37" t="str">
        <f>IF(LEN(VLOOKUP($A110,Questions!$B:$AB,27,FALSE))=0,"",VLOOKUP($A110,Questions!$B:$AB,27,FALSE))</f>
        <v xml:space="preserve"> </v>
      </c>
    </row>
    <row r="111" spans="1:259" ht="47" customHeight="1" x14ac:dyDescent="0.15">
      <c r="A111" s="14" t="s">
        <v>182</v>
      </c>
      <c r="B111" s="29" t="str">
        <f>VLOOKUP(A111,'HECVAT - Full'!A$26:B$285,2,FALSE)</f>
        <v>Is there a defined problem/issue escalation plan in your BCP for impacted clients?</v>
      </c>
      <c r="C111" s="36" t="str">
        <f>IF(LEN(VLOOKUP($A111,Questions!$B:$AA,20,FALSE))=0,"",VLOOKUP($A111,Questions!$B:$AA,20,FALSE))</f>
        <v xml:space="preserve"> </v>
      </c>
      <c r="D111" s="38" t="str">
        <f>IF(LEN(VLOOKUP($A111,Questions!$B:$AA,21,FALSE))=0,"",VLOOKUP($A111,Questions!$B:$AA,21,FALSE))</f>
        <v xml:space="preserve"> </v>
      </c>
      <c r="E111" s="37" t="str">
        <f>IF(LEN(VLOOKUP($A111,Questions!$B:$AA,22,FALSE))=0,"",VLOOKUP($A111,Questions!$B:$AA,22,FALSE))</f>
        <v xml:space="preserve"> </v>
      </c>
      <c r="F111" s="36" t="str">
        <f>IF(LEN(VLOOKUP($A111,Questions!$B:$AA,23,FALSE))=0,"",VLOOKUP($A111,Questions!$B:$AA,23,FALSE))</f>
        <v xml:space="preserve"> </v>
      </c>
      <c r="G111" s="36" t="str">
        <f>IF(LEN(VLOOKUP($A111,Questions!$B:$AA,24,FALSE))=0,"",VLOOKUP($A111,Questions!$B:$AA,24,FALSE))</f>
        <v xml:space="preserve"> </v>
      </c>
      <c r="H111" s="36" t="str">
        <f>IF(LEN(VLOOKUP($A111,Questions!$B:$AA,25,FALSE))=0,"",VLOOKUP($A111,Questions!$B:$AA,25,FALSE))</f>
        <v xml:space="preserve"> </v>
      </c>
      <c r="I111" s="37" t="str">
        <f>IF(LEN(VLOOKUP($A111,Questions!$B:$AA,26,FALSE))=0,"",VLOOKUP($A111,Questions!$B:$AA,26,FALSE))</f>
        <v xml:space="preserve"> </v>
      </c>
      <c r="J111" s="37" t="str">
        <f>IF(LEN(VLOOKUP($A111,Questions!$B:$AB,27,FALSE))=0,"",VLOOKUP($A111,Questions!$B:$AB,27,FALSE))</f>
        <v xml:space="preserve"> </v>
      </c>
    </row>
    <row r="112" spans="1:259" ht="47" customHeight="1" x14ac:dyDescent="0.15">
      <c r="A112" s="14" t="s">
        <v>183</v>
      </c>
      <c r="B112" s="29" t="str">
        <f>VLOOKUP(A112,'HECVAT - Full'!A$26:B$285,2,FALSE)</f>
        <v>Is there a documented communication plan in your BCP for impacted clients?</v>
      </c>
      <c r="C112" s="36" t="str">
        <f>IF(LEN(VLOOKUP($A112,Questions!$B:$AA,20,FALSE))=0,"",VLOOKUP($A112,Questions!$B:$AA,20,FALSE))</f>
        <v xml:space="preserve"> </v>
      </c>
      <c r="D112" s="38" t="str">
        <f>IF(LEN(VLOOKUP($A112,Questions!$B:$AA,21,FALSE))=0,"",VLOOKUP($A112,Questions!$B:$AA,21,FALSE))</f>
        <v xml:space="preserve"> </v>
      </c>
      <c r="E112" s="36" t="str">
        <f>IF(LEN(VLOOKUP($A112,Questions!$B:$AA,22,FALSE))=0,"",VLOOKUP($A112,Questions!$B:$AA,22,FALSE))</f>
        <v xml:space="preserve"> </v>
      </c>
      <c r="F112" s="36" t="str">
        <f>IF(LEN(VLOOKUP($A112,Questions!$B:$AA,23,FALSE))=0,"",VLOOKUP($A112,Questions!$B:$AA,23,FALSE))</f>
        <v xml:space="preserve"> </v>
      </c>
      <c r="G112" s="36" t="str">
        <f>IF(LEN(VLOOKUP($A112,Questions!$B:$AA,24,FALSE))=0,"",VLOOKUP($A112,Questions!$B:$AA,24,FALSE))</f>
        <v xml:space="preserve"> </v>
      </c>
      <c r="H112" s="36" t="str">
        <f>IF(LEN(VLOOKUP($A112,Questions!$B:$AA,25,FALSE))=0,"",VLOOKUP($A112,Questions!$B:$AA,25,FALSE))</f>
        <v xml:space="preserve"> </v>
      </c>
      <c r="I112" s="37" t="str">
        <f>IF(LEN(VLOOKUP($A112,Questions!$B:$AA,26,FALSE))=0,"",VLOOKUP($A112,Questions!$B:$AA,26,FALSE))</f>
        <v xml:space="preserve"> </v>
      </c>
      <c r="J112" s="37" t="str">
        <f>IF(LEN(VLOOKUP($A112,Questions!$B:$AB,27,FALSE))=0,"",VLOOKUP($A112,Questions!$B:$AB,27,FALSE))</f>
        <v xml:space="preserve"> </v>
      </c>
    </row>
    <row r="113" spans="1:10" ht="47" customHeight="1" x14ac:dyDescent="0.15">
      <c r="A113" s="14" t="s">
        <v>184</v>
      </c>
      <c r="B113" s="29" t="str">
        <f>VLOOKUP(A113,'HECVAT - Full'!A$26:B$285,2,FALSE)</f>
        <v>Are all components of the BCP reviewed at least annually and updated as needed to reflect change?</v>
      </c>
      <c r="C113" s="36" t="str">
        <f>IF(LEN(VLOOKUP($A113,Questions!$B:$AA,20,FALSE))=0,"",VLOOKUP($A113,Questions!$B:$AA,20,FALSE))</f>
        <v xml:space="preserve"> </v>
      </c>
      <c r="D113" s="38" t="str">
        <f>IF(LEN(VLOOKUP($A113,Questions!$B:$AA,21,FALSE))=0,"",VLOOKUP($A113,Questions!$B:$AA,21,FALSE))</f>
        <v xml:space="preserve"> </v>
      </c>
      <c r="E113" s="36" t="str">
        <f>IF(LEN(VLOOKUP($A113,Questions!$B:$AA,22,FALSE))=0,"",VLOOKUP($A113,Questions!$B:$AA,22,FALSE))</f>
        <v xml:space="preserve"> </v>
      </c>
      <c r="F113" s="36" t="str">
        <f>IF(LEN(VLOOKUP($A113,Questions!$B:$AA,23,FALSE))=0,"",VLOOKUP($A113,Questions!$B:$AA,23,FALSE))</f>
        <v xml:space="preserve"> </v>
      </c>
      <c r="G113" s="36" t="str">
        <f>IF(LEN(VLOOKUP($A113,Questions!$B:$AA,24,FALSE))=0,"",VLOOKUP($A113,Questions!$B:$AA,24,FALSE))</f>
        <v xml:space="preserve"> </v>
      </c>
      <c r="H113" s="36" t="str">
        <f>IF(LEN(VLOOKUP($A113,Questions!$B:$AA,25,FALSE))=0,"",VLOOKUP($A113,Questions!$B:$AA,25,FALSE))</f>
        <v xml:space="preserve"> </v>
      </c>
      <c r="I113" s="37" t="str">
        <f>IF(LEN(VLOOKUP($A113,Questions!$B:$AA,26,FALSE))=0,"",VLOOKUP($A113,Questions!$B:$AA,26,FALSE))</f>
        <v xml:space="preserve"> </v>
      </c>
      <c r="J113" s="37" t="str">
        <f>IF(LEN(VLOOKUP($A113,Questions!$B:$AB,27,FALSE))=0,"",VLOOKUP($A113,Questions!$B:$AB,27,FALSE))</f>
        <v xml:space="preserve"> </v>
      </c>
    </row>
    <row r="114" spans="1:10" ht="47" customHeight="1" x14ac:dyDescent="0.15">
      <c r="A114" s="14" t="s">
        <v>185</v>
      </c>
      <c r="B114" s="29" t="str">
        <f>VLOOKUP(A114,'HECVAT - Full'!A$26:B$285,2,FALSE)</f>
        <v>Are specific crisis management roles and responsibilities defined and documented?</v>
      </c>
      <c r="C114" s="36" t="str">
        <f>IF(LEN(VLOOKUP($A114,Questions!$B:$AA,20,FALSE))=0,"",VLOOKUP($A114,Questions!$B:$AA,20,FALSE))</f>
        <v xml:space="preserve"> </v>
      </c>
      <c r="D114" s="38" t="str">
        <f>IF(LEN(VLOOKUP($A114,Questions!$B:$AA,21,FALSE))=0,"",VLOOKUP($A114,Questions!$B:$AA,21,FALSE))</f>
        <v xml:space="preserve"> </v>
      </c>
      <c r="E114" s="36" t="str">
        <f>IF(LEN(VLOOKUP($A114,Questions!$B:$AA,22,FALSE))=0,"",VLOOKUP($A114,Questions!$B:$AA,22,FALSE))</f>
        <v xml:space="preserve"> </v>
      </c>
      <c r="F114" s="36" t="str">
        <f>IF(LEN(VLOOKUP($A114,Questions!$B:$AA,23,FALSE))=0,"",VLOOKUP($A114,Questions!$B:$AA,23,FALSE))</f>
        <v xml:space="preserve"> </v>
      </c>
      <c r="G114" s="36" t="str">
        <f>IF(LEN(VLOOKUP($A114,Questions!$B:$AA,24,FALSE))=0,"",VLOOKUP($A114,Questions!$B:$AA,24,FALSE))</f>
        <v xml:space="preserve"> </v>
      </c>
      <c r="H114" s="36" t="str">
        <f>IF(LEN(VLOOKUP($A114,Questions!$B:$AA,25,FALSE))=0,"",VLOOKUP($A114,Questions!$B:$AA,25,FALSE))</f>
        <v xml:space="preserve"> </v>
      </c>
      <c r="I114" s="37" t="str">
        <f>IF(LEN(VLOOKUP($A114,Questions!$B:$AA,26,FALSE))=0,"",VLOOKUP($A114,Questions!$B:$AA,26,FALSE))</f>
        <v xml:space="preserve"> </v>
      </c>
      <c r="J114" s="37" t="str">
        <f>IF(LEN(VLOOKUP($A114,Questions!$B:$AB,27,FALSE))=0,"",VLOOKUP($A114,Questions!$B:$AB,27,FALSE))</f>
        <v xml:space="preserve"> </v>
      </c>
    </row>
    <row r="115" spans="1:10" ht="48" customHeight="1" x14ac:dyDescent="0.15">
      <c r="A115" s="14" t="s">
        <v>186</v>
      </c>
      <c r="B115" s="29" t="str">
        <f>VLOOKUP(A115,'HECVAT - Full'!A$26:B$285,2,FALSE)</f>
        <v>Does your organization conduct training and awareness activities to validate its employees understanding of their roles and responsibilities during a crisis?</v>
      </c>
      <c r="C115" s="36" t="str">
        <f>IF(LEN(VLOOKUP($A115,Questions!$B:$AA,20,FALSE))=0,"",VLOOKUP($A115,Questions!$B:$AA,20,FALSE))</f>
        <v xml:space="preserve"> </v>
      </c>
      <c r="D115" s="38" t="str">
        <f>IF(LEN(VLOOKUP($A115,Questions!$B:$AA,21,FALSE))=0,"",VLOOKUP($A115,Questions!$B:$AA,21,FALSE))</f>
        <v xml:space="preserve"> </v>
      </c>
      <c r="E115" s="36" t="str">
        <f>IF(LEN(VLOOKUP($A115,Questions!$B:$AA,22,FALSE))=0,"",VLOOKUP($A115,Questions!$B:$AA,22,FALSE))</f>
        <v xml:space="preserve"> </v>
      </c>
      <c r="F115" s="36" t="str">
        <f>IF(LEN(VLOOKUP($A115,Questions!$B:$AA,23,FALSE))=0,"",VLOOKUP($A115,Questions!$B:$AA,23,FALSE))</f>
        <v xml:space="preserve"> </v>
      </c>
      <c r="G115" s="36" t="str">
        <f>IF(LEN(VLOOKUP($A115,Questions!$B:$AA,24,FALSE))=0,"",VLOOKUP($A115,Questions!$B:$AA,24,FALSE))</f>
        <v xml:space="preserve"> </v>
      </c>
      <c r="H115" s="260" t="str">
        <f>IF(LEN(VLOOKUP($A115,Questions!$B:$AA,25,FALSE))=0,"",VLOOKUP($A115,Questions!$B:$AA,25,FALSE))</f>
        <v xml:space="preserve"> </v>
      </c>
      <c r="I115" s="37" t="str">
        <f>IF(LEN(VLOOKUP($A115,Questions!$B:$AA,26,FALSE))=0,"",VLOOKUP($A115,Questions!$B:$AA,26,FALSE))</f>
        <v xml:space="preserve"> </v>
      </c>
      <c r="J115" s="37" t="str">
        <f>IF(LEN(VLOOKUP($A115,Questions!$B:$AB,27,FALSE))=0,"",VLOOKUP($A115,Questions!$B:$AB,27,FALSE))</f>
        <v xml:space="preserve"> </v>
      </c>
    </row>
    <row r="116" spans="1:10" ht="48" customHeight="1" x14ac:dyDescent="0.15">
      <c r="A116" s="14" t="s">
        <v>187</v>
      </c>
      <c r="B116" s="29" t="str">
        <f>VLOOKUP(A116,'HECVAT - Full'!A$26:B$285,2,FALSE)</f>
        <v>Does your organization have an alternative business site or a contracted Business Recovery provider?</v>
      </c>
      <c r="C116" s="36" t="str">
        <f>IF(LEN(VLOOKUP($A116,Questions!$B:$AA,20,FALSE))=0,"",VLOOKUP($A116,Questions!$B:$AA,20,FALSE))</f>
        <v xml:space="preserve"> </v>
      </c>
      <c r="D116" s="38" t="str">
        <f>IF(LEN(VLOOKUP($A116,Questions!$B:$AA,21,FALSE))=0,"",VLOOKUP($A116,Questions!$B:$AA,21,FALSE))</f>
        <v xml:space="preserve"> </v>
      </c>
      <c r="E116" s="36" t="str">
        <f>IF(LEN(VLOOKUP($A116,Questions!$B:$AA,22,FALSE))=0,"",VLOOKUP($A116,Questions!$B:$AA,22,FALSE))</f>
        <v xml:space="preserve"> </v>
      </c>
      <c r="F116" s="36" t="str">
        <f>IF(LEN(VLOOKUP($A116,Questions!$B:$AA,23,FALSE))=0,"",VLOOKUP($A116,Questions!$B:$AA,23,FALSE))</f>
        <v xml:space="preserve"> </v>
      </c>
      <c r="G116" s="36" t="str">
        <f>IF(LEN(VLOOKUP($A116,Questions!$B:$AA,24,FALSE))=0,"",VLOOKUP($A116,Questions!$B:$AA,24,FALSE))</f>
        <v xml:space="preserve"> </v>
      </c>
      <c r="H116" s="36" t="str">
        <f>IF(LEN(VLOOKUP($A116,Questions!$B:$AA,25,FALSE))=0,"",VLOOKUP($A116,Questions!$B:$AA,25,FALSE))</f>
        <v xml:space="preserve"> </v>
      </c>
      <c r="I116" s="37" t="str">
        <f>IF(LEN(VLOOKUP($A116,Questions!$B:$AA,26,FALSE))=0,"",VLOOKUP($A116,Questions!$B:$AA,26,FALSE))</f>
        <v xml:space="preserve"> </v>
      </c>
      <c r="J116" s="37" t="str">
        <f>IF(LEN(VLOOKUP($A116,Questions!$B:$AB,27,FALSE))=0,"",VLOOKUP($A116,Questions!$B:$AB,27,FALSE))</f>
        <v xml:space="preserve"> </v>
      </c>
    </row>
    <row r="117" spans="1:10" ht="47" customHeight="1" x14ac:dyDescent="0.15">
      <c r="A117" s="14" t="s">
        <v>188</v>
      </c>
      <c r="B117" s="29" t="str">
        <f>VLOOKUP(A117,'HECVAT - Full'!A$26:B$285,2,FALSE)</f>
        <v>Does your organization conduct an annual test of relocating to an alternate site for business recovery purposes?</v>
      </c>
      <c r="C117" s="36" t="str">
        <f>IF(LEN(VLOOKUP($A117,Questions!$B:$AA,20,FALSE))=0,"",VLOOKUP($A117,Questions!$B:$AA,20,FALSE))</f>
        <v xml:space="preserve"> </v>
      </c>
      <c r="D117" s="38" t="str">
        <f>IF(LEN(VLOOKUP($A117,Questions!$B:$AA,21,FALSE))=0,"",VLOOKUP($A117,Questions!$B:$AA,21,FALSE))</f>
        <v xml:space="preserve"> </v>
      </c>
      <c r="E117" s="36" t="str">
        <f>IF(LEN(VLOOKUP($A117,Questions!$B:$AA,22,FALSE))=0,"",VLOOKUP($A117,Questions!$B:$AA,22,FALSE))</f>
        <v xml:space="preserve"> </v>
      </c>
      <c r="F117" s="36" t="str">
        <f>IF(LEN(VLOOKUP($A117,Questions!$B:$AA,23,FALSE))=0,"",VLOOKUP($A117,Questions!$B:$AA,23,FALSE))</f>
        <v xml:space="preserve"> </v>
      </c>
      <c r="G117" s="36" t="str">
        <f>IF(LEN(VLOOKUP($A117,Questions!$B:$AA,24,FALSE))=0,"",VLOOKUP($A117,Questions!$B:$AA,24,FALSE))</f>
        <v xml:space="preserve"> </v>
      </c>
      <c r="H117" s="36" t="str">
        <f>IF(LEN(VLOOKUP($A117,Questions!$B:$AA,25,FALSE))=0,"",VLOOKUP($A117,Questions!$B:$AA,25,FALSE))</f>
        <v xml:space="preserve"> </v>
      </c>
      <c r="I117" s="36" t="str">
        <f>IF(LEN(VLOOKUP($A117,Questions!$B:$AA,26,FALSE))=0,"",VLOOKUP($A117,Questions!$B:$AA,26,FALSE))</f>
        <v xml:space="preserve"> </v>
      </c>
      <c r="J117" s="36" t="str">
        <f>IF(LEN(VLOOKUP($A117,Questions!$B:$AB,27,FALSE))=0,"",VLOOKUP($A117,Questions!$B:$AB,27,FALSE))</f>
        <v xml:space="preserve"> </v>
      </c>
    </row>
    <row r="118" spans="1:10" ht="47" customHeight="1" x14ac:dyDescent="0.15">
      <c r="A118" s="14" t="s">
        <v>189</v>
      </c>
      <c r="B118" s="29" t="str">
        <f>VLOOKUP(A118,'HECVAT - Full'!A$26:B$285,2,FALSE)</f>
        <v>Is this product a core service of your organization, and as such, the top priority during business continuity planning?</v>
      </c>
      <c r="C118" s="36" t="str">
        <f>IF(LEN(VLOOKUP($A118,Questions!$B:$AA,20,FALSE))=0,"",VLOOKUP($A118,Questions!$B:$AA,20,FALSE))</f>
        <v xml:space="preserve"> </v>
      </c>
      <c r="D118" s="38" t="str">
        <f>IF(LEN(VLOOKUP($A118,Questions!$B:$AA,21,FALSE))=0,"",VLOOKUP($A118,Questions!$B:$AA,21,FALSE))</f>
        <v xml:space="preserve"> </v>
      </c>
      <c r="E118" s="36" t="str">
        <f>IF(LEN(VLOOKUP($A118,Questions!$B:$AA,22,FALSE))=0,"",VLOOKUP($A118,Questions!$B:$AA,22,FALSE))</f>
        <v xml:space="preserve"> </v>
      </c>
      <c r="F118" s="36" t="str">
        <f>IF(LEN(VLOOKUP($A118,Questions!$B:$AA,23,FALSE))=0,"",VLOOKUP($A118,Questions!$B:$AA,23,FALSE))</f>
        <v xml:space="preserve"> </v>
      </c>
      <c r="G118" s="37" t="str">
        <f>IF(LEN(VLOOKUP($A118,Questions!$B:$AA,24,FALSE))=0,"",VLOOKUP($A118,Questions!$B:$AA,24,FALSE))</f>
        <v xml:space="preserve"> </v>
      </c>
      <c r="H118" s="36" t="str">
        <f>IF(LEN(VLOOKUP($A118,Questions!$B:$AA,25,FALSE))=0,"",VLOOKUP($A118,Questions!$B:$AA,25,FALSE))</f>
        <v xml:space="preserve"> </v>
      </c>
      <c r="I118" s="36" t="str">
        <f>IF(LEN(VLOOKUP($A118,Questions!$B:$AA,26,FALSE))=0,"",VLOOKUP($A118,Questions!$B:$AA,26,FALSE))</f>
        <v xml:space="preserve"> </v>
      </c>
      <c r="J118" s="36" t="str">
        <f>IF(LEN(VLOOKUP($A118,Questions!$B:$AB,27,FALSE))=0,"",VLOOKUP($A118,Questions!$B:$AB,27,FALSE))</f>
        <v xml:space="preserve"> </v>
      </c>
    </row>
    <row r="119" spans="1:10" ht="47" customHeight="1" x14ac:dyDescent="0.15">
      <c r="A119" s="14" t="s">
        <v>190</v>
      </c>
      <c r="B119" s="29" t="str">
        <f>VLOOKUP(A119,'HECVAT - Full'!A$26:B$285,2,FALSE)</f>
        <v>Are all services that support your product fully redundant?</v>
      </c>
      <c r="C119" s="36" t="str">
        <f>IF(LEN(VLOOKUP($A119,Questions!$B:$AA,20,FALSE))=0,"",VLOOKUP($A119,Questions!$B:$AA,20,FALSE))</f>
        <v xml:space="preserve"> </v>
      </c>
      <c r="D119" s="38" t="str">
        <f>IF(LEN(VLOOKUP($A119,Questions!$B:$AA,21,FALSE))=0,"",VLOOKUP($A119,Questions!$B:$AA,21,FALSE))</f>
        <v xml:space="preserve"> </v>
      </c>
      <c r="E119" s="36" t="str">
        <f>IF(LEN(VLOOKUP($A119,Questions!$B:$AA,22,FALSE))=0,"",VLOOKUP($A119,Questions!$B:$AA,22,FALSE))</f>
        <v xml:space="preserve"> </v>
      </c>
      <c r="F119" s="36" t="str">
        <f>IF(LEN(VLOOKUP($A119,Questions!$B:$AA,23,FALSE))=0,"",VLOOKUP($A119,Questions!$B:$AA,23,FALSE))</f>
        <v xml:space="preserve"> </v>
      </c>
      <c r="G119" s="37" t="str">
        <f>IF(LEN(VLOOKUP($A119,Questions!$B:$AA,24,FALSE))=0,"",VLOOKUP($A119,Questions!$B:$AA,24,FALSE))</f>
        <v xml:space="preserve"> </v>
      </c>
      <c r="H119" s="36" t="str">
        <f>IF(LEN(VLOOKUP($A119,Questions!$B:$AA,25,FALSE))=0,"",VLOOKUP($A119,Questions!$B:$AA,25,FALSE))</f>
        <v xml:space="preserve"> </v>
      </c>
      <c r="I119" s="36" t="str">
        <f>IF(LEN(VLOOKUP($A119,Questions!$B:$AA,26,FALSE))=0,"",VLOOKUP($A119,Questions!$B:$AA,26,FALSE))</f>
        <v xml:space="preserve"> </v>
      </c>
      <c r="J119" s="36" t="str">
        <f>IF(LEN(VLOOKUP($A119,Questions!$B:$AB,27,FALSE))=0,"",VLOOKUP($A119,Questions!$B:$AB,27,FALSE))</f>
        <v xml:space="preserve"> </v>
      </c>
    </row>
    <row r="120" spans="1:10" ht="36" customHeight="1" x14ac:dyDescent="0.15">
      <c r="A120" s="380" t="str">
        <f>IF($C$30="","Change Management",IF($C$30="Yes","Change Management - Optional based on QUALIFIER response.","Change Management"))</f>
        <v>Change Management</v>
      </c>
      <c r="B120" s="380"/>
      <c r="C120" s="24" t="str">
        <f>C$22</f>
        <v>CIS Critical Security Controls v6.1</v>
      </c>
      <c r="D120" s="24" t="str">
        <f t="shared" ref="D120:J120" si="8">D$22</f>
        <v>HIPAA</v>
      </c>
      <c r="E120" s="24" t="str">
        <f t="shared" si="8"/>
        <v>ISO 27002:27013</v>
      </c>
      <c r="F120" s="24" t="str">
        <f t="shared" si="8"/>
        <v>NIST Cybersecurity Framework</v>
      </c>
      <c r="G120" s="24" t="str">
        <f t="shared" si="8"/>
        <v>NIST SP 800-171r1</v>
      </c>
      <c r="H120" s="24" t="str">
        <f t="shared" si="8"/>
        <v>NIST SP 800-53r4</v>
      </c>
      <c r="I120" s="24" t="str">
        <f t="shared" si="8"/>
        <v>PCI DSS</v>
      </c>
      <c r="J120" s="24" t="str">
        <f t="shared" si="8"/>
        <v>Trusted CI</v>
      </c>
    </row>
    <row r="121" spans="1:10" ht="48" customHeight="1" x14ac:dyDescent="0.15">
      <c r="A121" s="14" t="s">
        <v>191</v>
      </c>
      <c r="B121" s="29" t="str">
        <f>VLOOKUP(A121,'HECVAT - Full'!A$26:B$285,2,FALSE)</f>
        <v>Does your Change Management process minimally include authorization, impact analysis, testing, and validation before moving changes to production?</v>
      </c>
      <c r="C121" s="36" t="str">
        <f>IF(LEN(VLOOKUP($A121,Questions!$B:$AA,20,FALSE))=0,"",VLOOKUP($A121,Questions!$B:$AA,20,FALSE))</f>
        <v xml:space="preserve"> </v>
      </c>
      <c r="D121" s="38" t="str">
        <f>IF(LEN(VLOOKUP($A121,Questions!$B:$AA,21,FALSE))=0,"",VLOOKUP($A121,Questions!$B:$AA,21,FALSE))</f>
        <v xml:space="preserve"> </v>
      </c>
      <c r="E121" s="36" t="str">
        <f>IF(LEN(VLOOKUP($A121,Questions!$B:$AA,22,FALSE))=0,"",VLOOKUP($A121,Questions!$B:$AA,22,FALSE))</f>
        <v xml:space="preserve"> </v>
      </c>
      <c r="F121" s="36" t="str">
        <f>IF(LEN(VLOOKUP($A121,Questions!$B:$AA,23,FALSE))=0,"",VLOOKUP($A121,Questions!$B:$AA,23,FALSE))</f>
        <v xml:space="preserve"> </v>
      </c>
      <c r="G121" s="36" t="str">
        <f>IF(LEN(VLOOKUP($A121,Questions!$B:$AA,24,FALSE))=0,"",VLOOKUP($A121,Questions!$B:$AA,24,FALSE))</f>
        <v xml:space="preserve"> </v>
      </c>
      <c r="H121" s="36" t="str">
        <f>IF(LEN(VLOOKUP($A121,Questions!$B:$AA,25,FALSE))=0,"",VLOOKUP($A121,Questions!$B:$AA,25,FALSE))</f>
        <v xml:space="preserve"> </v>
      </c>
      <c r="I121" s="36" t="str">
        <f>IF(LEN(VLOOKUP($A121,Questions!$B:$AA,26,FALSE))=0,"",VLOOKUP($A121,Questions!$B:$AA,26,FALSE))</f>
        <v xml:space="preserve"> </v>
      </c>
      <c r="J121" s="36" t="str">
        <f>IF(LEN(VLOOKUP($A121,Questions!$B:$AB,27,FALSE))=0,"",VLOOKUP($A121,Questions!$B:$AB,27,FALSE))</f>
        <v xml:space="preserve"> </v>
      </c>
    </row>
    <row r="122" spans="1:10" ht="80" customHeight="1" x14ac:dyDescent="0.15">
      <c r="A122" s="14" t="s">
        <v>192</v>
      </c>
      <c r="B122" s="29" t="str">
        <f>VLOOKUP(A122,'HECVAT - Full'!A$26:B$285,2,FALSE)</f>
        <v>Does your Change Management process also verify that all required third party libraries and dependencies are still supported with each major change?</v>
      </c>
      <c r="C122" s="36" t="str">
        <f>IF(LEN(VLOOKUP($A122,Questions!$B:$AA,20,FALSE))=0,"",VLOOKUP($A122,Questions!$B:$AA,20,FALSE))</f>
        <v xml:space="preserve"> </v>
      </c>
      <c r="D122" s="38" t="str">
        <f>IF(LEN(VLOOKUP($A122,Questions!$B:$AA,21,FALSE))=0,"",VLOOKUP($A122,Questions!$B:$AA,21,FALSE))</f>
        <v xml:space="preserve"> </v>
      </c>
      <c r="E122" s="36" t="str">
        <f>IF(LEN(VLOOKUP($A122,Questions!$B:$AA,22,FALSE))=0,"",VLOOKUP($A122,Questions!$B:$AA,22,FALSE))</f>
        <v xml:space="preserve"> </v>
      </c>
      <c r="F122" s="36" t="str">
        <f>IF(LEN(VLOOKUP($A122,Questions!$B:$AA,23,FALSE))=0,"",VLOOKUP($A122,Questions!$B:$AA,23,FALSE))</f>
        <v xml:space="preserve"> </v>
      </c>
      <c r="G122" s="36" t="str">
        <f>IF(LEN(VLOOKUP($A122,Questions!$B:$AA,24,FALSE))=0,"",VLOOKUP($A122,Questions!$B:$AA,24,FALSE))</f>
        <v xml:space="preserve"> </v>
      </c>
      <c r="H122" s="36" t="str">
        <f>IF(LEN(VLOOKUP($A122,Questions!$B:$AA,25,FALSE))=0,"",VLOOKUP($A122,Questions!$B:$AA,25,FALSE))</f>
        <v xml:space="preserve"> </v>
      </c>
      <c r="I122" s="36" t="str">
        <f>IF(LEN(VLOOKUP($A122,Questions!$B:$AA,26,FALSE))=0,"",VLOOKUP($A122,Questions!$B:$AA,26,FALSE))</f>
        <v xml:space="preserve"> </v>
      </c>
      <c r="J122" s="36" t="str">
        <f>IF(LEN(VLOOKUP($A122,Questions!$B:$AB,27,FALSE))=0,"",VLOOKUP($A122,Questions!$B:$AB,27,FALSE))</f>
        <v xml:space="preserve"> </v>
      </c>
    </row>
    <row r="123" spans="1:10" ht="64.25" customHeight="1" x14ac:dyDescent="0.15">
      <c r="A123" s="14" t="s">
        <v>193</v>
      </c>
      <c r="B123" s="29" t="str">
        <f>VLOOKUP(A123,'HECVAT - Full'!A$26:B$285,2,FALSE)</f>
        <v>Will the institution be notified of major changes to your environment that could impact the institution's security posture?</v>
      </c>
      <c r="C123" s="36" t="str">
        <f>IF(LEN(VLOOKUP($A123,Questions!$B:$AA,20,FALSE))=0,"",VLOOKUP($A123,Questions!$B:$AA,20,FALSE))</f>
        <v xml:space="preserve"> </v>
      </c>
      <c r="D123" s="38" t="str">
        <f>IF(LEN(VLOOKUP($A123,Questions!$B:$AA,21,FALSE))=0,"",VLOOKUP($A123,Questions!$B:$AA,21,FALSE))</f>
        <v xml:space="preserve"> </v>
      </c>
      <c r="E123" s="36" t="str">
        <f>IF(LEN(VLOOKUP($A123,Questions!$B:$AA,22,FALSE))=0,"",VLOOKUP($A123,Questions!$B:$AA,22,FALSE))</f>
        <v xml:space="preserve"> </v>
      </c>
      <c r="F123" s="37" t="str">
        <f>IF(LEN(VLOOKUP($A123,Questions!$B:$AA,23,FALSE))=0,"",VLOOKUP($A123,Questions!$B:$AA,23,FALSE))</f>
        <v xml:space="preserve"> </v>
      </c>
      <c r="G123" s="37" t="str">
        <f>IF(LEN(VLOOKUP($A123,Questions!$B:$AA,24,FALSE))=0,"",VLOOKUP($A123,Questions!$B:$AA,24,FALSE))</f>
        <v xml:space="preserve"> </v>
      </c>
      <c r="H123" s="36" t="str">
        <f>IF(LEN(VLOOKUP($A123,Questions!$B:$AA,25,FALSE))=0,"",VLOOKUP($A123,Questions!$B:$AA,25,FALSE))</f>
        <v xml:space="preserve"> </v>
      </c>
      <c r="I123" s="36" t="str">
        <f>IF(LEN(VLOOKUP($A123,Questions!$B:$AA,26,FALSE))=0,"",VLOOKUP($A123,Questions!$B:$AA,26,FALSE))</f>
        <v xml:space="preserve"> </v>
      </c>
      <c r="J123" s="36" t="str">
        <f>IF(LEN(VLOOKUP($A123,Questions!$B:$AB,27,FALSE))=0,"",VLOOKUP($A123,Questions!$B:$AB,27,FALSE))</f>
        <v xml:space="preserve"> </v>
      </c>
    </row>
    <row r="124" spans="1:10" ht="64.25" customHeight="1" x14ac:dyDescent="0.15">
      <c r="A124" s="14" t="s">
        <v>194</v>
      </c>
      <c r="B124" s="29" t="str">
        <f>VLOOKUP(A124,'HECVAT - Full'!A$26:B$285,2,FALSE)</f>
        <v>Do clients have the option to not participate in or postpone an upgrade to a new release?</v>
      </c>
      <c r="C124" s="36" t="str">
        <f>IF(LEN(VLOOKUP($A124,Questions!$B:$AA,20,FALSE))=0,"",VLOOKUP($A124,Questions!$B:$AA,20,FALSE))</f>
        <v xml:space="preserve"> </v>
      </c>
      <c r="D124" s="261" t="str">
        <f>IF(LEN(VLOOKUP($A124,Questions!$B:$AA,21,FALSE))=0,"",VLOOKUP($A124,Questions!$B:$AA,21,FALSE))</f>
        <v xml:space="preserve"> </v>
      </c>
      <c r="E124" s="37" t="str">
        <f>IF(LEN(VLOOKUP($A124,Questions!$B:$AA,22,FALSE))=0,"",VLOOKUP($A124,Questions!$B:$AA,22,FALSE))</f>
        <v xml:space="preserve"> </v>
      </c>
      <c r="F124" s="37" t="str">
        <f>IF(LEN(VLOOKUP($A124,Questions!$B:$AA,23,FALSE))=0,"",VLOOKUP($A124,Questions!$B:$AA,23,FALSE))</f>
        <v xml:space="preserve"> </v>
      </c>
      <c r="G124" s="37" t="str">
        <f>IF(LEN(VLOOKUP($A124,Questions!$B:$AA,24,FALSE))=0,"",VLOOKUP($A124,Questions!$B:$AA,24,FALSE))</f>
        <v xml:space="preserve"> </v>
      </c>
      <c r="H124" s="36" t="str">
        <f>IF(LEN(VLOOKUP($A124,Questions!$B:$AA,25,FALSE))=0,"",VLOOKUP($A124,Questions!$B:$AA,25,FALSE))</f>
        <v xml:space="preserve"> </v>
      </c>
      <c r="I124" s="36" t="str">
        <f>IF(LEN(VLOOKUP($A124,Questions!$B:$AA,26,FALSE))=0,"",VLOOKUP($A124,Questions!$B:$AA,26,FALSE))</f>
        <v xml:space="preserve"> </v>
      </c>
      <c r="J124" s="36" t="str">
        <f>IF(LEN(VLOOKUP($A124,Questions!$B:$AB,27,FALSE))=0,"",VLOOKUP($A124,Questions!$B:$AB,27,FALSE))</f>
        <v xml:space="preserve"> </v>
      </c>
    </row>
    <row r="125" spans="1:10" ht="64.25" customHeight="1" x14ac:dyDescent="0.15">
      <c r="A125" s="14" t="s">
        <v>195</v>
      </c>
      <c r="B125" s="29" t="str">
        <f>VLOOKUP(A125,'HECVAT - Full'!A$26:B$285,2,FALSE)</f>
        <v>Do you have a fully implemented solution support strategy that defines how many concurrent versions you support?</v>
      </c>
      <c r="C125" s="36" t="str">
        <f>IF(LEN(VLOOKUP($A125,Questions!$B:$AA,20,FALSE))=0,"",VLOOKUP($A125,Questions!$B:$AA,20,FALSE))</f>
        <v xml:space="preserve"> </v>
      </c>
      <c r="D125" s="38" t="str">
        <f>IF(LEN(VLOOKUP($A125,Questions!$B:$AA,21,FALSE))=0,"",VLOOKUP($A125,Questions!$B:$AA,21,FALSE))</f>
        <v xml:space="preserve"> </v>
      </c>
      <c r="E125" s="37" t="str">
        <f>IF(LEN(VLOOKUP($A125,Questions!$B:$AA,22,FALSE))=0,"",VLOOKUP($A125,Questions!$B:$AA,22,FALSE))</f>
        <v xml:space="preserve"> </v>
      </c>
      <c r="F125" s="37" t="str">
        <f>IF(LEN(VLOOKUP($A125,Questions!$B:$AA,23,FALSE))=0,"",VLOOKUP($A125,Questions!$B:$AA,23,FALSE))</f>
        <v xml:space="preserve"> </v>
      </c>
      <c r="G125" s="37" t="str">
        <f>IF(LEN(VLOOKUP($A125,Questions!$B:$AA,24,FALSE))=0,"",VLOOKUP($A125,Questions!$B:$AA,24,FALSE))</f>
        <v xml:space="preserve"> </v>
      </c>
      <c r="H125" s="36" t="str">
        <f>IF(LEN(VLOOKUP($A125,Questions!$B:$AA,25,FALSE))=0,"",VLOOKUP($A125,Questions!$B:$AA,25,FALSE))</f>
        <v xml:space="preserve"> </v>
      </c>
      <c r="I125" s="36" t="str">
        <f>IF(LEN(VLOOKUP($A125,Questions!$B:$AA,26,FALSE))=0,"",VLOOKUP($A125,Questions!$B:$AA,26,FALSE))</f>
        <v xml:space="preserve"> </v>
      </c>
      <c r="J125" s="36" t="str">
        <f>IF(LEN(VLOOKUP($A125,Questions!$B:$AB,27,FALSE))=0,"",VLOOKUP($A125,Questions!$B:$AB,27,FALSE))</f>
        <v xml:space="preserve"> </v>
      </c>
    </row>
    <row r="126" spans="1:10" ht="64.25" customHeight="1" x14ac:dyDescent="0.15">
      <c r="A126" s="14" t="s">
        <v>196</v>
      </c>
      <c r="B126" s="29" t="str">
        <f>VLOOKUP(A126,'HECVAT - Full'!A$26:B$285,2,FALSE)</f>
        <v>Does the system support client customizations from one release to another?</v>
      </c>
      <c r="C126" s="36" t="str">
        <f>IF(LEN(VLOOKUP($A126,Questions!$B:$AA,20,FALSE))=0,"",VLOOKUP($A126,Questions!$B:$AA,20,FALSE))</f>
        <v xml:space="preserve"> </v>
      </c>
      <c r="D126" s="38" t="str">
        <f>IF(LEN(VLOOKUP($A126,Questions!$B:$AA,21,FALSE))=0,"",VLOOKUP($A126,Questions!$B:$AA,21,FALSE))</f>
        <v xml:space="preserve"> </v>
      </c>
      <c r="E126" s="37" t="str">
        <f>IF(LEN(VLOOKUP($A126,Questions!$B:$AA,22,FALSE))=0,"",VLOOKUP($A126,Questions!$B:$AA,22,FALSE))</f>
        <v xml:space="preserve"> </v>
      </c>
      <c r="F126" s="37" t="str">
        <f>IF(LEN(VLOOKUP($A126,Questions!$B:$AA,23,FALSE))=0,"",VLOOKUP($A126,Questions!$B:$AA,23,FALSE))</f>
        <v xml:space="preserve"> </v>
      </c>
      <c r="G126" s="37" t="str">
        <f>IF(LEN(VLOOKUP($A126,Questions!$B:$AA,24,FALSE))=0,"",VLOOKUP($A126,Questions!$B:$AA,24,FALSE))</f>
        <v xml:space="preserve"> </v>
      </c>
      <c r="H126" s="36" t="str">
        <f>IF(LEN(VLOOKUP($A126,Questions!$B:$AA,25,FALSE))=0,"",VLOOKUP($A126,Questions!$B:$AA,25,FALSE))</f>
        <v xml:space="preserve"> </v>
      </c>
      <c r="I126" s="37" t="str">
        <f>IF(LEN(VLOOKUP($A126,Questions!$B:$AA,26,FALSE))=0,"",VLOOKUP($A126,Questions!$B:$AA,26,FALSE))</f>
        <v xml:space="preserve"> </v>
      </c>
      <c r="J126" s="37" t="str">
        <f>IF(LEN(VLOOKUP($A126,Questions!$B:$AB,27,FALSE))=0,"",VLOOKUP($A126,Questions!$B:$AB,27,FALSE))</f>
        <v xml:space="preserve"> </v>
      </c>
    </row>
    <row r="127" spans="1:10" ht="64.25" customHeight="1" x14ac:dyDescent="0.15">
      <c r="A127" s="14" t="s">
        <v>197</v>
      </c>
      <c r="B127" s="29" t="str">
        <f>VLOOKUP(A127,'HECVAT - Full'!A$26:B$285,2,FALSE)</f>
        <v>Do you have a release schedule for product updates?</v>
      </c>
      <c r="C127" s="36" t="str">
        <f>IF(LEN(VLOOKUP($A127,Questions!$B:$AA,20,FALSE))=0,"",VLOOKUP($A127,Questions!$B:$AA,20,FALSE))</f>
        <v xml:space="preserve"> </v>
      </c>
      <c r="D127" s="38" t="str">
        <f>IF(LEN(VLOOKUP($A127,Questions!$B:$AA,21,FALSE))=0,"",VLOOKUP($A127,Questions!$B:$AA,21,FALSE))</f>
        <v xml:space="preserve"> </v>
      </c>
      <c r="E127" s="37" t="str">
        <f>IF(LEN(VLOOKUP($A127,Questions!$B:$AA,22,FALSE))=0,"",VLOOKUP($A127,Questions!$B:$AA,22,FALSE))</f>
        <v xml:space="preserve"> </v>
      </c>
      <c r="F127" s="37" t="str">
        <f>IF(LEN(VLOOKUP($A127,Questions!$B:$AA,23,FALSE))=0,"",VLOOKUP($A127,Questions!$B:$AA,23,FALSE))</f>
        <v xml:space="preserve"> </v>
      </c>
      <c r="G127" s="37" t="str">
        <f>IF(LEN(VLOOKUP($A127,Questions!$B:$AA,24,FALSE))=0,"",VLOOKUP($A127,Questions!$B:$AA,24,FALSE))</f>
        <v xml:space="preserve"> </v>
      </c>
      <c r="H127" s="36" t="str">
        <f>IF(LEN(VLOOKUP($A127,Questions!$B:$AA,25,FALSE))=0,"",VLOOKUP($A127,Questions!$B:$AA,25,FALSE))</f>
        <v xml:space="preserve"> </v>
      </c>
      <c r="I127" s="37" t="str">
        <f>IF(LEN(VLOOKUP($A127,Questions!$B:$AA,26,FALSE))=0,"",VLOOKUP($A127,Questions!$B:$AA,26,FALSE))</f>
        <v xml:space="preserve"> </v>
      </c>
      <c r="J127" s="37" t="str">
        <f>IF(LEN(VLOOKUP($A127,Questions!$B:$AB,27,FALSE))=0,"",VLOOKUP($A127,Questions!$B:$AB,27,FALSE))</f>
        <v xml:space="preserve"> </v>
      </c>
    </row>
    <row r="128" spans="1:10" ht="64.25" customHeight="1" x14ac:dyDescent="0.15">
      <c r="A128" s="14" t="s">
        <v>198</v>
      </c>
      <c r="B128" s="29" t="str">
        <f>VLOOKUP(A128,'HECVAT - Full'!A$26:B$285,2,FALSE)</f>
        <v>Do you have a technology roadmap, for at least the next 2 years, for enhancements and bug fixes for the product/service being assessed?</v>
      </c>
      <c r="C128" s="36" t="str">
        <f>IF(LEN(VLOOKUP($A128,Questions!$B:$AA,20,FALSE))=0,"",VLOOKUP($A128,Questions!$B:$AA,20,FALSE))</f>
        <v xml:space="preserve"> </v>
      </c>
      <c r="D128" s="38" t="str">
        <f>IF(LEN(VLOOKUP($A128,Questions!$B:$AA,21,FALSE))=0,"",VLOOKUP($A128,Questions!$B:$AA,21,FALSE))</f>
        <v xml:space="preserve"> </v>
      </c>
      <c r="E128" s="36" t="str">
        <f>IF(LEN(VLOOKUP($A128,Questions!$B:$AA,22,FALSE))=0,"",VLOOKUP($A128,Questions!$B:$AA,22,FALSE))</f>
        <v xml:space="preserve"> </v>
      </c>
      <c r="F128" s="36" t="str">
        <f>IF(LEN(VLOOKUP($A128,Questions!$B:$AA,23,FALSE))=0,"",VLOOKUP($A128,Questions!$B:$AA,23,FALSE))</f>
        <v xml:space="preserve"> </v>
      </c>
      <c r="G128" s="36" t="str">
        <f>IF(LEN(VLOOKUP($A128,Questions!$B:$AA,24,FALSE))=0,"",VLOOKUP($A128,Questions!$B:$AA,24,FALSE))</f>
        <v xml:space="preserve"> </v>
      </c>
      <c r="H128" s="36" t="str">
        <f>IF(LEN(VLOOKUP($A128,Questions!$B:$AA,25,FALSE))=0,"",VLOOKUP($A128,Questions!$B:$AA,25,FALSE))</f>
        <v xml:space="preserve"> </v>
      </c>
      <c r="I128" s="36" t="str">
        <f>IF(LEN(VLOOKUP($A128,Questions!$B:$AA,26,FALSE))=0,"",VLOOKUP($A128,Questions!$B:$AA,26,FALSE))</f>
        <v xml:space="preserve"> </v>
      </c>
      <c r="J128" s="36" t="str">
        <f>IF(LEN(VLOOKUP($A128,Questions!$B:$AB,27,FALSE))=0,"",VLOOKUP($A128,Questions!$B:$AB,27,FALSE))</f>
        <v xml:space="preserve"> </v>
      </c>
    </row>
    <row r="129" spans="1:259" ht="64.25" customHeight="1" x14ac:dyDescent="0.15">
      <c r="A129" s="14" t="s">
        <v>199</v>
      </c>
      <c r="B129" s="29" t="str">
        <f>VLOOKUP(A129,'HECVAT - Full'!A$26:B$285,2,FALSE)</f>
        <v>Is Institution involvement (i.e. technically or organizationally) required during product updates?</v>
      </c>
      <c r="C129" s="36" t="str">
        <f>IF(LEN(VLOOKUP($A129,Questions!$B:$AA,20,FALSE))=0,"",VLOOKUP($A129,Questions!$B:$AA,20,FALSE))</f>
        <v xml:space="preserve"> </v>
      </c>
      <c r="D129" s="38" t="str">
        <f>IF(LEN(VLOOKUP($A129,Questions!$B:$AA,21,FALSE))=0,"",VLOOKUP($A129,Questions!$B:$AA,21,FALSE))</f>
        <v xml:space="preserve"> </v>
      </c>
      <c r="E129" s="37" t="str">
        <f>IF(LEN(VLOOKUP($A129,Questions!$B:$AA,22,FALSE))=0,"",VLOOKUP($A129,Questions!$B:$AA,22,FALSE))</f>
        <v xml:space="preserve"> </v>
      </c>
      <c r="F129" s="37" t="str">
        <f>IF(LEN(VLOOKUP($A129,Questions!$B:$AA,23,FALSE))=0,"",VLOOKUP($A129,Questions!$B:$AA,23,FALSE))</f>
        <v xml:space="preserve"> </v>
      </c>
      <c r="G129" s="36" t="str">
        <f>IF(LEN(VLOOKUP($A129,Questions!$B:$AA,24,FALSE))=0,"",VLOOKUP($A129,Questions!$B:$AA,24,FALSE))</f>
        <v xml:space="preserve"> </v>
      </c>
      <c r="H129" s="36" t="str">
        <f>IF(LEN(VLOOKUP($A129,Questions!$B:$AA,25,FALSE))=0,"",VLOOKUP($A129,Questions!$B:$AA,25,FALSE))</f>
        <v xml:space="preserve"> </v>
      </c>
      <c r="I129" s="37" t="str">
        <f>IF(LEN(VLOOKUP($A129,Questions!$B:$AA,26,FALSE))=0,"",VLOOKUP($A129,Questions!$B:$AA,26,FALSE))</f>
        <v xml:space="preserve"> </v>
      </c>
      <c r="J129" s="37" t="str">
        <f>IF(LEN(VLOOKUP($A129,Questions!$B:$AB,27,FALSE))=0,"",VLOOKUP($A129,Questions!$B:$AB,27,FALSE))</f>
        <v xml:space="preserve"> </v>
      </c>
    </row>
    <row r="130" spans="1:259" ht="64.25" customHeight="1" x14ac:dyDescent="0.15">
      <c r="A130" s="14" t="s">
        <v>200</v>
      </c>
      <c r="B130" s="29" t="str">
        <f>VLOOKUP(A130,'HECVAT - Full'!A$26:B$285,2,FALSE)</f>
        <v>Do you have policy and procedure, currently implemented, managing how critical patches are applied to all systems and applications?</v>
      </c>
      <c r="C130" s="36" t="str">
        <f>IF(LEN(VLOOKUP($A130,Questions!$B:$AA,20,FALSE))=0,"",VLOOKUP($A130,Questions!$B:$AA,20,FALSE))</f>
        <v xml:space="preserve"> </v>
      </c>
      <c r="D130" s="38" t="str">
        <f>IF(LEN(VLOOKUP($A130,Questions!$B:$AA,21,FALSE))=0,"",VLOOKUP($A130,Questions!$B:$AA,21,FALSE))</f>
        <v xml:space="preserve"> </v>
      </c>
      <c r="E130" s="37" t="str">
        <f>IF(LEN(VLOOKUP($A130,Questions!$B:$AA,22,FALSE))=0,"",VLOOKUP($A130,Questions!$B:$AA,22,FALSE))</f>
        <v xml:space="preserve"> </v>
      </c>
      <c r="F130" s="37" t="str">
        <f>IF(LEN(VLOOKUP($A130,Questions!$B:$AA,23,FALSE))=0,"",VLOOKUP($A130,Questions!$B:$AA,23,FALSE))</f>
        <v xml:space="preserve"> </v>
      </c>
      <c r="G130" s="37" t="str">
        <f>IF(LEN(VLOOKUP($A130,Questions!$B:$AA,24,FALSE))=0,"",VLOOKUP($A130,Questions!$B:$AA,24,FALSE))</f>
        <v xml:space="preserve"> </v>
      </c>
      <c r="H130" s="36" t="str">
        <f>IF(LEN(VLOOKUP($A130,Questions!$B:$AA,25,FALSE))=0,"",VLOOKUP($A130,Questions!$B:$AA,25,FALSE))</f>
        <v xml:space="preserve"> </v>
      </c>
      <c r="I130" s="37" t="str">
        <f>IF(LEN(VLOOKUP($A130,Questions!$B:$AA,26,FALSE))=0,"",VLOOKUP($A130,Questions!$B:$AA,26,FALSE))</f>
        <v xml:space="preserve"> </v>
      </c>
      <c r="J130" s="37" t="str">
        <f>IF(LEN(VLOOKUP($A130,Questions!$B:$AB,27,FALSE))=0,"",VLOOKUP($A130,Questions!$B:$AB,27,FALSE))</f>
        <v xml:space="preserve"> </v>
      </c>
    </row>
    <row r="131" spans="1:259" ht="64.25" customHeight="1" x14ac:dyDescent="0.15">
      <c r="A131" s="14" t="s">
        <v>201</v>
      </c>
      <c r="B131" s="29" t="str">
        <f>VLOOKUP(A131,'HECVAT - Full'!A$26:B$285,2,FALSE)</f>
        <v>Do you have policy and procedure, currently implemented, guiding how security risks are mitigated until patches can be applied?</v>
      </c>
      <c r="C131" s="37" t="str">
        <f>IF(LEN(VLOOKUP($A131,Questions!$B:$AA,20,FALSE))=0,"",VLOOKUP($A131,Questions!$B:$AA,20,FALSE))</f>
        <v xml:space="preserve"> </v>
      </c>
      <c r="D131" s="38" t="str">
        <f>IF(LEN(VLOOKUP($A131,Questions!$B:$AA,21,FALSE))=0,"",VLOOKUP($A131,Questions!$B:$AA,21,FALSE))</f>
        <v xml:space="preserve"> </v>
      </c>
      <c r="E131" s="37" t="str">
        <f>IF(LEN(VLOOKUP($A131,Questions!$B:$AA,22,FALSE))=0,"",VLOOKUP($A131,Questions!$B:$AA,22,FALSE))</f>
        <v xml:space="preserve"> </v>
      </c>
      <c r="F131" s="37" t="str">
        <f>IF(LEN(VLOOKUP($A131,Questions!$B:$AA,23,FALSE))=0,"",VLOOKUP($A131,Questions!$B:$AA,23,FALSE))</f>
        <v xml:space="preserve"> </v>
      </c>
      <c r="G131" s="37" t="str">
        <f>IF(LEN(VLOOKUP($A131,Questions!$B:$AA,24,FALSE))=0,"",VLOOKUP($A131,Questions!$B:$AA,24,FALSE))</f>
        <v xml:space="preserve"> </v>
      </c>
      <c r="H131" s="36" t="str">
        <f>IF(LEN(VLOOKUP($A131,Questions!$B:$AA,25,FALSE))=0,"",VLOOKUP($A131,Questions!$B:$AA,25,FALSE))</f>
        <v xml:space="preserve"> </v>
      </c>
      <c r="I131" s="37" t="str">
        <f>IF(LEN(VLOOKUP($A131,Questions!$B:$AA,26,FALSE))=0,"",VLOOKUP($A131,Questions!$B:$AA,26,FALSE))</f>
        <v xml:space="preserve"> </v>
      </c>
      <c r="J131" s="37" t="str">
        <f>IF(LEN(VLOOKUP($A131,Questions!$B:$AB,27,FALSE))=0,"",VLOOKUP($A131,Questions!$B:$AB,27,FALSE))</f>
        <v xml:space="preserve"> </v>
      </c>
    </row>
    <row r="132" spans="1:259" ht="64.25" customHeight="1" x14ac:dyDescent="0.15">
      <c r="A132" s="14" t="s">
        <v>202</v>
      </c>
      <c r="B132" s="29" t="str">
        <f>VLOOKUP(A132,'HECVAT - Full'!A$26:B$285,2,FALSE)</f>
        <v>Are upgrades or system changes installed during off-peak hours or in a manner that does not impact the customer?</v>
      </c>
      <c r="C132" s="36" t="str">
        <f>IF(LEN(VLOOKUP($A132,Questions!$B:$AA,20,FALSE))=0,"",VLOOKUP($A132,Questions!$B:$AA,20,FALSE))</f>
        <v xml:space="preserve"> </v>
      </c>
      <c r="D132" s="38" t="str">
        <f>IF(LEN(VLOOKUP($A132,Questions!$B:$AA,21,FALSE))=0,"",VLOOKUP($A132,Questions!$B:$AA,21,FALSE))</f>
        <v xml:space="preserve"> </v>
      </c>
      <c r="E132" s="36" t="str">
        <f>IF(LEN(VLOOKUP($A132,Questions!$B:$AA,22,FALSE))=0,"",VLOOKUP($A132,Questions!$B:$AA,22,FALSE))</f>
        <v xml:space="preserve"> </v>
      </c>
      <c r="F132" s="37" t="str">
        <f>IF(LEN(VLOOKUP($A132,Questions!$B:$AA,23,FALSE))=0,"",VLOOKUP($A132,Questions!$B:$AA,23,FALSE))</f>
        <v xml:space="preserve"> </v>
      </c>
      <c r="G132" s="37" t="str">
        <f>IF(LEN(VLOOKUP($A132,Questions!$B:$AA,24,FALSE))=0,"",VLOOKUP($A132,Questions!$B:$AA,24,FALSE))</f>
        <v xml:space="preserve"> </v>
      </c>
      <c r="H132" s="36" t="str">
        <f>IF(LEN(VLOOKUP($A132,Questions!$B:$AA,25,FALSE))=0,"",VLOOKUP($A132,Questions!$B:$AA,25,FALSE))</f>
        <v xml:space="preserve"> </v>
      </c>
      <c r="I132" s="36" t="str">
        <f>IF(LEN(VLOOKUP($A132,Questions!$B:$AA,26,FALSE))=0,"",VLOOKUP($A132,Questions!$B:$AA,26,FALSE))</f>
        <v xml:space="preserve"> </v>
      </c>
      <c r="J132" s="36" t="str">
        <f>IF(LEN(VLOOKUP($A132,Questions!$B:$AB,27,FALSE))=0,"",VLOOKUP($A132,Questions!$B:$AB,27,FALSE))</f>
        <v xml:space="preserve"> </v>
      </c>
    </row>
    <row r="133" spans="1:259" ht="64.25" customHeight="1" x14ac:dyDescent="0.15">
      <c r="A133" s="14" t="s">
        <v>203</v>
      </c>
      <c r="B133" s="29" t="str">
        <f>VLOOKUP(A133,'HECVAT - Full'!A$26:B$285,2,FALSE)</f>
        <v>Do procedures exist to provide that emergency changes are documented and authorized (including after the fact approval)?</v>
      </c>
      <c r="C133" s="36" t="str">
        <f>IF(LEN(VLOOKUP($A133,Questions!$B:$AA,20,FALSE))=0,"",VLOOKUP($A133,Questions!$B:$AA,20,FALSE))</f>
        <v xml:space="preserve"> </v>
      </c>
      <c r="D133" s="36" t="str">
        <f>IF(LEN(VLOOKUP($A133,Questions!$B:$AA,21,FALSE))=0,"",VLOOKUP($A133,Questions!$B:$AA,21,FALSE))</f>
        <v xml:space="preserve"> </v>
      </c>
      <c r="E133" s="36" t="str">
        <f>IF(LEN(VLOOKUP($A133,Questions!$B:$AA,22,FALSE))=0,"",VLOOKUP($A133,Questions!$B:$AA,22,FALSE))</f>
        <v xml:space="preserve"> </v>
      </c>
      <c r="F133" s="37" t="str">
        <f>IF(LEN(VLOOKUP($A133,Questions!$B:$AA,23,FALSE))=0,"",VLOOKUP($A133,Questions!$B:$AA,23,FALSE))</f>
        <v xml:space="preserve"> </v>
      </c>
      <c r="G133" s="37" t="str">
        <f>IF(LEN(VLOOKUP($A133,Questions!$B:$AA,24,FALSE))=0,"",VLOOKUP($A133,Questions!$B:$AA,24,FALSE))</f>
        <v xml:space="preserve"> </v>
      </c>
      <c r="H133" s="36" t="str">
        <f>IF(LEN(VLOOKUP($A133,Questions!$B:$AA,25,FALSE))=0,"",VLOOKUP($A133,Questions!$B:$AA,25,FALSE))</f>
        <v xml:space="preserve"> </v>
      </c>
      <c r="I133" s="36" t="str">
        <f>IF(LEN(VLOOKUP($A133,Questions!$B:$AA,26,FALSE))=0,"",VLOOKUP($A133,Questions!$B:$AA,26,FALSE))</f>
        <v xml:space="preserve"> </v>
      </c>
      <c r="J133" s="36" t="str">
        <f>IF(LEN(VLOOKUP($A133,Questions!$B:$AB,27,FALSE))=0,"",VLOOKUP($A133,Questions!$B:$AB,27,FALSE))</f>
        <v xml:space="preserve"> </v>
      </c>
    </row>
    <row r="134" spans="1:259" ht="48" customHeight="1" x14ac:dyDescent="0.15">
      <c r="A134" s="14" t="s">
        <v>204</v>
      </c>
      <c r="B134" s="29" t="str">
        <f>VLOOKUP(A134,'HECVAT - Full'!A$26:B$285,2,FALSE)</f>
        <v>Do you have policy and procedure, currently implemented, guiding how security risks are mitigated until patches can be applied?</v>
      </c>
      <c r="C134" s="36" t="str">
        <f>IF(LEN(VLOOKUP($A134,Questions!$B:$AA,20,FALSE))=0,"",VLOOKUP($A134,Questions!$B:$AA,20,FALSE))</f>
        <v xml:space="preserve"> </v>
      </c>
      <c r="D134" s="261" t="str">
        <f>IF(LEN(VLOOKUP($A134,Questions!$B:$AA,21,FALSE))=0,"",VLOOKUP($A134,Questions!$B:$AA,21,FALSE))</f>
        <v xml:space="preserve"> </v>
      </c>
      <c r="E134" s="37" t="str">
        <f>IF(LEN(VLOOKUP($A134,Questions!$B:$AA,22,FALSE))=0,"",VLOOKUP($A134,Questions!$B:$AA,22,FALSE))</f>
        <v xml:space="preserve"> </v>
      </c>
      <c r="F134" s="37" t="str">
        <f>IF(LEN(VLOOKUP($A134,Questions!$B:$AA,23,FALSE))=0,"",VLOOKUP($A134,Questions!$B:$AA,23,FALSE))</f>
        <v xml:space="preserve"> </v>
      </c>
      <c r="G134" s="37" t="str">
        <f>IF(LEN(VLOOKUP($A134,Questions!$B:$AA,24,FALSE))=0,"",VLOOKUP($A134,Questions!$B:$AA,24,FALSE))</f>
        <v xml:space="preserve"> </v>
      </c>
      <c r="H134" s="36" t="str">
        <f>IF(LEN(VLOOKUP($A134,Questions!$B:$AA,25,FALSE))=0,"",VLOOKUP($A134,Questions!$B:$AA,25,FALSE))</f>
        <v xml:space="preserve"> </v>
      </c>
      <c r="I134" s="36" t="str">
        <f>IF(LEN(VLOOKUP($A134,Questions!$B:$AA,26,FALSE))=0,"",VLOOKUP($A134,Questions!$B:$AA,26,FALSE))</f>
        <v xml:space="preserve"> </v>
      </c>
      <c r="J134" s="36" t="str">
        <f>IF(LEN(VLOOKUP($A134,Questions!$B:$AB,27,FALSE))=0,"",VLOOKUP($A134,Questions!$B:$AB,27,FALSE))</f>
        <v xml:space="preserve"> </v>
      </c>
    </row>
    <row r="135" spans="1:259" ht="78.75" customHeight="1" x14ac:dyDescent="0.15">
      <c r="A135" s="14" t="s">
        <v>205</v>
      </c>
      <c r="B135" s="29" t="str">
        <f>VLOOKUP(A135,'HECVAT - Full'!A$26:B$285,2,FALSE)</f>
        <v>Do you have an implemented system configuration management process? (e.g. secure "gold" images, etc.)</v>
      </c>
      <c r="C135" s="36" t="str">
        <f>IF(LEN(VLOOKUP($A135,Questions!$B:$AA,20,FALSE))=0,"",VLOOKUP($A135,Questions!$B:$AA,20,FALSE))</f>
        <v xml:space="preserve"> </v>
      </c>
      <c r="D135" s="261" t="str">
        <f>IF(LEN(VLOOKUP($A135,Questions!$B:$AA,21,FALSE))=0,"",VLOOKUP($A135,Questions!$B:$AA,21,FALSE))</f>
        <v xml:space="preserve"> </v>
      </c>
      <c r="E135" s="36" t="str">
        <f>IF(LEN(VLOOKUP($A135,Questions!$B:$AA,22,FALSE))=0,"",VLOOKUP($A135,Questions!$B:$AA,22,FALSE))</f>
        <v xml:space="preserve"> </v>
      </c>
      <c r="F135" s="36" t="str">
        <f>IF(LEN(VLOOKUP($A135,Questions!$B:$AA,23,FALSE))=0,"",VLOOKUP($A135,Questions!$B:$AA,23,FALSE))</f>
        <v xml:space="preserve"> </v>
      </c>
      <c r="G135" s="37" t="str">
        <f>IF(LEN(VLOOKUP($A135,Questions!$B:$AA,24,FALSE))=0,"",VLOOKUP($A135,Questions!$B:$AA,24,FALSE))</f>
        <v xml:space="preserve"> </v>
      </c>
      <c r="H135" s="36" t="str">
        <f>IF(LEN(VLOOKUP($A135,Questions!$B:$AA,25,FALSE))=0,"",VLOOKUP($A135,Questions!$B:$AA,25,FALSE))</f>
        <v xml:space="preserve"> </v>
      </c>
      <c r="I135" s="36" t="str">
        <f>IF(LEN(VLOOKUP($A135,Questions!$B:$AA,26,FALSE))=0,"",VLOOKUP($A135,Questions!$B:$AA,26,FALSE))</f>
        <v xml:space="preserve"> </v>
      </c>
      <c r="J135" s="36" t="str">
        <f>IF(LEN(VLOOKUP($A135,Questions!$B:$AB,27,FALSE))=0,"",VLOOKUP($A135,Questions!$B:$AB,27,FALSE))</f>
        <v xml:space="preserve"> </v>
      </c>
    </row>
    <row r="136" spans="1:259" ht="36" customHeight="1" x14ac:dyDescent="0.2">
      <c r="A136" s="380" t="str">
        <f>IF($C$30="","Data",IF($C$30="Yes","Data - Optional based on QUALIFIER response.","Data"))</f>
        <v>Data</v>
      </c>
      <c r="B136" s="380"/>
      <c r="C136" s="24" t="str">
        <f>C$22</f>
        <v>CIS Critical Security Controls v6.1</v>
      </c>
      <c r="D136" s="24" t="str">
        <f t="shared" ref="D136:J136" si="9">D$22</f>
        <v>HIPAA</v>
      </c>
      <c r="E136" s="24" t="str">
        <f t="shared" si="9"/>
        <v>ISO 27002:27013</v>
      </c>
      <c r="F136" s="24" t="str">
        <f t="shared" si="9"/>
        <v>NIST Cybersecurity Framework</v>
      </c>
      <c r="G136" s="24" t="str">
        <f t="shared" si="9"/>
        <v>NIST SP 800-171r1</v>
      </c>
      <c r="H136" s="24" t="str">
        <f t="shared" si="9"/>
        <v>NIST SP 800-53r4</v>
      </c>
      <c r="I136" s="24" t="str">
        <f t="shared" si="9"/>
        <v>PCI DSS</v>
      </c>
      <c r="J136" s="24" t="str">
        <f t="shared" si="9"/>
        <v>Trusted CI</v>
      </c>
      <c r="K136"/>
      <c r="L136"/>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c r="BL136"/>
      <c r="BM136"/>
      <c r="BN136"/>
      <c r="BO136"/>
      <c r="BP136"/>
      <c r="BQ136"/>
      <c r="BR136"/>
      <c r="BS136"/>
      <c r="BT136"/>
      <c r="BU136"/>
      <c r="BV136"/>
      <c r="BW136"/>
      <c r="BX136"/>
      <c r="BY136"/>
      <c r="BZ136"/>
      <c r="CA136"/>
      <c r="CB136"/>
      <c r="CC136"/>
      <c r="CD136"/>
      <c r="CE136"/>
      <c r="CF136"/>
      <c r="CG136"/>
      <c r="CH136"/>
      <c r="CI136"/>
      <c r="CJ136"/>
      <c r="CK136"/>
      <c r="CL136"/>
      <c r="CM136"/>
      <c r="CN136"/>
      <c r="CO136"/>
      <c r="CP136"/>
      <c r="CQ136"/>
      <c r="CR136"/>
      <c r="CS136"/>
      <c r="CT136"/>
      <c r="CU136"/>
      <c r="CV136"/>
      <c r="CW136"/>
      <c r="CX136"/>
      <c r="CY136"/>
      <c r="CZ136"/>
      <c r="DA136"/>
      <c r="DB136"/>
      <c r="DC136"/>
      <c r="DD136"/>
      <c r="DE136"/>
      <c r="DF136"/>
      <c r="DG136"/>
      <c r="DH136"/>
      <c r="DI136"/>
      <c r="DJ136"/>
      <c r="DK136"/>
      <c r="DL136"/>
      <c r="DM136"/>
      <c r="DN136"/>
      <c r="DO136"/>
      <c r="DP136"/>
      <c r="DQ136"/>
      <c r="DR136"/>
      <c r="DS136"/>
      <c r="DT136"/>
      <c r="DU136"/>
      <c r="DV136"/>
      <c r="DW136"/>
      <c r="DX136"/>
      <c r="DY136"/>
      <c r="DZ136"/>
      <c r="EA136"/>
      <c r="EB136"/>
      <c r="EC136"/>
      <c r="ED136"/>
      <c r="EE136"/>
      <c r="EF136"/>
      <c r="EG136"/>
      <c r="EH136"/>
      <c r="EI136"/>
      <c r="EJ136"/>
      <c r="EK136"/>
      <c r="EL136"/>
      <c r="EM136"/>
      <c r="EN136"/>
      <c r="EO136"/>
      <c r="EP136"/>
      <c r="EQ136"/>
      <c r="ER136"/>
      <c r="ES136"/>
      <c r="ET136"/>
      <c r="EU136"/>
      <c r="EV136"/>
      <c r="EW136"/>
      <c r="EX136"/>
      <c r="EY136"/>
      <c r="EZ136"/>
      <c r="FA136"/>
      <c r="FB136"/>
      <c r="FC136"/>
      <c r="FD136"/>
      <c r="FE136"/>
      <c r="FF136"/>
      <c r="FG136"/>
      <c r="FH136"/>
      <c r="FI136"/>
      <c r="FJ136"/>
      <c r="FK136"/>
      <c r="FL136"/>
      <c r="FM136"/>
      <c r="FN136"/>
      <c r="FO136"/>
      <c r="FP136"/>
      <c r="FQ136"/>
      <c r="FR136"/>
      <c r="FS136"/>
      <c r="FT136"/>
      <c r="FU136"/>
      <c r="FV136"/>
      <c r="FW136"/>
      <c r="FX136"/>
      <c r="FY136"/>
      <c r="FZ136"/>
      <c r="GA136"/>
      <c r="GB136"/>
      <c r="GC136"/>
      <c r="GD136"/>
      <c r="GE136"/>
      <c r="GF136"/>
      <c r="GG136"/>
      <c r="GH136"/>
      <c r="GI136"/>
      <c r="GJ136"/>
      <c r="GK136"/>
      <c r="GL136"/>
      <c r="GM136"/>
      <c r="GN136"/>
      <c r="GO136"/>
      <c r="GP136"/>
      <c r="GQ136"/>
      <c r="GR136"/>
      <c r="GS136"/>
      <c r="GT136"/>
      <c r="GU136"/>
      <c r="GV136"/>
      <c r="GW136"/>
      <c r="GX136"/>
      <c r="GY136"/>
      <c r="GZ136"/>
      <c r="HA136"/>
      <c r="HB136"/>
      <c r="HC136"/>
      <c r="HD136"/>
      <c r="HE136"/>
      <c r="HF136"/>
      <c r="HG136"/>
      <c r="HH136"/>
      <c r="HI136"/>
      <c r="HJ136"/>
      <c r="HK136"/>
      <c r="HL136"/>
      <c r="HM136"/>
      <c r="HN136"/>
      <c r="HO136"/>
      <c r="HP136"/>
      <c r="HQ136"/>
      <c r="HR136"/>
      <c r="HS136"/>
      <c r="HT136"/>
      <c r="HU136"/>
      <c r="HV136"/>
      <c r="HW136"/>
      <c r="HX136"/>
      <c r="HY136"/>
      <c r="HZ136"/>
      <c r="IA136"/>
      <c r="IB136"/>
      <c r="IC136"/>
      <c r="ID136"/>
      <c r="IE136"/>
      <c r="IF136"/>
      <c r="IG136"/>
      <c r="IH136"/>
      <c r="II136"/>
      <c r="IJ136"/>
      <c r="IK136"/>
      <c r="IL136"/>
      <c r="IM136"/>
      <c r="IN136"/>
      <c r="IO136"/>
      <c r="IP136"/>
      <c r="IQ136"/>
      <c r="IR136"/>
      <c r="IS136"/>
      <c r="IT136"/>
      <c r="IU136"/>
      <c r="IV136"/>
      <c r="IW136"/>
      <c r="IX136"/>
      <c r="IY136"/>
    </row>
    <row r="137" spans="1:259" ht="48" customHeight="1" x14ac:dyDescent="0.2">
      <c r="A137" s="14" t="s">
        <v>206</v>
      </c>
      <c r="B137" s="29" t="str">
        <f>VLOOKUP(A137,'HECVAT - Full'!A$26:B$285,2,FALSE)</f>
        <v>Does the environment provide for dedicated single-tenant capabilities? If not, describe how your product or environment separates data from different customers (e.g., logically, physically, single tenancy, multi-tenancy).</v>
      </c>
      <c r="C137" s="36" t="str">
        <f>IF(LEN(VLOOKUP($A137,Questions!$B:$AA,20,FALSE))=0,"",VLOOKUP($A137,Questions!$B:$AA,20,FALSE))</f>
        <v xml:space="preserve"> </v>
      </c>
      <c r="D137" s="37" t="str">
        <f>IF(LEN(VLOOKUP($A137,Questions!$B:$AA,21,FALSE))=0,"",VLOOKUP($A137,Questions!$B:$AA,21,FALSE))</f>
        <v xml:space="preserve"> </v>
      </c>
      <c r="E137" s="37" t="str">
        <f>IF(LEN(VLOOKUP($A137,Questions!$B:$AA,22,FALSE))=0,"",VLOOKUP($A137,Questions!$B:$AA,22,FALSE))</f>
        <v xml:space="preserve"> </v>
      </c>
      <c r="F137" s="36" t="str">
        <f>IF(LEN(VLOOKUP($A137,Questions!$B:$AA,23,FALSE))=0,"",VLOOKUP($A137,Questions!$B:$AA,23,FALSE))</f>
        <v xml:space="preserve"> </v>
      </c>
      <c r="G137" s="36" t="str">
        <f>IF(LEN(VLOOKUP($A137,Questions!$B:$AA,24,FALSE))=0,"",VLOOKUP($A137,Questions!$B:$AA,24,FALSE))</f>
        <v xml:space="preserve"> </v>
      </c>
      <c r="H137" s="36" t="str">
        <f>IF(LEN(VLOOKUP($A137,Questions!$B:$AA,25,FALSE))=0,"",VLOOKUP($A137,Questions!$B:$AA,25,FALSE))</f>
        <v xml:space="preserve"> </v>
      </c>
      <c r="I137" s="36" t="str">
        <f>IF(LEN(VLOOKUP($A137,Questions!$B:$AA,26,FALSE))=0,"",VLOOKUP($A137,Questions!$B:$AA,26,FALSE))</f>
        <v xml:space="preserve"> </v>
      </c>
      <c r="J137" s="36" t="str">
        <f>IF(LEN(VLOOKUP($A137,Questions!$B:$AB,27,FALSE))=0,"",VLOOKUP($A137,Questions!$B:$AB,27,FALSE))</f>
        <v xml:space="preserve"> </v>
      </c>
      <c r="K137"/>
      <c r="L137"/>
      <c r="M137"/>
      <c r="N137"/>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c r="BL137"/>
      <c r="BM137"/>
      <c r="BN137"/>
      <c r="BO137"/>
      <c r="BP137"/>
      <c r="BQ137"/>
      <c r="BR137"/>
      <c r="BS137"/>
      <c r="BT137"/>
      <c r="BU137"/>
      <c r="BV137"/>
      <c r="BW137"/>
      <c r="BX137"/>
      <c r="BY137"/>
      <c r="BZ137"/>
      <c r="CA137"/>
      <c r="CB137"/>
      <c r="CC137"/>
      <c r="CD137"/>
      <c r="CE137"/>
      <c r="CF137"/>
      <c r="CG137"/>
      <c r="CH137"/>
      <c r="CI137"/>
      <c r="CJ137"/>
      <c r="CK137"/>
      <c r="CL137"/>
      <c r="CM137"/>
      <c r="CN137"/>
      <c r="CO137"/>
      <c r="CP137"/>
      <c r="CQ137"/>
      <c r="CR137"/>
      <c r="CS137"/>
      <c r="CT137"/>
      <c r="CU137"/>
      <c r="CV137"/>
      <c r="CW137"/>
      <c r="CX137"/>
      <c r="CY137"/>
      <c r="CZ137"/>
      <c r="DA137"/>
      <c r="DB137"/>
      <c r="DC137"/>
      <c r="DD137"/>
      <c r="DE137"/>
      <c r="DF137"/>
      <c r="DG137"/>
      <c r="DH137"/>
      <c r="DI137"/>
      <c r="DJ137"/>
      <c r="DK137"/>
      <c r="DL137"/>
      <c r="DM137"/>
      <c r="DN137"/>
      <c r="DO137"/>
      <c r="DP137"/>
      <c r="DQ137"/>
      <c r="DR137"/>
      <c r="DS137"/>
      <c r="DT137"/>
      <c r="DU137"/>
      <c r="DV137"/>
      <c r="DW137"/>
      <c r="DX137"/>
      <c r="DY137"/>
      <c r="DZ137"/>
      <c r="EA137"/>
      <c r="EB137"/>
      <c r="EC137"/>
      <c r="ED137"/>
      <c r="EE137"/>
      <c r="EF137"/>
      <c r="EG137"/>
      <c r="EH137"/>
      <c r="EI137"/>
      <c r="EJ137"/>
      <c r="EK137"/>
      <c r="EL137"/>
      <c r="EM137"/>
      <c r="EN137"/>
      <c r="EO137"/>
      <c r="EP137"/>
      <c r="EQ137"/>
      <c r="ER137"/>
      <c r="ES137"/>
      <c r="ET137"/>
      <c r="EU137"/>
      <c r="EV137"/>
      <c r="EW137"/>
      <c r="EX137"/>
      <c r="EY137"/>
      <c r="EZ137"/>
      <c r="FA137"/>
      <c r="FB137"/>
      <c r="FC137"/>
      <c r="FD137"/>
      <c r="FE137"/>
      <c r="FF137"/>
      <c r="FG137"/>
      <c r="FH137"/>
      <c r="FI137"/>
      <c r="FJ137"/>
      <c r="FK137"/>
      <c r="FL137"/>
      <c r="FM137"/>
      <c r="FN137"/>
      <c r="FO137"/>
      <c r="FP137"/>
      <c r="FQ137"/>
      <c r="FR137"/>
      <c r="FS137"/>
      <c r="FT137"/>
      <c r="FU137"/>
      <c r="FV137"/>
      <c r="FW137"/>
      <c r="FX137"/>
      <c r="FY137"/>
      <c r="FZ137"/>
      <c r="GA137"/>
      <c r="GB137"/>
      <c r="GC137"/>
      <c r="GD137"/>
      <c r="GE137"/>
      <c r="GF137"/>
      <c r="GG137"/>
      <c r="GH137"/>
      <c r="GI137"/>
      <c r="GJ137"/>
      <c r="GK137"/>
      <c r="GL137"/>
      <c r="GM137"/>
      <c r="GN137"/>
      <c r="GO137"/>
      <c r="GP137"/>
      <c r="GQ137"/>
      <c r="GR137"/>
      <c r="GS137"/>
      <c r="GT137"/>
      <c r="GU137"/>
      <c r="GV137"/>
      <c r="GW137"/>
      <c r="GX137"/>
      <c r="GY137"/>
      <c r="GZ137"/>
      <c r="HA137"/>
      <c r="HB137"/>
      <c r="HC137"/>
      <c r="HD137"/>
      <c r="HE137"/>
      <c r="HF137"/>
      <c r="HG137"/>
      <c r="HH137"/>
      <c r="HI137"/>
      <c r="HJ137"/>
      <c r="HK137"/>
      <c r="HL137"/>
      <c r="HM137"/>
      <c r="HN137"/>
      <c r="HO137"/>
      <c r="HP137"/>
      <c r="HQ137"/>
      <c r="HR137"/>
      <c r="HS137"/>
      <c r="HT137"/>
      <c r="HU137"/>
      <c r="HV137"/>
      <c r="HW137"/>
      <c r="HX137"/>
      <c r="HY137"/>
      <c r="HZ137"/>
      <c r="IA137"/>
      <c r="IB137"/>
      <c r="IC137"/>
      <c r="ID137"/>
      <c r="IE137"/>
      <c r="IF137"/>
      <c r="IG137"/>
      <c r="IH137"/>
      <c r="II137"/>
      <c r="IJ137"/>
      <c r="IK137"/>
      <c r="IL137"/>
      <c r="IM137"/>
      <c r="IN137"/>
      <c r="IO137"/>
      <c r="IP137"/>
      <c r="IQ137"/>
      <c r="IR137"/>
      <c r="IS137"/>
      <c r="IT137"/>
      <c r="IU137"/>
      <c r="IV137"/>
      <c r="IW137"/>
      <c r="IX137"/>
      <c r="IY137"/>
    </row>
    <row r="138" spans="1:259" ht="48" customHeight="1" x14ac:dyDescent="0.2">
      <c r="A138" s="14" t="s">
        <v>207</v>
      </c>
      <c r="B138" s="29" t="str">
        <f>VLOOKUP(A138,'HECVAT - Full'!A$26:B$285,2,FALSE)</f>
        <v>Will Institution's data be stored on any devices (database servers, file servers, SAN, NAS, …) configured with non-RFC 1918/4193 (i.e. publicly routable) IP addresses?</v>
      </c>
      <c r="C138" s="36" t="str">
        <f>IF(LEN(VLOOKUP($A138,Questions!$B:$AA,20,FALSE))=0,"",VLOOKUP($A138,Questions!$B:$AA,20,FALSE))</f>
        <v xml:space="preserve"> </v>
      </c>
      <c r="D138" s="37" t="str">
        <f>IF(LEN(VLOOKUP($A138,Questions!$B:$AA,21,FALSE))=0,"",VLOOKUP($A138,Questions!$B:$AA,21,FALSE))</f>
        <v xml:space="preserve"> </v>
      </c>
      <c r="E138" s="37" t="str">
        <f>IF(LEN(VLOOKUP($A138,Questions!$B:$AA,22,FALSE))=0,"",VLOOKUP($A138,Questions!$B:$AA,22,FALSE))</f>
        <v xml:space="preserve"> </v>
      </c>
      <c r="F138" s="36" t="str">
        <f>IF(LEN(VLOOKUP($A138,Questions!$B:$AA,23,FALSE))=0,"",VLOOKUP($A138,Questions!$B:$AA,23,FALSE))</f>
        <v xml:space="preserve"> </v>
      </c>
      <c r="G138" s="36" t="str">
        <f>IF(LEN(VLOOKUP($A138,Questions!$B:$AA,24,FALSE))=0,"",VLOOKUP($A138,Questions!$B:$AA,24,FALSE))</f>
        <v xml:space="preserve"> </v>
      </c>
      <c r="H138" s="36" t="str">
        <f>IF(LEN(VLOOKUP($A138,Questions!$B:$AA,25,FALSE))=0,"",VLOOKUP($A138,Questions!$B:$AA,25,FALSE))</f>
        <v xml:space="preserve"> </v>
      </c>
      <c r="I138" s="36" t="str">
        <f>IF(LEN(VLOOKUP($A138,Questions!$B:$AA,26,FALSE))=0,"",VLOOKUP($A138,Questions!$B:$AA,26,FALSE))</f>
        <v xml:space="preserve"> </v>
      </c>
      <c r="J138" s="36" t="str">
        <f>IF(LEN(VLOOKUP($A138,Questions!$B:$AB,27,FALSE))=0,"",VLOOKUP($A138,Questions!$B:$AB,27,FALSE))</f>
        <v xml:space="preserve"> </v>
      </c>
      <c r="K138"/>
      <c r="L138"/>
      <c r="M138"/>
      <c r="N138"/>
      <c r="O138"/>
      <c r="P138"/>
      <c r="Q138"/>
      <c r="R138"/>
      <c r="S138"/>
      <c r="T138"/>
      <c r="U138"/>
      <c r="V138"/>
      <c r="W138"/>
      <c r="X138"/>
      <c r="Y138"/>
      <c r="Z138"/>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c r="BF138"/>
      <c r="BG138"/>
      <c r="BH138"/>
      <c r="BI138"/>
      <c r="BJ138"/>
      <c r="BK138"/>
      <c r="BL138"/>
      <c r="BM138"/>
      <c r="BN138"/>
      <c r="BO138"/>
      <c r="BP138"/>
      <c r="BQ138"/>
      <c r="BR138"/>
      <c r="BS138"/>
      <c r="BT138"/>
      <c r="BU138"/>
      <c r="BV138"/>
      <c r="BW138"/>
      <c r="BX138"/>
      <c r="BY138"/>
      <c r="BZ138"/>
      <c r="CA138"/>
      <c r="CB138"/>
      <c r="CC138"/>
      <c r="CD138"/>
      <c r="CE138"/>
      <c r="CF138"/>
      <c r="CG138"/>
      <c r="CH138"/>
      <c r="CI138"/>
      <c r="CJ138"/>
      <c r="CK138"/>
      <c r="CL138"/>
      <c r="CM138"/>
      <c r="CN138"/>
      <c r="CO138"/>
      <c r="CP138"/>
      <c r="CQ138"/>
      <c r="CR138"/>
      <c r="CS138"/>
      <c r="CT138"/>
      <c r="CU138"/>
      <c r="CV138"/>
      <c r="CW138"/>
      <c r="CX138"/>
      <c r="CY138"/>
      <c r="CZ138"/>
      <c r="DA138"/>
      <c r="DB138"/>
      <c r="DC138"/>
      <c r="DD138"/>
      <c r="DE138"/>
      <c r="DF138"/>
      <c r="DG138"/>
      <c r="DH138"/>
      <c r="DI138"/>
      <c r="DJ138"/>
      <c r="DK138"/>
      <c r="DL138"/>
      <c r="DM138"/>
      <c r="DN138"/>
      <c r="DO138"/>
      <c r="DP138"/>
      <c r="DQ138"/>
      <c r="DR138"/>
      <c r="DS138"/>
      <c r="DT138"/>
      <c r="DU138"/>
      <c r="DV138"/>
      <c r="DW138"/>
      <c r="DX138"/>
      <c r="DY138"/>
      <c r="DZ138"/>
      <c r="EA138"/>
      <c r="EB138"/>
      <c r="EC138"/>
      <c r="ED138"/>
      <c r="EE138"/>
      <c r="EF138"/>
      <c r="EG138"/>
      <c r="EH138"/>
      <c r="EI138"/>
      <c r="EJ138"/>
      <c r="EK138"/>
      <c r="EL138"/>
      <c r="EM138"/>
      <c r="EN138"/>
      <c r="EO138"/>
      <c r="EP138"/>
      <c r="EQ138"/>
      <c r="ER138"/>
      <c r="ES138"/>
      <c r="ET138"/>
      <c r="EU138"/>
      <c r="EV138"/>
      <c r="EW138"/>
      <c r="EX138"/>
      <c r="EY138"/>
      <c r="EZ138"/>
      <c r="FA138"/>
      <c r="FB138"/>
      <c r="FC138"/>
      <c r="FD138"/>
      <c r="FE138"/>
      <c r="FF138"/>
      <c r="FG138"/>
      <c r="FH138"/>
      <c r="FI138"/>
      <c r="FJ138"/>
      <c r="FK138"/>
      <c r="FL138"/>
      <c r="FM138"/>
      <c r="FN138"/>
      <c r="FO138"/>
      <c r="FP138"/>
      <c r="FQ138"/>
      <c r="FR138"/>
      <c r="FS138"/>
      <c r="FT138"/>
      <c r="FU138"/>
      <c r="FV138"/>
      <c r="FW138"/>
      <c r="FX138"/>
      <c r="FY138"/>
      <c r="FZ138"/>
      <c r="GA138"/>
      <c r="GB138"/>
      <c r="GC138"/>
      <c r="GD138"/>
      <c r="GE138"/>
      <c r="GF138"/>
      <c r="GG138"/>
      <c r="GH138"/>
      <c r="GI138"/>
      <c r="GJ138"/>
      <c r="GK138"/>
      <c r="GL138"/>
      <c r="GM138"/>
      <c r="GN138"/>
      <c r="GO138"/>
      <c r="GP138"/>
      <c r="GQ138"/>
      <c r="GR138"/>
      <c r="GS138"/>
      <c r="GT138"/>
      <c r="GU138"/>
      <c r="GV138"/>
      <c r="GW138"/>
      <c r="GX138"/>
      <c r="GY138"/>
      <c r="GZ138"/>
      <c r="HA138"/>
      <c r="HB138"/>
      <c r="HC138"/>
      <c r="HD138"/>
      <c r="HE138"/>
      <c r="HF138"/>
      <c r="HG138"/>
      <c r="HH138"/>
      <c r="HI138"/>
      <c r="HJ138"/>
      <c r="HK138"/>
      <c r="HL138"/>
      <c r="HM138"/>
      <c r="HN138"/>
      <c r="HO138"/>
      <c r="HP138"/>
      <c r="HQ138"/>
      <c r="HR138"/>
      <c r="HS138"/>
      <c r="HT138"/>
      <c r="HU138"/>
      <c r="HV138"/>
      <c r="HW138"/>
      <c r="HX138"/>
      <c r="HY138"/>
      <c r="HZ138"/>
      <c r="IA138"/>
      <c r="IB138"/>
      <c r="IC138"/>
      <c r="ID138"/>
      <c r="IE138"/>
      <c r="IF138"/>
      <c r="IG138"/>
      <c r="IH138"/>
      <c r="II138"/>
      <c r="IJ138"/>
      <c r="IK138"/>
      <c r="IL138"/>
      <c r="IM138"/>
      <c r="IN138"/>
      <c r="IO138"/>
      <c r="IP138"/>
      <c r="IQ138"/>
      <c r="IR138"/>
      <c r="IS138"/>
      <c r="IT138"/>
      <c r="IU138"/>
      <c r="IV138"/>
      <c r="IW138"/>
      <c r="IX138"/>
      <c r="IY138"/>
    </row>
    <row r="139" spans="1:259" ht="48" customHeight="1" x14ac:dyDescent="0.2">
      <c r="A139" s="14" t="s">
        <v>208</v>
      </c>
      <c r="B139" s="29" t="str">
        <f>VLOOKUP(A139,'HECVAT - Full'!A$26:B$285,2,FALSE)</f>
        <v>Is sensitive data encrypted, using secure protocols/algorithms, in transport? (e.g. system-to-client)</v>
      </c>
      <c r="C139" s="36" t="str">
        <f>IF(LEN(VLOOKUP($A139,Questions!$B:$AA,20,FALSE))=0,"",VLOOKUP($A139,Questions!$B:$AA,20,FALSE))</f>
        <v xml:space="preserve"> </v>
      </c>
      <c r="D139" s="37" t="str">
        <f>IF(LEN(VLOOKUP($A139,Questions!$B:$AA,21,FALSE))=0,"",VLOOKUP($A139,Questions!$B:$AA,21,FALSE))</f>
        <v xml:space="preserve"> </v>
      </c>
      <c r="E139" s="36" t="str">
        <f>IF(LEN(VLOOKUP($A139,Questions!$B:$AA,22,FALSE))=0,"",VLOOKUP($A139,Questions!$B:$AA,22,FALSE))</f>
        <v xml:space="preserve"> </v>
      </c>
      <c r="F139" s="36" t="str">
        <f>IF(LEN(VLOOKUP($A139,Questions!$B:$AA,23,FALSE))=0,"",VLOOKUP($A139,Questions!$B:$AA,23,FALSE))</f>
        <v xml:space="preserve"> </v>
      </c>
      <c r="G139" s="37" t="str">
        <f>IF(LEN(VLOOKUP($A139,Questions!$B:$AA,24,FALSE))=0,"",VLOOKUP($A139,Questions!$B:$AA,24,FALSE))</f>
        <v xml:space="preserve"> </v>
      </c>
      <c r="H139" s="37" t="str">
        <f>IF(LEN(VLOOKUP($A139,Questions!$B:$AA,25,FALSE))=0,"",VLOOKUP($A139,Questions!$B:$AA,25,FALSE))</f>
        <v xml:space="preserve"> </v>
      </c>
      <c r="I139" s="36" t="str">
        <f>IF(LEN(VLOOKUP($A139,Questions!$B:$AA,26,FALSE))=0,"",VLOOKUP($A139,Questions!$B:$AA,26,FALSE))</f>
        <v xml:space="preserve"> </v>
      </c>
      <c r="J139" s="36" t="str">
        <f>IF(LEN(VLOOKUP($A139,Questions!$B:$AB,27,FALSE))=0,"",VLOOKUP($A139,Questions!$B:$AB,27,FALSE))</f>
        <v xml:space="preserve"> </v>
      </c>
      <c r="K139"/>
      <c r="L139"/>
      <c r="M139"/>
      <c r="N139"/>
      <c r="O139"/>
      <c r="P139"/>
      <c r="Q139"/>
      <c r="R139"/>
      <c r="S139"/>
      <c r="T139"/>
      <c r="U139"/>
      <c r="V139"/>
      <c r="W139"/>
      <c r="X139"/>
      <c r="Y139"/>
      <c r="Z139"/>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c r="BF139"/>
      <c r="BG139"/>
      <c r="BH139"/>
      <c r="BI139"/>
      <c r="BJ139"/>
      <c r="BK139"/>
      <c r="BL139"/>
      <c r="BM139"/>
      <c r="BN139"/>
      <c r="BO139"/>
      <c r="BP139"/>
      <c r="BQ139"/>
      <c r="BR139"/>
      <c r="BS139"/>
      <c r="BT139"/>
      <c r="BU139"/>
      <c r="BV139"/>
      <c r="BW139"/>
      <c r="BX139"/>
      <c r="BY139"/>
      <c r="BZ139"/>
      <c r="CA139"/>
      <c r="CB139"/>
      <c r="CC139"/>
      <c r="CD139"/>
      <c r="CE139"/>
      <c r="CF139"/>
      <c r="CG139"/>
      <c r="CH139"/>
      <c r="CI139"/>
      <c r="CJ139"/>
      <c r="CK139"/>
      <c r="CL139"/>
      <c r="CM139"/>
      <c r="CN139"/>
      <c r="CO139"/>
      <c r="CP139"/>
      <c r="CQ139"/>
      <c r="CR139"/>
      <c r="CS139"/>
      <c r="CT139"/>
      <c r="CU139"/>
      <c r="CV139"/>
      <c r="CW139"/>
      <c r="CX139"/>
      <c r="CY139"/>
      <c r="CZ139"/>
      <c r="DA139"/>
      <c r="DB139"/>
      <c r="DC139"/>
      <c r="DD139"/>
      <c r="DE139"/>
      <c r="DF139"/>
      <c r="DG139"/>
      <c r="DH139"/>
      <c r="DI139"/>
      <c r="DJ139"/>
      <c r="DK139"/>
      <c r="DL139"/>
      <c r="DM139"/>
      <c r="DN139"/>
      <c r="DO139"/>
      <c r="DP139"/>
      <c r="DQ139"/>
      <c r="DR139"/>
      <c r="DS139"/>
      <c r="DT139"/>
      <c r="DU139"/>
      <c r="DV139"/>
      <c r="DW139"/>
      <c r="DX139"/>
      <c r="DY139"/>
      <c r="DZ139"/>
      <c r="EA139"/>
      <c r="EB139"/>
      <c r="EC139"/>
      <c r="ED139"/>
      <c r="EE139"/>
      <c r="EF139"/>
      <c r="EG139"/>
      <c r="EH139"/>
      <c r="EI139"/>
      <c r="EJ139"/>
      <c r="EK139"/>
      <c r="EL139"/>
      <c r="EM139"/>
      <c r="EN139"/>
      <c r="EO139"/>
      <c r="EP139"/>
      <c r="EQ139"/>
      <c r="ER139"/>
      <c r="ES139"/>
      <c r="ET139"/>
      <c r="EU139"/>
      <c r="EV139"/>
      <c r="EW139"/>
      <c r="EX139"/>
      <c r="EY139"/>
      <c r="EZ139"/>
      <c r="FA139"/>
      <c r="FB139"/>
      <c r="FC139"/>
      <c r="FD139"/>
      <c r="FE139"/>
      <c r="FF139"/>
      <c r="FG139"/>
      <c r="FH139"/>
      <c r="FI139"/>
      <c r="FJ139"/>
      <c r="FK139"/>
      <c r="FL139"/>
      <c r="FM139"/>
      <c r="FN139"/>
      <c r="FO139"/>
      <c r="FP139"/>
      <c r="FQ139"/>
      <c r="FR139"/>
      <c r="FS139"/>
      <c r="FT139"/>
      <c r="FU139"/>
      <c r="FV139"/>
      <c r="FW139"/>
      <c r="FX139"/>
      <c r="FY139"/>
      <c r="FZ139"/>
      <c r="GA139"/>
      <c r="GB139"/>
      <c r="GC139"/>
      <c r="GD139"/>
      <c r="GE139"/>
      <c r="GF139"/>
      <c r="GG139"/>
      <c r="GH139"/>
      <c r="GI139"/>
      <c r="GJ139"/>
      <c r="GK139"/>
      <c r="GL139"/>
      <c r="GM139"/>
      <c r="GN139"/>
      <c r="GO139"/>
      <c r="GP139"/>
      <c r="GQ139"/>
      <c r="GR139"/>
      <c r="GS139"/>
      <c r="GT139"/>
      <c r="GU139"/>
      <c r="GV139"/>
      <c r="GW139"/>
      <c r="GX139"/>
      <c r="GY139"/>
      <c r="GZ139"/>
      <c r="HA139"/>
      <c r="HB139"/>
      <c r="HC139"/>
      <c r="HD139"/>
      <c r="HE139"/>
      <c r="HF139"/>
      <c r="HG139"/>
      <c r="HH139"/>
      <c r="HI139"/>
      <c r="HJ139"/>
      <c r="HK139"/>
      <c r="HL139"/>
      <c r="HM139"/>
      <c r="HN139"/>
      <c r="HO139"/>
      <c r="HP139"/>
      <c r="HQ139"/>
      <c r="HR139"/>
      <c r="HS139"/>
      <c r="HT139"/>
      <c r="HU139"/>
      <c r="HV139"/>
      <c r="HW139"/>
      <c r="HX139"/>
      <c r="HY139"/>
      <c r="HZ139"/>
      <c r="IA139"/>
      <c r="IB139"/>
      <c r="IC139"/>
      <c r="ID139"/>
      <c r="IE139"/>
      <c r="IF139"/>
      <c r="IG139"/>
      <c r="IH139"/>
      <c r="II139"/>
      <c r="IJ139"/>
      <c r="IK139"/>
      <c r="IL139"/>
      <c r="IM139"/>
      <c r="IN139"/>
      <c r="IO139"/>
      <c r="IP139"/>
      <c r="IQ139"/>
      <c r="IR139"/>
      <c r="IS139"/>
      <c r="IT139"/>
      <c r="IU139"/>
      <c r="IV139"/>
      <c r="IW139"/>
      <c r="IX139"/>
      <c r="IY139"/>
    </row>
    <row r="140" spans="1:259" ht="48" customHeight="1" x14ac:dyDescent="0.2">
      <c r="A140" s="14" t="s">
        <v>209</v>
      </c>
      <c r="B140" s="29" t="str">
        <f>VLOOKUP(A140,'HECVAT - Full'!A$26:B$285,2,FALSE)</f>
        <v>Is sensitive data encrypted, using secure protocols/algorithms, in storage? (e.g. disk encryption, at-rest, files, and within a running database)</v>
      </c>
      <c r="C140" s="36" t="str">
        <f>IF(LEN(VLOOKUP($A140,Questions!$B:$AA,20,FALSE))=0,"",VLOOKUP($A140,Questions!$B:$AA,20,FALSE))</f>
        <v xml:space="preserve"> </v>
      </c>
      <c r="D140" s="37" t="str">
        <f>IF(LEN(VLOOKUP($A140,Questions!$B:$AA,21,FALSE))=0,"",VLOOKUP($A140,Questions!$B:$AA,21,FALSE))</f>
        <v xml:space="preserve"> </v>
      </c>
      <c r="E140" s="36" t="str">
        <f>IF(LEN(VLOOKUP($A140,Questions!$B:$AA,22,FALSE))=0,"",VLOOKUP($A140,Questions!$B:$AA,22,FALSE))</f>
        <v xml:space="preserve"> </v>
      </c>
      <c r="F140" s="36" t="str">
        <f>IF(LEN(VLOOKUP($A140,Questions!$B:$AA,23,FALSE))=0,"",VLOOKUP($A140,Questions!$B:$AA,23,FALSE))</f>
        <v xml:space="preserve"> </v>
      </c>
      <c r="G140" s="36" t="str">
        <f>IF(LEN(VLOOKUP($A140,Questions!$B:$AA,24,FALSE))=0,"",VLOOKUP($A140,Questions!$B:$AA,24,FALSE))</f>
        <v xml:space="preserve"> </v>
      </c>
      <c r="H140" s="36" t="str">
        <f>IF(LEN(VLOOKUP($A140,Questions!$B:$AA,25,FALSE))=0,"",VLOOKUP($A140,Questions!$B:$AA,25,FALSE))</f>
        <v xml:space="preserve"> </v>
      </c>
      <c r="I140" s="36" t="str">
        <f>IF(LEN(VLOOKUP($A140,Questions!$B:$AA,26,FALSE))=0,"",VLOOKUP($A140,Questions!$B:$AA,26,FALSE))</f>
        <v xml:space="preserve"> </v>
      </c>
      <c r="J140" s="36" t="str">
        <f>IF(LEN(VLOOKUP($A140,Questions!$B:$AB,27,FALSE))=0,"",VLOOKUP($A140,Questions!$B:$AB,27,FALSE))</f>
        <v xml:space="preserve"> </v>
      </c>
      <c r="K140"/>
      <c r="L140"/>
      <c r="M140"/>
      <c r="N140"/>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c r="BL140"/>
      <c r="BM140"/>
      <c r="BN140"/>
      <c r="BO140"/>
      <c r="BP140"/>
      <c r="BQ140"/>
      <c r="BR140"/>
      <c r="BS140"/>
      <c r="BT140"/>
      <c r="BU140"/>
      <c r="BV140"/>
      <c r="BW140"/>
      <c r="BX140"/>
      <c r="BY140"/>
      <c r="BZ140"/>
      <c r="CA140"/>
      <c r="CB140"/>
      <c r="CC140"/>
      <c r="CD140"/>
      <c r="CE140"/>
      <c r="CF140"/>
      <c r="CG140"/>
      <c r="CH140"/>
      <c r="CI140"/>
      <c r="CJ140"/>
      <c r="CK140"/>
      <c r="CL140"/>
      <c r="CM140"/>
      <c r="CN140"/>
      <c r="CO140"/>
      <c r="CP140"/>
      <c r="CQ140"/>
      <c r="CR140"/>
      <c r="CS140"/>
      <c r="CT140"/>
      <c r="CU140"/>
      <c r="CV140"/>
      <c r="CW140"/>
      <c r="CX140"/>
      <c r="CY140"/>
      <c r="CZ140"/>
      <c r="DA140"/>
      <c r="DB140"/>
      <c r="DC140"/>
      <c r="DD140"/>
      <c r="DE140"/>
      <c r="DF140"/>
      <c r="DG140"/>
      <c r="DH140"/>
      <c r="DI140"/>
      <c r="DJ140"/>
      <c r="DK140"/>
      <c r="DL140"/>
      <c r="DM140"/>
      <c r="DN140"/>
      <c r="DO140"/>
      <c r="DP140"/>
      <c r="DQ140"/>
      <c r="DR140"/>
      <c r="DS140"/>
      <c r="DT140"/>
      <c r="DU140"/>
      <c r="DV140"/>
      <c r="DW140"/>
      <c r="DX140"/>
      <c r="DY140"/>
      <c r="DZ140"/>
      <c r="EA140"/>
      <c r="EB140"/>
      <c r="EC140"/>
      <c r="ED140"/>
      <c r="EE140"/>
      <c r="EF140"/>
      <c r="EG140"/>
      <c r="EH140"/>
      <c r="EI140"/>
      <c r="EJ140"/>
      <c r="EK140"/>
      <c r="EL140"/>
      <c r="EM140"/>
      <c r="EN140"/>
      <c r="EO140"/>
      <c r="EP140"/>
      <c r="EQ140"/>
      <c r="ER140"/>
      <c r="ES140"/>
      <c r="ET140"/>
      <c r="EU140"/>
      <c r="EV140"/>
      <c r="EW140"/>
      <c r="EX140"/>
      <c r="EY140"/>
      <c r="EZ140"/>
      <c r="FA140"/>
      <c r="FB140"/>
      <c r="FC140"/>
      <c r="FD140"/>
      <c r="FE140"/>
      <c r="FF140"/>
      <c r="FG140"/>
      <c r="FH140"/>
      <c r="FI140"/>
      <c r="FJ140"/>
      <c r="FK140"/>
      <c r="FL140"/>
      <c r="FM140"/>
      <c r="FN140"/>
      <c r="FO140"/>
      <c r="FP140"/>
      <c r="FQ140"/>
      <c r="FR140"/>
      <c r="FS140"/>
      <c r="FT140"/>
      <c r="FU140"/>
      <c r="FV140"/>
      <c r="FW140"/>
      <c r="FX140"/>
      <c r="FY140"/>
      <c r="FZ140"/>
      <c r="GA140"/>
      <c r="GB140"/>
      <c r="GC140"/>
      <c r="GD140"/>
      <c r="GE140"/>
      <c r="GF140"/>
      <c r="GG140"/>
      <c r="GH140"/>
      <c r="GI140"/>
      <c r="GJ140"/>
      <c r="GK140"/>
      <c r="GL140"/>
      <c r="GM140"/>
      <c r="GN140"/>
      <c r="GO140"/>
      <c r="GP140"/>
      <c r="GQ140"/>
      <c r="GR140"/>
      <c r="GS140"/>
      <c r="GT140"/>
      <c r="GU140"/>
      <c r="GV140"/>
      <c r="GW140"/>
      <c r="GX140"/>
      <c r="GY140"/>
      <c r="GZ140"/>
      <c r="HA140"/>
      <c r="HB140"/>
      <c r="HC140"/>
      <c r="HD140"/>
      <c r="HE140"/>
      <c r="HF140"/>
      <c r="HG140"/>
      <c r="HH140"/>
      <c r="HI140"/>
      <c r="HJ140"/>
      <c r="HK140"/>
      <c r="HL140"/>
      <c r="HM140"/>
      <c r="HN140"/>
      <c r="HO140"/>
      <c r="HP140"/>
      <c r="HQ140"/>
      <c r="HR140"/>
      <c r="HS140"/>
      <c r="HT140"/>
      <c r="HU140"/>
      <c r="HV140"/>
      <c r="HW140"/>
      <c r="HX140"/>
      <c r="HY140"/>
      <c r="HZ140"/>
      <c r="IA140"/>
      <c r="IB140"/>
      <c r="IC140"/>
      <c r="ID140"/>
      <c r="IE140"/>
      <c r="IF140"/>
      <c r="IG140"/>
      <c r="IH140"/>
      <c r="II140"/>
      <c r="IJ140"/>
      <c r="IK140"/>
      <c r="IL140"/>
      <c r="IM140"/>
      <c r="IN140"/>
      <c r="IO140"/>
      <c r="IP140"/>
      <c r="IQ140"/>
      <c r="IR140"/>
      <c r="IS140"/>
      <c r="IT140"/>
      <c r="IU140"/>
      <c r="IV140"/>
      <c r="IW140"/>
      <c r="IX140"/>
      <c r="IY140"/>
    </row>
    <row r="141" spans="1:259" ht="48" customHeight="1" x14ac:dyDescent="0.2">
      <c r="A141" s="14" t="s">
        <v>210</v>
      </c>
      <c r="B141" s="29" t="str">
        <f>VLOOKUP(A141,'HECVAT - Full'!A$26:B$285,2,FALSE)</f>
        <v>Do all cryptographic modules in use in your product conform to the Federal Information Processing Standards (FIPS PUB 140-2)?</v>
      </c>
      <c r="C141" s="36" t="str">
        <f>IF(LEN(VLOOKUP($A141,Questions!$B:$AA,20,FALSE))=0,"",VLOOKUP($A141,Questions!$B:$AA,20,FALSE))</f>
        <v xml:space="preserve"> </v>
      </c>
      <c r="D141" s="37" t="str">
        <f>IF(LEN(VLOOKUP($A141,Questions!$B:$AA,21,FALSE))=0,"",VLOOKUP($A141,Questions!$B:$AA,21,FALSE))</f>
        <v xml:space="preserve"> </v>
      </c>
      <c r="E141" s="36" t="str">
        <f>IF(LEN(VLOOKUP($A141,Questions!$B:$AA,22,FALSE))=0,"",VLOOKUP($A141,Questions!$B:$AA,22,FALSE))</f>
        <v xml:space="preserve"> </v>
      </c>
      <c r="F141" s="37" t="str">
        <f>IF(LEN(VLOOKUP($A141,Questions!$B:$AA,23,FALSE))=0,"",VLOOKUP($A141,Questions!$B:$AA,23,FALSE))</f>
        <v xml:space="preserve"> </v>
      </c>
      <c r="G141" s="36" t="str">
        <f>IF(LEN(VLOOKUP($A141,Questions!$B:$AA,24,FALSE))=0,"",VLOOKUP($A141,Questions!$B:$AA,24,FALSE))</f>
        <v xml:space="preserve"> </v>
      </c>
      <c r="H141" s="37" t="str">
        <f>IF(LEN(VLOOKUP($A141,Questions!$B:$AA,25,FALSE))=0,"",VLOOKUP($A141,Questions!$B:$AA,25,FALSE))</f>
        <v xml:space="preserve"> </v>
      </c>
      <c r="I141" s="36" t="str">
        <f>IF(LEN(VLOOKUP($A141,Questions!$B:$AA,26,FALSE))=0,"",VLOOKUP($A141,Questions!$B:$AA,26,FALSE))</f>
        <v xml:space="preserve"> </v>
      </c>
      <c r="J141" s="36" t="str">
        <f>IF(LEN(VLOOKUP($A141,Questions!$B:$AB,27,FALSE))=0,"",VLOOKUP($A141,Questions!$B:$AB,27,FALSE))</f>
        <v xml:space="preserve"> </v>
      </c>
      <c r="K141"/>
      <c r="L141"/>
      <c r="M141"/>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c r="BL141"/>
      <c r="BM141"/>
      <c r="BN141"/>
      <c r="BO141"/>
      <c r="BP141"/>
      <c r="BQ141"/>
      <c r="BR141"/>
      <c r="BS141"/>
      <c r="BT141"/>
      <c r="BU141"/>
      <c r="BV141"/>
      <c r="BW141"/>
      <c r="BX141"/>
      <c r="BY141"/>
      <c r="BZ141"/>
      <c r="CA141"/>
      <c r="CB141"/>
      <c r="CC141"/>
      <c r="CD141"/>
      <c r="CE141"/>
      <c r="CF141"/>
      <c r="CG141"/>
      <c r="CH141"/>
      <c r="CI141"/>
      <c r="CJ141"/>
      <c r="CK141"/>
      <c r="CL141"/>
      <c r="CM141"/>
      <c r="CN141"/>
      <c r="CO141"/>
      <c r="CP141"/>
      <c r="CQ141"/>
      <c r="CR141"/>
      <c r="CS141"/>
      <c r="CT141"/>
      <c r="CU141"/>
      <c r="CV141"/>
      <c r="CW141"/>
      <c r="CX141"/>
      <c r="CY141"/>
      <c r="CZ141"/>
      <c r="DA141"/>
      <c r="DB141"/>
      <c r="DC141"/>
      <c r="DD141"/>
      <c r="DE141"/>
      <c r="DF141"/>
      <c r="DG141"/>
      <c r="DH141"/>
      <c r="DI141"/>
      <c r="DJ141"/>
      <c r="DK141"/>
      <c r="DL141"/>
      <c r="DM141"/>
      <c r="DN141"/>
      <c r="DO141"/>
      <c r="DP141"/>
      <c r="DQ141"/>
      <c r="DR141"/>
      <c r="DS141"/>
      <c r="DT141"/>
      <c r="DU141"/>
      <c r="DV141"/>
      <c r="DW141"/>
      <c r="DX141"/>
      <c r="DY141"/>
      <c r="DZ141"/>
      <c r="EA141"/>
      <c r="EB141"/>
      <c r="EC141"/>
      <c r="ED141"/>
      <c r="EE141"/>
      <c r="EF141"/>
      <c r="EG141"/>
      <c r="EH141"/>
      <c r="EI141"/>
      <c r="EJ141"/>
      <c r="EK141"/>
      <c r="EL141"/>
      <c r="EM141"/>
      <c r="EN141"/>
      <c r="EO141"/>
      <c r="EP141"/>
      <c r="EQ141"/>
      <c r="ER141"/>
      <c r="ES141"/>
      <c r="ET141"/>
      <c r="EU141"/>
      <c r="EV141"/>
      <c r="EW141"/>
      <c r="EX141"/>
      <c r="EY141"/>
      <c r="EZ141"/>
      <c r="FA141"/>
      <c r="FB141"/>
      <c r="FC141"/>
      <c r="FD141"/>
      <c r="FE141"/>
      <c r="FF141"/>
      <c r="FG141"/>
      <c r="FH141"/>
      <c r="FI141"/>
      <c r="FJ141"/>
      <c r="FK141"/>
      <c r="FL141"/>
      <c r="FM141"/>
      <c r="FN141"/>
      <c r="FO141"/>
      <c r="FP141"/>
      <c r="FQ141"/>
      <c r="FR141"/>
      <c r="FS141"/>
      <c r="FT141"/>
      <c r="FU141"/>
      <c r="FV141"/>
      <c r="FW141"/>
      <c r="FX141"/>
      <c r="FY141"/>
      <c r="FZ141"/>
      <c r="GA141"/>
      <c r="GB141"/>
      <c r="GC141"/>
      <c r="GD141"/>
      <c r="GE141"/>
      <c r="GF141"/>
      <c r="GG141"/>
      <c r="GH141"/>
      <c r="GI141"/>
      <c r="GJ141"/>
      <c r="GK141"/>
      <c r="GL141"/>
      <c r="GM141"/>
      <c r="GN141"/>
      <c r="GO141"/>
      <c r="GP141"/>
      <c r="GQ141"/>
      <c r="GR141"/>
      <c r="GS141"/>
      <c r="GT141"/>
      <c r="GU141"/>
      <c r="GV141"/>
      <c r="GW141"/>
      <c r="GX141"/>
      <c r="GY141"/>
      <c r="GZ141"/>
      <c r="HA141"/>
      <c r="HB141"/>
      <c r="HC141"/>
      <c r="HD141"/>
      <c r="HE141"/>
      <c r="HF141"/>
      <c r="HG141"/>
      <c r="HH141"/>
      <c r="HI141"/>
      <c r="HJ141"/>
      <c r="HK141"/>
      <c r="HL141"/>
      <c r="HM141"/>
      <c r="HN141"/>
      <c r="HO141"/>
      <c r="HP141"/>
      <c r="HQ141"/>
      <c r="HR141"/>
      <c r="HS141"/>
      <c r="HT141"/>
      <c r="HU141"/>
      <c r="HV141"/>
      <c r="HW141"/>
      <c r="HX141"/>
      <c r="HY141"/>
      <c r="HZ141"/>
      <c r="IA141"/>
      <c r="IB141"/>
      <c r="IC141"/>
      <c r="ID141"/>
      <c r="IE141"/>
      <c r="IF141"/>
      <c r="IG141"/>
      <c r="IH141"/>
      <c r="II141"/>
      <c r="IJ141"/>
      <c r="IK141"/>
      <c r="IL141"/>
      <c r="IM141"/>
      <c r="IN141"/>
      <c r="IO141"/>
      <c r="IP141"/>
      <c r="IQ141"/>
      <c r="IR141"/>
      <c r="IS141"/>
      <c r="IT141"/>
      <c r="IU141"/>
      <c r="IV141"/>
      <c r="IW141"/>
      <c r="IX141"/>
      <c r="IY141"/>
    </row>
    <row r="142" spans="1:259" ht="65" customHeight="1" x14ac:dyDescent="0.2">
      <c r="A142" s="14" t="s">
        <v>211</v>
      </c>
      <c r="B142" s="29" t="str">
        <f>VLOOKUP(A142,'HECVAT - Full'!A$26:B$285,2,FALSE)</f>
        <v>At the completion of this contract, will data be returned to the institution and deleted from all your systems and archives?</v>
      </c>
      <c r="C142" s="36" t="str">
        <f>IF(LEN(VLOOKUP($A142,Questions!$B:$AA,20,FALSE))=0,"",VLOOKUP($A142,Questions!$B:$AA,20,FALSE))</f>
        <v xml:space="preserve"> </v>
      </c>
      <c r="D142" s="37" t="str">
        <f>IF(LEN(VLOOKUP($A142,Questions!$B:$AA,21,FALSE))=0,"",VLOOKUP($A142,Questions!$B:$AA,21,FALSE))</f>
        <v xml:space="preserve"> </v>
      </c>
      <c r="E142" s="36" t="str">
        <f>IF(LEN(VLOOKUP($A142,Questions!$B:$AA,22,FALSE))=0,"",VLOOKUP($A142,Questions!$B:$AA,22,FALSE))</f>
        <v xml:space="preserve"> </v>
      </c>
      <c r="F142" s="36" t="str">
        <f>IF(LEN(VLOOKUP($A142,Questions!$B:$AA,23,FALSE))=0,"",VLOOKUP($A142,Questions!$B:$AA,23,FALSE))</f>
        <v xml:space="preserve"> </v>
      </c>
      <c r="G142" s="37" t="str">
        <f>IF(LEN(VLOOKUP($A142,Questions!$B:$AA,24,FALSE))=0,"",VLOOKUP($A142,Questions!$B:$AA,24,FALSE))</f>
        <v xml:space="preserve"> </v>
      </c>
      <c r="H142" s="36" t="str">
        <f>IF(LEN(VLOOKUP($A142,Questions!$B:$AA,25,FALSE))=0,"",VLOOKUP($A142,Questions!$B:$AA,25,FALSE))</f>
        <v xml:space="preserve"> </v>
      </c>
      <c r="I142" s="36" t="str">
        <f>IF(LEN(VLOOKUP($A142,Questions!$B:$AA,26,FALSE))=0,"",VLOOKUP($A142,Questions!$B:$AA,26,FALSE))</f>
        <v xml:space="preserve"> </v>
      </c>
      <c r="J142" s="36" t="str">
        <f>IF(LEN(VLOOKUP($A142,Questions!$B:$AB,27,FALSE))=0,"",VLOOKUP($A142,Questions!$B:$AB,27,FALSE))</f>
        <v xml:space="preserve"> </v>
      </c>
      <c r="K142"/>
      <c r="L142"/>
      <c r="M142"/>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c r="BL142"/>
      <c r="BM142"/>
      <c r="BN142"/>
      <c r="BO142"/>
      <c r="BP142"/>
      <c r="BQ142"/>
      <c r="BR142"/>
      <c r="BS142"/>
      <c r="BT142"/>
      <c r="BU142"/>
      <c r="BV142"/>
      <c r="BW142"/>
      <c r="BX142"/>
      <c r="BY142"/>
      <c r="BZ142"/>
      <c r="CA142"/>
      <c r="CB142"/>
      <c r="CC142"/>
      <c r="CD142"/>
      <c r="CE142"/>
      <c r="CF142"/>
      <c r="CG142"/>
      <c r="CH142"/>
      <c r="CI142"/>
      <c r="CJ142"/>
      <c r="CK142"/>
      <c r="CL142"/>
      <c r="CM142"/>
      <c r="CN142"/>
      <c r="CO142"/>
      <c r="CP142"/>
      <c r="CQ142"/>
      <c r="CR142"/>
      <c r="CS142"/>
      <c r="CT142"/>
      <c r="CU142"/>
      <c r="CV142"/>
      <c r="CW142"/>
      <c r="CX142"/>
      <c r="CY142"/>
      <c r="CZ142"/>
      <c r="DA142"/>
      <c r="DB142"/>
      <c r="DC142"/>
      <c r="DD142"/>
      <c r="DE142"/>
      <c r="DF142"/>
      <c r="DG142"/>
      <c r="DH142"/>
      <c r="DI142"/>
      <c r="DJ142"/>
      <c r="DK142"/>
      <c r="DL142"/>
      <c r="DM142"/>
      <c r="DN142"/>
      <c r="DO142"/>
      <c r="DP142"/>
      <c r="DQ142"/>
      <c r="DR142"/>
      <c r="DS142"/>
      <c r="DT142"/>
      <c r="DU142"/>
      <c r="DV142"/>
      <c r="DW142"/>
      <c r="DX142"/>
      <c r="DY142"/>
      <c r="DZ142"/>
      <c r="EA142"/>
      <c r="EB142"/>
      <c r="EC142"/>
      <c r="ED142"/>
      <c r="EE142"/>
      <c r="EF142"/>
      <c r="EG142"/>
      <c r="EH142"/>
      <c r="EI142"/>
      <c r="EJ142"/>
      <c r="EK142"/>
      <c r="EL142"/>
      <c r="EM142"/>
      <c r="EN142"/>
      <c r="EO142"/>
      <c r="EP142"/>
      <c r="EQ142"/>
      <c r="ER142"/>
      <c r="ES142"/>
      <c r="ET142"/>
      <c r="EU142"/>
      <c r="EV142"/>
      <c r="EW142"/>
      <c r="EX142"/>
      <c r="EY142"/>
      <c r="EZ142"/>
      <c r="FA142"/>
      <c r="FB142"/>
      <c r="FC142"/>
      <c r="FD142"/>
      <c r="FE142"/>
      <c r="FF142"/>
      <c r="FG142"/>
      <c r="FH142"/>
      <c r="FI142"/>
      <c r="FJ142"/>
      <c r="FK142"/>
      <c r="FL142"/>
      <c r="FM142"/>
      <c r="FN142"/>
      <c r="FO142"/>
      <c r="FP142"/>
      <c r="FQ142"/>
      <c r="FR142"/>
      <c r="FS142"/>
      <c r="FT142"/>
      <c r="FU142"/>
      <c r="FV142"/>
      <c r="FW142"/>
      <c r="FX142"/>
      <c r="FY142"/>
      <c r="FZ142"/>
      <c r="GA142"/>
      <c r="GB142"/>
      <c r="GC142"/>
      <c r="GD142"/>
      <c r="GE142"/>
      <c r="GF142"/>
      <c r="GG142"/>
      <c r="GH142"/>
      <c r="GI142"/>
      <c r="GJ142"/>
      <c r="GK142"/>
      <c r="GL142"/>
      <c r="GM142"/>
      <c r="GN142"/>
      <c r="GO142"/>
      <c r="GP142"/>
      <c r="GQ142"/>
      <c r="GR142"/>
      <c r="GS142"/>
      <c r="GT142"/>
      <c r="GU142"/>
      <c r="GV142"/>
      <c r="GW142"/>
      <c r="GX142"/>
      <c r="GY142"/>
      <c r="GZ142"/>
      <c r="HA142"/>
      <c r="HB142"/>
      <c r="HC142"/>
      <c r="HD142"/>
      <c r="HE142"/>
      <c r="HF142"/>
      <c r="HG142"/>
      <c r="HH142"/>
      <c r="HI142"/>
      <c r="HJ142"/>
      <c r="HK142"/>
      <c r="HL142"/>
      <c r="HM142"/>
      <c r="HN142"/>
      <c r="HO142"/>
      <c r="HP142"/>
      <c r="HQ142"/>
      <c r="HR142"/>
      <c r="HS142"/>
      <c r="HT142"/>
      <c r="HU142"/>
      <c r="HV142"/>
      <c r="HW142"/>
      <c r="HX142"/>
      <c r="HY142"/>
      <c r="HZ142"/>
      <c r="IA142"/>
      <c r="IB142"/>
      <c r="IC142"/>
      <c r="ID142"/>
      <c r="IE142"/>
      <c r="IF142"/>
      <c r="IG142"/>
      <c r="IH142"/>
      <c r="II142"/>
      <c r="IJ142"/>
      <c r="IK142"/>
      <c r="IL142"/>
      <c r="IM142"/>
      <c r="IN142"/>
      <c r="IO142"/>
      <c r="IP142"/>
      <c r="IQ142"/>
      <c r="IR142"/>
      <c r="IS142"/>
      <c r="IT142"/>
      <c r="IU142"/>
      <c r="IV142"/>
      <c r="IW142"/>
      <c r="IX142"/>
      <c r="IY142"/>
    </row>
    <row r="143" spans="1:259" ht="60" customHeight="1" x14ac:dyDescent="0.2">
      <c r="A143" s="14" t="s">
        <v>212</v>
      </c>
      <c r="B143" s="29" t="str">
        <f>VLOOKUP(A143,'HECVAT - Full'!A$26:B$285,2,FALSE)</f>
        <v>Will the institution's data be available within the system for a period of time at the completion of this contract?</v>
      </c>
      <c r="C143" s="36" t="str">
        <f>IF(LEN(VLOOKUP($A143,Questions!$B:$AA,20,FALSE))=0,"",VLOOKUP($A143,Questions!$B:$AA,20,FALSE))</f>
        <v xml:space="preserve"> </v>
      </c>
      <c r="D143" s="37" t="str">
        <f>IF(LEN(VLOOKUP($A143,Questions!$B:$AA,21,FALSE))=0,"",VLOOKUP($A143,Questions!$B:$AA,21,FALSE))</f>
        <v xml:space="preserve"> </v>
      </c>
      <c r="E143" s="37" t="str">
        <f>IF(LEN(VLOOKUP($A143,Questions!$B:$AA,22,FALSE))=0,"",VLOOKUP($A143,Questions!$B:$AA,22,FALSE))</f>
        <v xml:space="preserve"> </v>
      </c>
      <c r="F143" s="37" t="str">
        <f>IF(LEN(VLOOKUP($A143,Questions!$B:$AA,23,FALSE))=0,"",VLOOKUP($A143,Questions!$B:$AA,23,FALSE))</f>
        <v xml:space="preserve"> </v>
      </c>
      <c r="G143" s="36" t="str">
        <f>IF(LEN(VLOOKUP($A143,Questions!$B:$AA,24,FALSE))=0,"",VLOOKUP($A143,Questions!$B:$AA,24,FALSE))</f>
        <v xml:space="preserve"> </v>
      </c>
      <c r="H143" s="36" t="str">
        <f>IF(LEN(VLOOKUP($A143,Questions!$B:$AA,25,FALSE))=0,"",VLOOKUP($A143,Questions!$B:$AA,25,FALSE))</f>
        <v xml:space="preserve"> </v>
      </c>
      <c r="I143" s="36" t="str">
        <f>IF(LEN(VLOOKUP($A143,Questions!$B:$AA,26,FALSE))=0,"",VLOOKUP($A143,Questions!$B:$AA,26,FALSE))</f>
        <v xml:space="preserve"> </v>
      </c>
      <c r="J143" s="36" t="str">
        <f>IF(LEN(VLOOKUP($A143,Questions!$B:$AB,27,FALSE))=0,"",VLOOKUP($A143,Questions!$B:$AB,27,FALSE))</f>
        <v xml:space="preserve"> </v>
      </c>
      <c r="K143"/>
      <c r="L143"/>
      <c r="M143"/>
      <c r="N143"/>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c r="BF143"/>
      <c r="BG143"/>
      <c r="BH143"/>
      <c r="BI143"/>
      <c r="BJ143"/>
      <c r="BK143"/>
      <c r="BL143"/>
      <c r="BM143"/>
      <c r="BN143"/>
      <c r="BO143"/>
      <c r="BP143"/>
      <c r="BQ143"/>
      <c r="BR143"/>
      <c r="BS143"/>
      <c r="BT143"/>
      <c r="BU143"/>
      <c r="BV143"/>
      <c r="BW143"/>
      <c r="BX143"/>
      <c r="BY143"/>
      <c r="BZ143"/>
      <c r="CA143"/>
      <c r="CB143"/>
      <c r="CC143"/>
      <c r="CD143"/>
      <c r="CE143"/>
      <c r="CF143"/>
      <c r="CG143"/>
      <c r="CH143"/>
      <c r="CI143"/>
      <c r="CJ143"/>
      <c r="CK143"/>
      <c r="CL143"/>
      <c r="CM143"/>
      <c r="CN143"/>
      <c r="CO143"/>
      <c r="CP143"/>
      <c r="CQ143"/>
      <c r="CR143"/>
      <c r="CS143"/>
      <c r="CT143"/>
      <c r="CU143"/>
      <c r="CV143"/>
      <c r="CW143"/>
      <c r="CX143"/>
      <c r="CY143"/>
      <c r="CZ143"/>
      <c r="DA143"/>
      <c r="DB143"/>
      <c r="DC143"/>
      <c r="DD143"/>
      <c r="DE143"/>
      <c r="DF143"/>
      <c r="DG143"/>
      <c r="DH143"/>
      <c r="DI143"/>
      <c r="DJ143"/>
      <c r="DK143"/>
      <c r="DL143"/>
      <c r="DM143"/>
      <c r="DN143"/>
      <c r="DO143"/>
      <c r="DP143"/>
      <c r="DQ143"/>
      <c r="DR143"/>
      <c r="DS143"/>
      <c r="DT143"/>
      <c r="DU143"/>
      <c r="DV143"/>
      <c r="DW143"/>
      <c r="DX143"/>
      <c r="DY143"/>
      <c r="DZ143"/>
      <c r="EA143"/>
      <c r="EB143"/>
      <c r="EC143"/>
      <c r="ED143"/>
      <c r="EE143"/>
      <c r="EF143"/>
      <c r="EG143"/>
      <c r="EH143"/>
      <c r="EI143"/>
      <c r="EJ143"/>
      <c r="EK143"/>
      <c r="EL143"/>
      <c r="EM143"/>
      <c r="EN143"/>
      <c r="EO143"/>
      <c r="EP143"/>
      <c r="EQ143"/>
      <c r="ER143"/>
      <c r="ES143"/>
      <c r="ET143"/>
      <c r="EU143"/>
      <c r="EV143"/>
      <c r="EW143"/>
      <c r="EX143"/>
      <c r="EY143"/>
      <c r="EZ143"/>
      <c r="FA143"/>
      <c r="FB143"/>
      <c r="FC143"/>
      <c r="FD143"/>
      <c r="FE143"/>
      <c r="FF143"/>
      <c r="FG143"/>
      <c r="FH143"/>
      <c r="FI143"/>
      <c r="FJ143"/>
      <c r="FK143"/>
      <c r="FL143"/>
      <c r="FM143"/>
      <c r="FN143"/>
      <c r="FO143"/>
      <c r="FP143"/>
      <c r="FQ143"/>
      <c r="FR143"/>
      <c r="FS143"/>
      <c r="FT143"/>
      <c r="FU143"/>
      <c r="FV143"/>
      <c r="FW143"/>
      <c r="FX143"/>
      <c r="FY143"/>
      <c r="FZ143"/>
      <c r="GA143"/>
      <c r="GB143"/>
      <c r="GC143"/>
      <c r="GD143"/>
      <c r="GE143"/>
      <c r="GF143"/>
      <c r="GG143"/>
      <c r="GH143"/>
      <c r="GI143"/>
      <c r="GJ143"/>
      <c r="GK143"/>
      <c r="GL143"/>
      <c r="GM143"/>
      <c r="GN143"/>
      <c r="GO143"/>
      <c r="GP143"/>
      <c r="GQ143"/>
      <c r="GR143"/>
      <c r="GS143"/>
      <c r="GT143"/>
      <c r="GU143"/>
      <c r="GV143"/>
      <c r="GW143"/>
      <c r="GX143"/>
      <c r="GY143"/>
      <c r="GZ143"/>
      <c r="HA143"/>
      <c r="HB143"/>
      <c r="HC143"/>
      <c r="HD143"/>
      <c r="HE143"/>
      <c r="HF143"/>
      <c r="HG143"/>
      <c r="HH143"/>
      <c r="HI143"/>
      <c r="HJ143"/>
      <c r="HK143"/>
      <c r="HL143"/>
      <c r="HM143"/>
      <c r="HN143"/>
      <c r="HO143"/>
      <c r="HP143"/>
      <c r="HQ143"/>
      <c r="HR143"/>
      <c r="HS143"/>
      <c r="HT143"/>
      <c r="HU143"/>
      <c r="HV143"/>
      <c r="HW143"/>
      <c r="HX143"/>
      <c r="HY143"/>
      <c r="HZ143"/>
      <c r="IA143"/>
      <c r="IB143"/>
      <c r="IC143"/>
      <c r="ID143"/>
      <c r="IE143"/>
      <c r="IF143"/>
      <c r="IG143"/>
      <c r="IH143"/>
      <c r="II143"/>
      <c r="IJ143"/>
      <c r="IK143"/>
      <c r="IL143"/>
      <c r="IM143"/>
      <c r="IN143"/>
      <c r="IO143"/>
      <c r="IP143"/>
      <c r="IQ143"/>
      <c r="IR143"/>
      <c r="IS143"/>
      <c r="IT143"/>
      <c r="IU143"/>
      <c r="IV143"/>
      <c r="IW143"/>
      <c r="IX143"/>
      <c r="IY143"/>
    </row>
    <row r="144" spans="1:259" ht="36" customHeight="1" x14ac:dyDescent="0.2">
      <c r="A144" s="14" t="s">
        <v>213</v>
      </c>
      <c r="B144" s="29" t="str">
        <f>VLOOKUP(A144,'HECVAT - Full'!A$26:B$285,2,FALSE)</f>
        <v>Can the Institution extract a full or partial backup of data?</v>
      </c>
      <c r="C144" s="36" t="str">
        <f>IF(LEN(VLOOKUP($A144,Questions!$B:$AA,20,FALSE))=0,"",VLOOKUP($A144,Questions!$B:$AA,20,FALSE))</f>
        <v xml:space="preserve"> </v>
      </c>
      <c r="D144" s="37" t="str">
        <f>IF(LEN(VLOOKUP($A144,Questions!$B:$AA,21,FALSE))=0,"",VLOOKUP($A144,Questions!$B:$AA,21,FALSE))</f>
        <v xml:space="preserve"> </v>
      </c>
      <c r="E144" s="36" t="str">
        <f>IF(LEN(VLOOKUP($A144,Questions!$B:$AA,22,FALSE))=0,"",VLOOKUP($A144,Questions!$B:$AA,22,FALSE))</f>
        <v xml:space="preserve"> </v>
      </c>
      <c r="F144" s="37" t="str">
        <f>IF(LEN(VLOOKUP($A144,Questions!$B:$AA,23,FALSE))=0,"",VLOOKUP($A144,Questions!$B:$AA,23,FALSE))</f>
        <v xml:space="preserve"> </v>
      </c>
      <c r="G144" s="36" t="str">
        <f>IF(LEN(VLOOKUP($A144,Questions!$B:$AA,24,FALSE))=0,"",VLOOKUP($A144,Questions!$B:$AA,24,FALSE))</f>
        <v xml:space="preserve"> </v>
      </c>
      <c r="H144" s="36" t="str">
        <f>IF(LEN(VLOOKUP($A144,Questions!$B:$AA,25,FALSE))=0,"",VLOOKUP($A144,Questions!$B:$AA,25,FALSE))</f>
        <v xml:space="preserve"> </v>
      </c>
      <c r="I144" s="36" t="str">
        <f>IF(LEN(VLOOKUP($A144,Questions!$B:$AA,26,FALSE))=0,"",VLOOKUP($A144,Questions!$B:$AA,26,FALSE))</f>
        <v xml:space="preserve"> </v>
      </c>
      <c r="J144" s="36" t="str">
        <f>IF(LEN(VLOOKUP($A144,Questions!$B:$AB,27,FALSE))=0,"",VLOOKUP($A144,Questions!$B:$AB,27,FALSE))</f>
        <v xml:space="preserve"> </v>
      </c>
      <c r="K144"/>
      <c r="L144"/>
      <c r="M144"/>
      <c r="N144"/>
      <c r="O144"/>
      <c r="P144"/>
      <c r="Q144"/>
      <c r="R144"/>
      <c r="S144"/>
      <c r="T144"/>
      <c r="U144"/>
      <c r="V144"/>
      <c r="W144"/>
      <c r="X144"/>
      <c r="Y144"/>
      <c r="Z144"/>
      <c r="AA144"/>
      <c r="AB144"/>
      <c r="AC144"/>
      <c r="AD144"/>
      <c r="AE144"/>
      <c r="AF144"/>
      <c r="AG144"/>
      <c r="AH144"/>
      <c r="AI144"/>
      <c r="AJ144"/>
      <c r="AK144"/>
      <c r="AL144"/>
      <c r="AM144"/>
      <c r="AN144"/>
      <c r="AO144"/>
      <c r="AP144"/>
      <c r="AQ144"/>
      <c r="AR144"/>
      <c r="AS144"/>
      <c r="AT144"/>
      <c r="AU144"/>
      <c r="AV144"/>
      <c r="AW144"/>
      <c r="AX144"/>
      <c r="AY144"/>
      <c r="AZ144"/>
      <c r="BA144"/>
      <c r="BB144"/>
      <c r="BC144"/>
      <c r="BD144"/>
      <c r="BE144"/>
      <c r="BF144"/>
      <c r="BG144"/>
      <c r="BH144"/>
      <c r="BI144"/>
      <c r="BJ144"/>
      <c r="BK144"/>
      <c r="BL144"/>
      <c r="BM144"/>
      <c r="BN144"/>
      <c r="BO144"/>
      <c r="BP144"/>
      <c r="BQ144"/>
      <c r="BR144"/>
      <c r="BS144"/>
      <c r="BT144"/>
      <c r="BU144"/>
      <c r="BV144"/>
      <c r="BW144"/>
      <c r="BX144"/>
      <c r="BY144"/>
      <c r="BZ144"/>
      <c r="CA144"/>
      <c r="CB144"/>
      <c r="CC144"/>
      <c r="CD144"/>
      <c r="CE144"/>
      <c r="CF144"/>
      <c r="CG144"/>
      <c r="CH144"/>
      <c r="CI144"/>
      <c r="CJ144"/>
      <c r="CK144"/>
      <c r="CL144"/>
      <c r="CM144"/>
      <c r="CN144"/>
      <c r="CO144"/>
      <c r="CP144"/>
      <c r="CQ144"/>
      <c r="CR144"/>
      <c r="CS144"/>
      <c r="CT144"/>
      <c r="CU144"/>
      <c r="CV144"/>
      <c r="CW144"/>
      <c r="CX144"/>
      <c r="CY144"/>
      <c r="CZ144"/>
      <c r="DA144"/>
      <c r="DB144"/>
      <c r="DC144"/>
      <c r="DD144"/>
      <c r="DE144"/>
      <c r="DF144"/>
      <c r="DG144"/>
      <c r="DH144"/>
      <c r="DI144"/>
      <c r="DJ144"/>
      <c r="DK144"/>
      <c r="DL144"/>
      <c r="DM144"/>
      <c r="DN144"/>
      <c r="DO144"/>
      <c r="DP144"/>
      <c r="DQ144"/>
      <c r="DR144"/>
      <c r="DS144"/>
      <c r="DT144"/>
      <c r="DU144"/>
      <c r="DV144"/>
      <c r="DW144"/>
      <c r="DX144"/>
      <c r="DY144"/>
      <c r="DZ144"/>
      <c r="EA144"/>
      <c r="EB144"/>
      <c r="EC144"/>
      <c r="ED144"/>
      <c r="EE144"/>
      <c r="EF144"/>
      <c r="EG144"/>
      <c r="EH144"/>
      <c r="EI144"/>
      <c r="EJ144"/>
      <c r="EK144"/>
      <c r="EL144"/>
      <c r="EM144"/>
      <c r="EN144"/>
      <c r="EO144"/>
      <c r="EP144"/>
      <c r="EQ144"/>
      <c r="ER144"/>
      <c r="ES144"/>
      <c r="ET144"/>
      <c r="EU144"/>
      <c r="EV144"/>
      <c r="EW144"/>
      <c r="EX144"/>
      <c r="EY144"/>
      <c r="EZ144"/>
      <c r="FA144"/>
      <c r="FB144"/>
      <c r="FC144"/>
      <c r="FD144"/>
      <c r="FE144"/>
      <c r="FF144"/>
      <c r="FG144"/>
      <c r="FH144"/>
      <c r="FI144"/>
      <c r="FJ144"/>
      <c r="FK144"/>
      <c r="FL144"/>
      <c r="FM144"/>
      <c r="FN144"/>
      <c r="FO144"/>
      <c r="FP144"/>
      <c r="FQ144"/>
      <c r="FR144"/>
      <c r="FS144"/>
      <c r="FT144"/>
      <c r="FU144"/>
      <c r="FV144"/>
      <c r="FW144"/>
      <c r="FX144"/>
      <c r="FY144"/>
      <c r="FZ144"/>
      <c r="GA144"/>
      <c r="GB144"/>
      <c r="GC144"/>
      <c r="GD144"/>
      <c r="GE144"/>
      <c r="GF144"/>
      <c r="GG144"/>
      <c r="GH144"/>
      <c r="GI144"/>
      <c r="GJ144"/>
      <c r="GK144"/>
      <c r="GL144"/>
      <c r="GM144"/>
      <c r="GN144"/>
      <c r="GO144"/>
      <c r="GP144"/>
      <c r="GQ144"/>
      <c r="GR144"/>
      <c r="GS144"/>
      <c r="GT144"/>
      <c r="GU144"/>
      <c r="GV144"/>
      <c r="GW144"/>
      <c r="GX144"/>
      <c r="GY144"/>
      <c r="GZ144"/>
      <c r="HA144"/>
      <c r="HB144"/>
      <c r="HC144"/>
      <c r="HD144"/>
      <c r="HE144"/>
      <c r="HF144"/>
      <c r="HG144"/>
      <c r="HH144"/>
      <c r="HI144"/>
      <c r="HJ144"/>
      <c r="HK144"/>
      <c r="HL144"/>
      <c r="HM144"/>
      <c r="HN144"/>
      <c r="HO144"/>
      <c r="HP144"/>
      <c r="HQ144"/>
      <c r="HR144"/>
      <c r="HS144"/>
      <c r="HT144"/>
      <c r="HU144"/>
      <c r="HV144"/>
      <c r="HW144"/>
      <c r="HX144"/>
      <c r="HY144"/>
      <c r="HZ144"/>
      <c r="IA144"/>
      <c r="IB144"/>
      <c r="IC144"/>
      <c r="ID144"/>
      <c r="IE144"/>
      <c r="IF144"/>
      <c r="IG144"/>
      <c r="IH144"/>
      <c r="II144"/>
      <c r="IJ144"/>
      <c r="IK144"/>
      <c r="IL144"/>
      <c r="IM144"/>
      <c r="IN144"/>
      <c r="IO144"/>
      <c r="IP144"/>
      <c r="IQ144"/>
      <c r="IR144"/>
      <c r="IS144"/>
      <c r="IT144"/>
      <c r="IU144"/>
      <c r="IV144"/>
      <c r="IW144"/>
      <c r="IX144"/>
      <c r="IY144"/>
    </row>
    <row r="145" spans="1:259" ht="48" customHeight="1" x14ac:dyDescent="0.2">
      <c r="A145" s="14" t="s">
        <v>214</v>
      </c>
      <c r="B145" s="29" t="str">
        <f>VLOOKUP(A145,'HECVAT - Full'!A$26:B$285,2,FALSE)</f>
        <v>Are ownership rights to all data, inputs, outputs, and metadata retained by the institution?</v>
      </c>
      <c r="C145" s="36" t="str">
        <f>IF(LEN(VLOOKUP($A145,Questions!$B:$AA,20,FALSE))=0,"",VLOOKUP($A145,Questions!$B:$AA,20,FALSE))</f>
        <v xml:space="preserve"> </v>
      </c>
      <c r="D145" s="37" t="str">
        <f>IF(LEN(VLOOKUP($A145,Questions!$B:$AA,21,FALSE))=0,"",VLOOKUP($A145,Questions!$B:$AA,21,FALSE))</f>
        <v xml:space="preserve"> </v>
      </c>
      <c r="E145" s="36" t="str">
        <f>IF(LEN(VLOOKUP($A145,Questions!$B:$AA,22,FALSE))=0,"",VLOOKUP($A145,Questions!$B:$AA,22,FALSE))</f>
        <v xml:space="preserve"> </v>
      </c>
      <c r="F145" s="37" t="str">
        <f>IF(LEN(VLOOKUP($A145,Questions!$B:$AA,23,FALSE))=0,"",VLOOKUP($A145,Questions!$B:$AA,23,FALSE))</f>
        <v xml:space="preserve"> </v>
      </c>
      <c r="G145" s="37" t="str">
        <f>IF(LEN(VLOOKUP($A145,Questions!$B:$AA,24,FALSE))=0,"",VLOOKUP($A145,Questions!$B:$AA,24,FALSE))</f>
        <v xml:space="preserve"> </v>
      </c>
      <c r="H145" s="37" t="str">
        <f>IF(LEN(VLOOKUP($A145,Questions!$B:$AA,25,FALSE))=0,"",VLOOKUP($A145,Questions!$B:$AA,25,FALSE))</f>
        <v xml:space="preserve"> </v>
      </c>
      <c r="I145" s="36" t="str">
        <f>IF(LEN(VLOOKUP($A145,Questions!$B:$AA,26,FALSE))=0,"",VLOOKUP($A145,Questions!$B:$AA,26,FALSE))</f>
        <v xml:space="preserve"> </v>
      </c>
      <c r="J145" s="36" t="str">
        <f>IF(LEN(VLOOKUP($A145,Questions!$B:$AB,27,FALSE))=0,"",VLOOKUP($A145,Questions!$B:$AB,27,FALSE))</f>
        <v xml:space="preserve"> </v>
      </c>
      <c r="K145"/>
      <c r="L145"/>
      <c r="M145"/>
      <c r="N145"/>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c r="BL145"/>
      <c r="BM145"/>
      <c r="BN145"/>
      <c r="BO145"/>
      <c r="BP145"/>
      <c r="BQ145"/>
      <c r="BR145"/>
      <c r="BS145"/>
      <c r="BT145"/>
      <c r="BU145"/>
      <c r="BV145"/>
      <c r="BW145"/>
      <c r="BX145"/>
      <c r="BY145"/>
      <c r="BZ145"/>
      <c r="CA145"/>
      <c r="CB145"/>
      <c r="CC145"/>
      <c r="CD145"/>
      <c r="CE145"/>
      <c r="CF145"/>
      <c r="CG145"/>
      <c r="CH145"/>
      <c r="CI145"/>
      <c r="CJ145"/>
      <c r="CK145"/>
      <c r="CL145"/>
      <c r="CM145"/>
      <c r="CN145"/>
      <c r="CO145"/>
      <c r="CP145"/>
      <c r="CQ145"/>
      <c r="CR145"/>
      <c r="CS145"/>
      <c r="CT145"/>
      <c r="CU145"/>
      <c r="CV145"/>
      <c r="CW145"/>
      <c r="CX145"/>
      <c r="CY145"/>
      <c r="CZ145"/>
      <c r="DA145"/>
      <c r="DB145"/>
      <c r="DC145"/>
      <c r="DD145"/>
      <c r="DE145"/>
      <c r="DF145"/>
      <c r="DG145"/>
      <c r="DH145"/>
      <c r="DI145"/>
      <c r="DJ145"/>
      <c r="DK145"/>
      <c r="DL145"/>
      <c r="DM145"/>
      <c r="DN145"/>
      <c r="DO145"/>
      <c r="DP145"/>
      <c r="DQ145"/>
      <c r="DR145"/>
      <c r="DS145"/>
      <c r="DT145"/>
      <c r="DU145"/>
      <c r="DV145"/>
      <c r="DW145"/>
      <c r="DX145"/>
      <c r="DY145"/>
      <c r="DZ145"/>
      <c r="EA145"/>
      <c r="EB145"/>
      <c r="EC145"/>
      <c r="ED145"/>
      <c r="EE145"/>
      <c r="EF145"/>
      <c r="EG145"/>
      <c r="EH145"/>
      <c r="EI145"/>
      <c r="EJ145"/>
      <c r="EK145"/>
      <c r="EL145"/>
      <c r="EM145"/>
      <c r="EN145"/>
      <c r="EO145"/>
      <c r="EP145"/>
      <c r="EQ145"/>
      <c r="ER145"/>
      <c r="ES145"/>
      <c r="ET145"/>
      <c r="EU145"/>
      <c r="EV145"/>
      <c r="EW145"/>
      <c r="EX145"/>
      <c r="EY145"/>
      <c r="EZ145"/>
      <c r="FA145"/>
      <c r="FB145"/>
      <c r="FC145"/>
      <c r="FD145"/>
      <c r="FE145"/>
      <c r="FF145"/>
      <c r="FG145"/>
      <c r="FH145"/>
      <c r="FI145"/>
      <c r="FJ145"/>
      <c r="FK145"/>
      <c r="FL145"/>
      <c r="FM145"/>
      <c r="FN145"/>
      <c r="FO145"/>
      <c r="FP145"/>
      <c r="FQ145"/>
      <c r="FR145"/>
      <c r="FS145"/>
      <c r="FT145"/>
      <c r="FU145"/>
      <c r="FV145"/>
      <c r="FW145"/>
      <c r="FX145"/>
      <c r="FY145"/>
      <c r="FZ145"/>
      <c r="GA145"/>
      <c r="GB145"/>
      <c r="GC145"/>
      <c r="GD145"/>
      <c r="GE145"/>
      <c r="GF145"/>
      <c r="GG145"/>
      <c r="GH145"/>
      <c r="GI145"/>
      <c r="GJ145"/>
      <c r="GK145"/>
      <c r="GL145"/>
      <c r="GM145"/>
      <c r="GN145"/>
      <c r="GO145"/>
      <c r="GP145"/>
      <c r="GQ145"/>
      <c r="GR145"/>
      <c r="GS145"/>
      <c r="GT145"/>
      <c r="GU145"/>
      <c r="GV145"/>
      <c r="GW145"/>
      <c r="GX145"/>
      <c r="GY145"/>
      <c r="GZ145"/>
      <c r="HA145"/>
      <c r="HB145"/>
      <c r="HC145"/>
      <c r="HD145"/>
      <c r="HE145"/>
      <c r="HF145"/>
      <c r="HG145"/>
      <c r="HH145"/>
      <c r="HI145"/>
      <c r="HJ145"/>
      <c r="HK145"/>
      <c r="HL145"/>
      <c r="HM145"/>
      <c r="HN145"/>
      <c r="HO145"/>
      <c r="HP145"/>
      <c r="HQ145"/>
      <c r="HR145"/>
      <c r="HS145"/>
      <c r="HT145"/>
      <c r="HU145"/>
      <c r="HV145"/>
      <c r="HW145"/>
      <c r="HX145"/>
      <c r="HY145"/>
      <c r="HZ145"/>
      <c r="IA145"/>
      <c r="IB145"/>
      <c r="IC145"/>
      <c r="ID145"/>
      <c r="IE145"/>
      <c r="IF145"/>
      <c r="IG145"/>
      <c r="IH145"/>
      <c r="II145"/>
      <c r="IJ145"/>
      <c r="IK145"/>
      <c r="IL145"/>
      <c r="IM145"/>
      <c r="IN145"/>
      <c r="IO145"/>
      <c r="IP145"/>
      <c r="IQ145"/>
      <c r="IR145"/>
      <c r="IS145"/>
      <c r="IT145"/>
      <c r="IU145"/>
      <c r="IV145"/>
      <c r="IW145"/>
      <c r="IX145"/>
      <c r="IY145"/>
    </row>
    <row r="146" spans="1:259" ht="36" customHeight="1" x14ac:dyDescent="0.2">
      <c r="A146" s="14" t="s">
        <v>215</v>
      </c>
      <c r="B146" s="29" t="str">
        <f>VLOOKUP(A146,'HECVAT - Full'!A$26:B$285,2,FALSE)</f>
        <v>Are these rights retained even through a provider acquisition or bankruptcy event?</v>
      </c>
      <c r="C146" s="37" t="str">
        <f>IF(LEN(VLOOKUP($A146,Questions!$B:$AA,20,FALSE))=0,"",VLOOKUP($A146,Questions!$B:$AA,20,FALSE))</f>
        <v xml:space="preserve"> </v>
      </c>
      <c r="D146" s="37" t="str">
        <f>IF(LEN(VLOOKUP($A146,Questions!$B:$AA,21,FALSE))=0,"",VLOOKUP($A146,Questions!$B:$AA,21,FALSE))</f>
        <v xml:space="preserve"> </v>
      </c>
      <c r="E146" s="36" t="str">
        <f>IF(LEN(VLOOKUP($A146,Questions!$B:$AA,22,FALSE))=0,"",VLOOKUP($A146,Questions!$B:$AA,22,FALSE))</f>
        <v xml:space="preserve"> </v>
      </c>
      <c r="F146" s="37" t="str">
        <f>IF(LEN(VLOOKUP($A146,Questions!$B:$AA,23,FALSE))=0,"",VLOOKUP($A146,Questions!$B:$AA,23,FALSE))</f>
        <v xml:space="preserve"> </v>
      </c>
      <c r="G146" s="37" t="str">
        <f>IF(LEN(VLOOKUP($A146,Questions!$B:$AA,24,FALSE))=0,"",VLOOKUP($A146,Questions!$B:$AA,24,FALSE))</f>
        <v xml:space="preserve"> </v>
      </c>
      <c r="H146" s="37" t="str">
        <f>IF(LEN(VLOOKUP($A146,Questions!$B:$AA,25,FALSE))=0,"",VLOOKUP($A146,Questions!$B:$AA,25,FALSE))</f>
        <v xml:space="preserve"> </v>
      </c>
      <c r="I146" s="36" t="str">
        <f>IF(LEN(VLOOKUP($A146,Questions!$B:$AA,26,FALSE))=0,"",VLOOKUP($A146,Questions!$B:$AA,26,FALSE))</f>
        <v xml:space="preserve"> </v>
      </c>
      <c r="J146" s="36" t="str">
        <f>IF(LEN(VLOOKUP($A146,Questions!$B:$AB,27,FALSE))=0,"",VLOOKUP($A146,Questions!$B:$AB,27,FALSE))</f>
        <v xml:space="preserve"> </v>
      </c>
      <c r="K146"/>
      <c r="L146"/>
      <c r="M146"/>
      <c r="N146"/>
      <c r="O146"/>
      <c r="P146"/>
      <c r="Q146"/>
      <c r="R146"/>
      <c r="S146"/>
      <c r="T146"/>
      <c r="U146"/>
      <c r="V146"/>
      <c r="W146"/>
      <c r="X146"/>
      <c r="Y146"/>
      <c r="Z146"/>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c r="BK146"/>
      <c r="BL146"/>
      <c r="BM146"/>
      <c r="BN146"/>
      <c r="BO146"/>
      <c r="BP146"/>
      <c r="BQ146"/>
      <c r="BR146"/>
      <c r="BS146"/>
      <c r="BT146"/>
      <c r="BU146"/>
      <c r="BV146"/>
      <c r="BW146"/>
      <c r="BX146"/>
      <c r="BY146"/>
      <c r="BZ146"/>
      <c r="CA146"/>
      <c r="CB146"/>
      <c r="CC146"/>
      <c r="CD146"/>
      <c r="CE146"/>
      <c r="CF146"/>
      <c r="CG146"/>
      <c r="CH146"/>
      <c r="CI146"/>
      <c r="CJ146"/>
      <c r="CK146"/>
      <c r="CL146"/>
      <c r="CM146"/>
      <c r="CN146"/>
      <c r="CO146"/>
      <c r="CP146"/>
      <c r="CQ146"/>
      <c r="CR146"/>
      <c r="CS146"/>
      <c r="CT146"/>
      <c r="CU146"/>
      <c r="CV146"/>
      <c r="CW146"/>
      <c r="CX146"/>
      <c r="CY146"/>
      <c r="CZ146"/>
      <c r="DA146"/>
      <c r="DB146"/>
      <c r="DC146"/>
      <c r="DD146"/>
      <c r="DE146"/>
      <c r="DF146"/>
      <c r="DG146"/>
      <c r="DH146"/>
      <c r="DI146"/>
      <c r="DJ146"/>
      <c r="DK146"/>
      <c r="DL146"/>
      <c r="DM146"/>
      <c r="DN146"/>
      <c r="DO146"/>
      <c r="DP146"/>
      <c r="DQ146"/>
      <c r="DR146"/>
      <c r="DS146"/>
      <c r="DT146"/>
      <c r="DU146"/>
      <c r="DV146"/>
      <c r="DW146"/>
      <c r="DX146"/>
      <c r="DY146"/>
      <c r="DZ146"/>
      <c r="EA146"/>
      <c r="EB146"/>
      <c r="EC146"/>
      <c r="ED146"/>
      <c r="EE146"/>
      <c r="EF146"/>
      <c r="EG146"/>
      <c r="EH146"/>
      <c r="EI146"/>
      <c r="EJ146"/>
      <c r="EK146"/>
      <c r="EL146"/>
      <c r="EM146"/>
      <c r="EN146"/>
      <c r="EO146"/>
      <c r="EP146"/>
      <c r="EQ146"/>
      <c r="ER146"/>
      <c r="ES146"/>
      <c r="ET146"/>
      <c r="EU146"/>
      <c r="EV146"/>
      <c r="EW146"/>
      <c r="EX146"/>
      <c r="EY146"/>
      <c r="EZ146"/>
      <c r="FA146"/>
      <c r="FB146"/>
      <c r="FC146"/>
      <c r="FD146"/>
      <c r="FE146"/>
      <c r="FF146"/>
      <c r="FG146"/>
      <c r="FH146"/>
      <c r="FI146"/>
      <c r="FJ146"/>
      <c r="FK146"/>
      <c r="FL146"/>
      <c r="FM146"/>
      <c r="FN146"/>
      <c r="FO146"/>
      <c r="FP146"/>
      <c r="FQ146"/>
      <c r="FR146"/>
      <c r="FS146"/>
      <c r="FT146"/>
      <c r="FU146"/>
      <c r="FV146"/>
      <c r="FW146"/>
      <c r="FX146"/>
      <c r="FY146"/>
      <c r="FZ146"/>
      <c r="GA146"/>
      <c r="GB146"/>
      <c r="GC146"/>
      <c r="GD146"/>
      <c r="GE146"/>
      <c r="GF146"/>
      <c r="GG146"/>
      <c r="GH146"/>
      <c r="GI146"/>
      <c r="GJ146"/>
      <c r="GK146"/>
      <c r="GL146"/>
      <c r="GM146"/>
      <c r="GN146"/>
      <c r="GO146"/>
      <c r="GP146"/>
      <c r="GQ146"/>
      <c r="GR146"/>
      <c r="GS146"/>
      <c r="GT146"/>
      <c r="GU146"/>
      <c r="GV146"/>
      <c r="GW146"/>
      <c r="GX146"/>
      <c r="GY146"/>
      <c r="GZ146"/>
      <c r="HA146"/>
      <c r="HB146"/>
      <c r="HC146"/>
      <c r="HD146"/>
      <c r="HE146"/>
      <c r="HF146"/>
      <c r="HG146"/>
      <c r="HH146"/>
      <c r="HI146"/>
      <c r="HJ146"/>
      <c r="HK146"/>
      <c r="HL146"/>
      <c r="HM146"/>
      <c r="HN146"/>
      <c r="HO146"/>
      <c r="HP146"/>
      <c r="HQ146"/>
      <c r="HR146"/>
      <c r="HS146"/>
      <c r="HT146"/>
      <c r="HU146"/>
      <c r="HV146"/>
      <c r="HW146"/>
      <c r="HX146"/>
      <c r="HY146"/>
      <c r="HZ146"/>
      <c r="IA146"/>
      <c r="IB146"/>
      <c r="IC146"/>
      <c r="ID146"/>
      <c r="IE146"/>
      <c r="IF146"/>
      <c r="IG146"/>
      <c r="IH146"/>
      <c r="II146"/>
      <c r="IJ146"/>
      <c r="IK146"/>
      <c r="IL146"/>
      <c r="IM146"/>
      <c r="IN146"/>
      <c r="IO146"/>
      <c r="IP146"/>
      <c r="IQ146"/>
      <c r="IR146"/>
      <c r="IS146"/>
      <c r="IT146"/>
      <c r="IU146"/>
      <c r="IV146"/>
      <c r="IW146"/>
      <c r="IX146"/>
      <c r="IY146"/>
    </row>
    <row r="147" spans="1:259" ht="48" customHeight="1" x14ac:dyDescent="0.2">
      <c r="A147" s="14" t="s">
        <v>216</v>
      </c>
      <c r="B147" s="29" t="str">
        <f>VLOOKUP(A147,'HECVAT - Full'!A$26:B$285,2,FALSE)</f>
        <v>In the event of imminent bankruptcy, closing of business, or retirement of service, will you provide 90 days for customers to get their data out of the system and migrate applications?</v>
      </c>
      <c r="C147" s="36" t="str">
        <f>IF(LEN(VLOOKUP($A147,Questions!$B:$AA,20,FALSE))=0,"",VLOOKUP($A147,Questions!$B:$AA,20,FALSE))</f>
        <v xml:space="preserve"> </v>
      </c>
      <c r="D147" s="37" t="str">
        <f>IF(LEN(VLOOKUP($A147,Questions!$B:$AA,21,FALSE))=0,"",VLOOKUP($A147,Questions!$B:$AA,21,FALSE))</f>
        <v xml:space="preserve"> </v>
      </c>
      <c r="E147" s="36" t="str">
        <f>IF(LEN(VLOOKUP($A147,Questions!$B:$AA,22,FALSE))=0,"",VLOOKUP($A147,Questions!$B:$AA,22,FALSE))</f>
        <v xml:space="preserve"> </v>
      </c>
      <c r="F147" s="37" t="str">
        <f>IF(LEN(VLOOKUP($A147,Questions!$B:$AA,23,FALSE))=0,"",VLOOKUP($A147,Questions!$B:$AA,23,FALSE))</f>
        <v xml:space="preserve"> </v>
      </c>
      <c r="G147" s="36" t="str">
        <f>IF(LEN(VLOOKUP($A147,Questions!$B:$AA,24,FALSE))=0,"",VLOOKUP($A147,Questions!$B:$AA,24,FALSE))</f>
        <v xml:space="preserve"> </v>
      </c>
      <c r="H147" s="37" t="str">
        <f>IF(LEN(VLOOKUP($A147,Questions!$B:$AA,25,FALSE))=0,"",VLOOKUP($A147,Questions!$B:$AA,25,FALSE))</f>
        <v xml:space="preserve"> </v>
      </c>
      <c r="I147" s="36" t="str">
        <f>IF(LEN(VLOOKUP($A147,Questions!$B:$AA,26,FALSE))=0,"",VLOOKUP($A147,Questions!$B:$AA,26,FALSE))</f>
        <v xml:space="preserve"> </v>
      </c>
      <c r="J147" s="36" t="str">
        <f>IF(LEN(VLOOKUP($A147,Questions!$B:$AB,27,FALSE))=0,"",VLOOKUP($A147,Questions!$B:$AB,27,FALSE))</f>
        <v xml:space="preserve"> </v>
      </c>
      <c r="K147"/>
      <c r="L147"/>
      <c r="M147"/>
      <c r="N147"/>
      <c r="O147"/>
      <c r="P147"/>
      <c r="Q147"/>
      <c r="R147"/>
      <c r="S147"/>
      <c r="T147"/>
      <c r="U147"/>
      <c r="V147"/>
      <c r="W147"/>
      <c r="X147"/>
      <c r="Y147"/>
      <c r="Z147"/>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c r="BF147"/>
      <c r="BG147"/>
      <c r="BH147"/>
      <c r="BI147"/>
      <c r="BJ147"/>
      <c r="BK147"/>
      <c r="BL147"/>
      <c r="BM147"/>
      <c r="BN147"/>
      <c r="BO147"/>
      <c r="BP147"/>
      <c r="BQ147"/>
      <c r="BR147"/>
      <c r="BS147"/>
      <c r="BT147"/>
      <c r="BU147"/>
      <c r="BV147"/>
      <c r="BW147"/>
      <c r="BX147"/>
      <c r="BY147"/>
      <c r="BZ147"/>
      <c r="CA147"/>
      <c r="CB147"/>
      <c r="CC147"/>
      <c r="CD147"/>
      <c r="CE147"/>
      <c r="CF147"/>
      <c r="CG147"/>
      <c r="CH147"/>
      <c r="CI147"/>
      <c r="CJ147"/>
      <c r="CK147"/>
      <c r="CL147"/>
      <c r="CM147"/>
      <c r="CN147"/>
      <c r="CO147"/>
      <c r="CP147"/>
      <c r="CQ147"/>
      <c r="CR147"/>
      <c r="CS147"/>
      <c r="CT147"/>
      <c r="CU147"/>
      <c r="CV147"/>
      <c r="CW147"/>
      <c r="CX147"/>
      <c r="CY147"/>
      <c r="CZ147"/>
      <c r="DA147"/>
      <c r="DB147"/>
      <c r="DC147"/>
      <c r="DD147"/>
      <c r="DE147"/>
      <c r="DF147"/>
      <c r="DG147"/>
      <c r="DH147"/>
      <c r="DI147"/>
      <c r="DJ147"/>
      <c r="DK147"/>
      <c r="DL147"/>
      <c r="DM147"/>
      <c r="DN147"/>
      <c r="DO147"/>
      <c r="DP147"/>
      <c r="DQ147"/>
      <c r="DR147"/>
      <c r="DS147"/>
      <c r="DT147"/>
      <c r="DU147"/>
      <c r="DV147"/>
      <c r="DW147"/>
      <c r="DX147"/>
      <c r="DY147"/>
      <c r="DZ147"/>
      <c r="EA147"/>
      <c r="EB147"/>
      <c r="EC147"/>
      <c r="ED147"/>
      <c r="EE147"/>
      <c r="EF147"/>
      <c r="EG147"/>
      <c r="EH147"/>
      <c r="EI147"/>
      <c r="EJ147"/>
      <c r="EK147"/>
      <c r="EL147"/>
      <c r="EM147"/>
      <c r="EN147"/>
      <c r="EO147"/>
      <c r="EP147"/>
      <c r="EQ147"/>
      <c r="ER147"/>
      <c r="ES147"/>
      <c r="ET147"/>
      <c r="EU147"/>
      <c r="EV147"/>
      <c r="EW147"/>
      <c r="EX147"/>
      <c r="EY147"/>
      <c r="EZ147"/>
      <c r="FA147"/>
      <c r="FB147"/>
      <c r="FC147"/>
      <c r="FD147"/>
      <c r="FE147"/>
      <c r="FF147"/>
      <c r="FG147"/>
      <c r="FH147"/>
      <c r="FI147"/>
      <c r="FJ147"/>
      <c r="FK147"/>
      <c r="FL147"/>
      <c r="FM147"/>
      <c r="FN147"/>
      <c r="FO147"/>
      <c r="FP147"/>
      <c r="FQ147"/>
      <c r="FR147"/>
      <c r="FS147"/>
      <c r="FT147"/>
      <c r="FU147"/>
      <c r="FV147"/>
      <c r="FW147"/>
      <c r="FX147"/>
      <c r="FY147"/>
      <c r="FZ147"/>
      <c r="GA147"/>
      <c r="GB147"/>
      <c r="GC147"/>
      <c r="GD147"/>
      <c r="GE147"/>
      <c r="GF147"/>
      <c r="GG147"/>
      <c r="GH147"/>
      <c r="GI147"/>
      <c r="GJ147"/>
      <c r="GK147"/>
      <c r="GL147"/>
      <c r="GM147"/>
      <c r="GN147"/>
      <c r="GO147"/>
      <c r="GP147"/>
      <c r="GQ147"/>
      <c r="GR147"/>
      <c r="GS147"/>
      <c r="GT147"/>
      <c r="GU147"/>
      <c r="GV147"/>
      <c r="GW147"/>
      <c r="GX147"/>
      <c r="GY147"/>
      <c r="GZ147"/>
      <c r="HA147"/>
      <c r="HB147"/>
      <c r="HC147"/>
      <c r="HD147"/>
      <c r="HE147"/>
      <c r="HF147"/>
      <c r="HG147"/>
      <c r="HH147"/>
      <c r="HI147"/>
      <c r="HJ147"/>
      <c r="HK147"/>
      <c r="HL147"/>
      <c r="HM147"/>
      <c r="HN147"/>
      <c r="HO147"/>
      <c r="HP147"/>
      <c r="HQ147"/>
      <c r="HR147"/>
      <c r="HS147"/>
      <c r="HT147"/>
      <c r="HU147"/>
      <c r="HV147"/>
      <c r="HW147"/>
      <c r="HX147"/>
      <c r="HY147"/>
      <c r="HZ147"/>
      <c r="IA147"/>
      <c r="IB147"/>
      <c r="IC147"/>
      <c r="ID147"/>
      <c r="IE147"/>
      <c r="IF147"/>
      <c r="IG147"/>
      <c r="IH147"/>
      <c r="II147"/>
      <c r="IJ147"/>
      <c r="IK147"/>
      <c r="IL147"/>
      <c r="IM147"/>
      <c r="IN147"/>
      <c r="IO147"/>
      <c r="IP147"/>
      <c r="IQ147"/>
      <c r="IR147"/>
      <c r="IS147"/>
      <c r="IT147"/>
      <c r="IU147"/>
      <c r="IV147"/>
      <c r="IW147"/>
      <c r="IX147"/>
      <c r="IY147"/>
    </row>
    <row r="148" spans="1:259" ht="36" customHeight="1" x14ac:dyDescent="0.2">
      <c r="A148" s="14" t="s">
        <v>217</v>
      </c>
      <c r="B148" s="29" t="str">
        <f>VLOOKUP(A148,'HECVAT - Full'!A$26:B$285,2,FALSE)</f>
        <v>Are involatile backup copies made according to pre-defined schedules and securely stored and protected?</v>
      </c>
      <c r="C148" s="36" t="str">
        <f>IF(LEN(VLOOKUP($A148,Questions!$B:$AA,20,FALSE))=0,"",VLOOKUP($A148,Questions!$B:$AA,20,FALSE))</f>
        <v xml:space="preserve"> </v>
      </c>
      <c r="D148" s="37" t="str">
        <f>IF(LEN(VLOOKUP($A148,Questions!$B:$AA,21,FALSE))=0,"",VLOOKUP($A148,Questions!$B:$AA,21,FALSE))</f>
        <v xml:space="preserve"> </v>
      </c>
      <c r="E148" s="36" t="str">
        <f>IF(LEN(VLOOKUP($A148,Questions!$B:$AA,22,FALSE))=0,"",VLOOKUP($A148,Questions!$B:$AA,22,FALSE))</f>
        <v xml:space="preserve"> </v>
      </c>
      <c r="F148" s="37" t="str">
        <f>IF(LEN(VLOOKUP($A148,Questions!$B:$AA,23,FALSE))=0,"",VLOOKUP($A148,Questions!$B:$AA,23,FALSE))</f>
        <v xml:space="preserve"> </v>
      </c>
      <c r="G148" s="36" t="str">
        <f>IF(LEN(VLOOKUP($A148,Questions!$B:$AA,24,FALSE))=0,"",VLOOKUP($A148,Questions!$B:$AA,24,FALSE))</f>
        <v xml:space="preserve"> </v>
      </c>
      <c r="H148" s="37" t="str">
        <f>IF(LEN(VLOOKUP($A148,Questions!$B:$AA,25,FALSE))=0,"",VLOOKUP($A148,Questions!$B:$AA,25,FALSE))</f>
        <v xml:space="preserve"> </v>
      </c>
      <c r="I148" s="36" t="str">
        <f>IF(LEN(VLOOKUP($A148,Questions!$B:$AA,26,FALSE))=0,"",VLOOKUP($A148,Questions!$B:$AA,26,FALSE))</f>
        <v xml:space="preserve"> </v>
      </c>
      <c r="J148" s="36" t="str">
        <f>IF(LEN(VLOOKUP($A148,Questions!$B:$AB,27,FALSE))=0,"",VLOOKUP($A148,Questions!$B:$AB,27,FALSE))</f>
        <v xml:space="preserve"> </v>
      </c>
      <c r="K148"/>
      <c r="L148"/>
      <c r="M148"/>
      <c r="N148"/>
      <c r="O148"/>
      <c r="P148"/>
      <c r="Q148"/>
      <c r="R148"/>
      <c r="S148"/>
      <c r="T148"/>
      <c r="U148"/>
      <c r="V148"/>
      <c r="W148"/>
      <c r="X148"/>
      <c r="Y148"/>
      <c r="Z148"/>
      <c r="AA148"/>
      <c r="AB148"/>
      <c r="AC148"/>
      <c r="AD148"/>
      <c r="AE148"/>
      <c r="AF148"/>
      <c r="AG148"/>
      <c r="AH148"/>
      <c r="AI148"/>
      <c r="AJ148"/>
      <c r="AK148"/>
      <c r="AL148"/>
      <c r="AM148"/>
      <c r="AN148"/>
      <c r="AO148"/>
      <c r="AP148"/>
      <c r="AQ148"/>
      <c r="AR148"/>
      <c r="AS148"/>
      <c r="AT148"/>
      <c r="AU148"/>
      <c r="AV148"/>
      <c r="AW148"/>
      <c r="AX148"/>
      <c r="AY148"/>
      <c r="AZ148"/>
      <c r="BA148"/>
      <c r="BB148"/>
      <c r="BC148"/>
      <c r="BD148"/>
      <c r="BE148"/>
      <c r="BF148"/>
      <c r="BG148"/>
      <c r="BH148"/>
      <c r="BI148"/>
      <c r="BJ148"/>
      <c r="BK148"/>
      <c r="BL148"/>
      <c r="BM148"/>
      <c r="BN148"/>
      <c r="BO148"/>
      <c r="BP148"/>
      <c r="BQ148"/>
      <c r="BR148"/>
      <c r="BS148"/>
      <c r="BT148"/>
      <c r="BU148"/>
      <c r="BV148"/>
      <c r="BW148"/>
      <c r="BX148"/>
      <c r="BY148"/>
      <c r="BZ148"/>
      <c r="CA148"/>
      <c r="CB148"/>
      <c r="CC148"/>
      <c r="CD148"/>
      <c r="CE148"/>
      <c r="CF148"/>
      <c r="CG148"/>
      <c r="CH148"/>
      <c r="CI148"/>
      <c r="CJ148"/>
      <c r="CK148"/>
      <c r="CL148"/>
      <c r="CM148"/>
      <c r="CN148"/>
      <c r="CO148"/>
      <c r="CP148"/>
      <c r="CQ148"/>
      <c r="CR148"/>
      <c r="CS148"/>
      <c r="CT148"/>
      <c r="CU148"/>
      <c r="CV148"/>
      <c r="CW148"/>
      <c r="CX148"/>
      <c r="CY148"/>
      <c r="CZ148"/>
      <c r="DA148"/>
      <c r="DB148"/>
      <c r="DC148"/>
      <c r="DD148"/>
      <c r="DE148"/>
      <c r="DF148"/>
      <c r="DG148"/>
      <c r="DH148"/>
      <c r="DI148"/>
      <c r="DJ148"/>
      <c r="DK148"/>
      <c r="DL148"/>
      <c r="DM148"/>
      <c r="DN148"/>
      <c r="DO148"/>
      <c r="DP148"/>
      <c r="DQ148"/>
      <c r="DR148"/>
      <c r="DS148"/>
      <c r="DT148"/>
      <c r="DU148"/>
      <c r="DV148"/>
      <c r="DW148"/>
      <c r="DX148"/>
      <c r="DY148"/>
      <c r="DZ148"/>
      <c r="EA148"/>
      <c r="EB148"/>
      <c r="EC148"/>
      <c r="ED148"/>
      <c r="EE148"/>
      <c r="EF148"/>
      <c r="EG148"/>
      <c r="EH148"/>
      <c r="EI148"/>
      <c r="EJ148"/>
      <c r="EK148"/>
      <c r="EL148"/>
      <c r="EM148"/>
      <c r="EN148"/>
      <c r="EO148"/>
      <c r="EP148"/>
      <c r="EQ148"/>
      <c r="ER148"/>
      <c r="ES148"/>
      <c r="ET148"/>
      <c r="EU148"/>
      <c r="EV148"/>
      <c r="EW148"/>
      <c r="EX148"/>
      <c r="EY148"/>
      <c r="EZ148"/>
      <c r="FA148"/>
      <c r="FB148"/>
      <c r="FC148"/>
      <c r="FD148"/>
      <c r="FE148"/>
      <c r="FF148"/>
      <c r="FG148"/>
      <c r="FH148"/>
      <c r="FI148"/>
      <c r="FJ148"/>
      <c r="FK148"/>
      <c r="FL148"/>
      <c r="FM148"/>
      <c r="FN148"/>
      <c r="FO148"/>
      <c r="FP148"/>
      <c r="FQ148"/>
      <c r="FR148"/>
      <c r="FS148"/>
      <c r="FT148"/>
      <c r="FU148"/>
      <c r="FV148"/>
      <c r="FW148"/>
      <c r="FX148"/>
      <c r="FY148"/>
      <c r="FZ148"/>
      <c r="GA148"/>
      <c r="GB148"/>
      <c r="GC148"/>
      <c r="GD148"/>
      <c r="GE148"/>
      <c r="GF148"/>
      <c r="GG148"/>
      <c r="GH148"/>
      <c r="GI148"/>
      <c r="GJ148"/>
      <c r="GK148"/>
      <c r="GL148"/>
      <c r="GM148"/>
      <c r="GN148"/>
      <c r="GO148"/>
      <c r="GP148"/>
      <c r="GQ148"/>
      <c r="GR148"/>
      <c r="GS148"/>
      <c r="GT148"/>
      <c r="GU148"/>
      <c r="GV148"/>
      <c r="GW148"/>
      <c r="GX148"/>
      <c r="GY148"/>
      <c r="GZ148"/>
      <c r="HA148"/>
      <c r="HB148"/>
      <c r="HC148"/>
      <c r="HD148"/>
      <c r="HE148"/>
      <c r="HF148"/>
      <c r="HG148"/>
      <c r="HH148"/>
      <c r="HI148"/>
      <c r="HJ148"/>
      <c r="HK148"/>
      <c r="HL148"/>
      <c r="HM148"/>
      <c r="HN148"/>
      <c r="HO148"/>
      <c r="HP148"/>
      <c r="HQ148"/>
      <c r="HR148"/>
      <c r="HS148"/>
      <c r="HT148"/>
      <c r="HU148"/>
      <c r="HV148"/>
      <c r="HW148"/>
      <c r="HX148"/>
      <c r="HY148"/>
      <c r="HZ148"/>
      <c r="IA148"/>
      <c r="IB148"/>
      <c r="IC148"/>
      <c r="ID148"/>
      <c r="IE148"/>
      <c r="IF148"/>
      <c r="IG148"/>
      <c r="IH148"/>
      <c r="II148"/>
      <c r="IJ148"/>
      <c r="IK148"/>
      <c r="IL148"/>
      <c r="IM148"/>
      <c r="IN148"/>
      <c r="IO148"/>
      <c r="IP148"/>
      <c r="IQ148"/>
      <c r="IR148"/>
      <c r="IS148"/>
      <c r="IT148"/>
      <c r="IU148"/>
      <c r="IV148"/>
      <c r="IW148"/>
      <c r="IX148"/>
      <c r="IY148"/>
    </row>
    <row r="149" spans="1:259" ht="54" customHeight="1" x14ac:dyDescent="0.2">
      <c r="A149" s="14" t="s">
        <v>218</v>
      </c>
      <c r="B149" s="29" t="str">
        <f>VLOOKUP(A149,'HECVAT - Full'!A$26:B$285,2,FALSE)</f>
        <v>Do current backups include all operating system software, utilities, security software, application software, and data files necessary for recovery?</v>
      </c>
      <c r="C149" s="36" t="str">
        <f>IF(LEN(VLOOKUP($A149,Questions!$B:$AA,20,FALSE))=0,"",VLOOKUP($A149,Questions!$B:$AA,20,FALSE))</f>
        <v xml:space="preserve"> </v>
      </c>
      <c r="D149" s="37" t="str">
        <f>IF(LEN(VLOOKUP($A149,Questions!$B:$AA,21,FALSE))=0,"",VLOOKUP($A149,Questions!$B:$AA,21,FALSE))</f>
        <v xml:space="preserve"> </v>
      </c>
      <c r="E149" s="36" t="str">
        <f>IF(LEN(VLOOKUP($A149,Questions!$B:$AA,22,FALSE))=0,"",VLOOKUP($A149,Questions!$B:$AA,22,FALSE))</f>
        <v xml:space="preserve"> </v>
      </c>
      <c r="F149" s="37" t="str">
        <f>IF(LEN(VLOOKUP($A149,Questions!$B:$AA,23,FALSE))=0,"",VLOOKUP($A149,Questions!$B:$AA,23,FALSE))</f>
        <v xml:space="preserve"> </v>
      </c>
      <c r="G149" s="36" t="str">
        <f>IF(LEN(VLOOKUP($A149,Questions!$B:$AA,24,FALSE))=0,"",VLOOKUP($A149,Questions!$B:$AA,24,FALSE))</f>
        <v xml:space="preserve"> </v>
      </c>
      <c r="H149" s="37" t="str">
        <f>IF(LEN(VLOOKUP($A149,Questions!$B:$AA,25,FALSE))=0,"",VLOOKUP($A149,Questions!$B:$AA,25,FALSE))</f>
        <v xml:space="preserve"> </v>
      </c>
      <c r="I149" s="36" t="str">
        <f>IF(LEN(VLOOKUP($A149,Questions!$B:$AA,26,FALSE))=0,"",VLOOKUP($A149,Questions!$B:$AA,26,FALSE))</f>
        <v xml:space="preserve"> </v>
      </c>
      <c r="J149" s="36" t="str">
        <f>IF(LEN(VLOOKUP($A149,Questions!$B:$AB,27,FALSE))=0,"",VLOOKUP($A149,Questions!$B:$AB,27,FALSE))</f>
        <v xml:space="preserve"> </v>
      </c>
      <c r="K149"/>
      <c r="L149"/>
      <c r="M149"/>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c r="BL149"/>
      <c r="BM149"/>
      <c r="BN149"/>
      <c r="BO149"/>
      <c r="BP149"/>
      <c r="BQ149"/>
      <c r="BR149"/>
      <c r="BS149"/>
      <c r="BT149"/>
      <c r="BU149"/>
      <c r="BV149"/>
      <c r="BW149"/>
      <c r="BX149"/>
      <c r="BY149"/>
      <c r="BZ149"/>
      <c r="CA149"/>
      <c r="CB149"/>
      <c r="CC149"/>
      <c r="CD149"/>
      <c r="CE149"/>
      <c r="CF149"/>
      <c r="CG149"/>
      <c r="CH149"/>
      <c r="CI149"/>
      <c r="CJ149"/>
      <c r="CK149"/>
      <c r="CL149"/>
      <c r="CM149"/>
      <c r="CN149"/>
      <c r="CO149"/>
      <c r="CP149"/>
      <c r="CQ149"/>
      <c r="CR149"/>
      <c r="CS149"/>
      <c r="CT149"/>
      <c r="CU149"/>
      <c r="CV149"/>
      <c r="CW149"/>
      <c r="CX149"/>
      <c r="CY149"/>
      <c r="CZ149"/>
      <c r="DA149"/>
      <c r="DB149"/>
      <c r="DC149"/>
      <c r="DD149"/>
      <c r="DE149"/>
      <c r="DF149"/>
      <c r="DG149"/>
      <c r="DH149"/>
      <c r="DI149"/>
      <c r="DJ149"/>
      <c r="DK149"/>
      <c r="DL149"/>
      <c r="DM149"/>
      <c r="DN149"/>
      <c r="DO149"/>
      <c r="DP149"/>
      <c r="DQ149"/>
      <c r="DR149"/>
      <c r="DS149"/>
      <c r="DT149"/>
      <c r="DU149"/>
      <c r="DV149"/>
      <c r="DW149"/>
      <c r="DX149"/>
      <c r="DY149"/>
      <c r="DZ149"/>
      <c r="EA149"/>
      <c r="EB149"/>
      <c r="EC149"/>
      <c r="ED149"/>
      <c r="EE149"/>
      <c r="EF149"/>
      <c r="EG149"/>
      <c r="EH149"/>
      <c r="EI149"/>
      <c r="EJ149"/>
      <c r="EK149"/>
      <c r="EL149"/>
      <c r="EM149"/>
      <c r="EN149"/>
      <c r="EO149"/>
      <c r="EP149"/>
      <c r="EQ149"/>
      <c r="ER149"/>
      <c r="ES149"/>
      <c r="ET149"/>
      <c r="EU149"/>
      <c r="EV149"/>
      <c r="EW149"/>
      <c r="EX149"/>
      <c r="EY149"/>
      <c r="EZ149"/>
      <c r="FA149"/>
      <c r="FB149"/>
      <c r="FC149"/>
      <c r="FD149"/>
      <c r="FE149"/>
      <c r="FF149"/>
      <c r="FG149"/>
      <c r="FH149"/>
      <c r="FI149"/>
      <c r="FJ149"/>
      <c r="FK149"/>
      <c r="FL149"/>
      <c r="FM149"/>
      <c r="FN149"/>
      <c r="FO149"/>
      <c r="FP149"/>
      <c r="FQ149"/>
      <c r="FR149"/>
      <c r="FS149"/>
      <c r="FT149"/>
      <c r="FU149"/>
      <c r="FV149"/>
      <c r="FW149"/>
      <c r="FX149"/>
      <c r="FY149"/>
      <c r="FZ149"/>
      <c r="GA149"/>
      <c r="GB149"/>
      <c r="GC149"/>
      <c r="GD149"/>
      <c r="GE149"/>
      <c r="GF149"/>
      <c r="GG149"/>
      <c r="GH149"/>
      <c r="GI149"/>
      <c r="GJ149"/>
      <c r="GK149"/>
      <c r="GL149"/>
      <c r="GM149"/>
      <c r="GN149"/>
      <c r="GO149"/>
      <c r="GP149"/>
      <c r="GQ149"/>
      <c r="GR149"/>
      <c r="GS149"/>
      <c r="GT149"/>
      <c r="GU149"/>
      <c r="GV149"/>
      <c r="GW149"/>
      <c r="GX149"/>
      <c r="GY149"/>
      <c r="GZ149"/>
      <c r="HA149"/>
      <c r="HB149"/>
      <c r="HC149"/>
      <c r="HD149"/>
      <c r="HE149"/>
      <c r="HF149"/>
      <c r="HG149"/>
      <c r="HH149"/>
      <c r="HI149"/>
      <c r="HJ149"/>
      <c r="HK149"/>
      <c r="HL149"/>
      <c r="HM149"/>
      <c r="HN149"/>
      <c r="HO149"/>
      <c r="HP149"/>
      <c r="HQ149"/>
      <c r="HR149"/>
      <c r="HS149"/>
      <c r="HT149"/>
      <c r="HU149"/>
      <c r="HV149"/>
      <c r="HW149"/>
      <c r="HX149"/>
      <c r="HY149"/>
      <c r="HZ149"/>
      <c r="IA149"/>
      <c r="IB149"/>
      <c r="IC149"/>
      <c r="ID149"/>
      <c r="IE149"/>
      <c r="IF149"/>
      <c r="IG149"/>
      <c r="IH149"/>
      <c r="II149"/>
      <c r="IJ149"/>
      <c r="IK149"/>
      <c r="IL149"/>
      <c r="IM149"/>
      <c r="IN149"/>
      <c r="IO149"/>
      <c r="IP149"/>
      <c r="IQ149"/>
      <c r="IR149"/>
      <c r="IS149"/>
      <c r="IT149"/>
      <c r="IU149"/>
      <c r="IV149"/>
      <c r="IW149"/>
      <c r="IX149"/>
      <c r="IY149"/>
    </row>
    <row r="150" spans="1:259" ht="48" customHeight="1" x14ac:dyDescent="0.2">
      <c r="A150" s="14" t="s">
        <v>219</v>
      </c>
      <c r="B150" s="29" t="str">
        <f>VLOOKUP(A150,'HECVAT - Full'!A$26:B$285,2,FALSE)</f>
        <v>Are you performing off site backups? (i.e. digitally moved off site)</v>
      </c>
      <c r="C150" s="36" t="str">
        <f>IF(LEN(VLOOKUP($A150,Questions!$B:$AA,20,FALSE))=0,"",VLOOKUP($A150,Questions!$B:$AA,20,FALSE))</f>
        <v xml:space="preserve"> </v>
      </c>
      <c r="D150" s="37" t="str">
        <f>IF(LEN(VLOOKUP($A150,Questions!$B:$AA,21,FALSE))=0,"",VLOOKUP($A150,Questions!$B:$AA,21,FALSE))</f>
        <v xml:space="preserve"> </v>
      </c>
      <c r="E150" s="36" t="str">
        <f>IF(LEN(VLOOKUP($A150,Questions!$B:$AA,22,FALSE))=0,"",VLOOKUP($A150,Questions!$B:$AA,22,FALSE))</f>
        <v xml:space="preserve"> </v>
      </c>
      <c r="F150" s="36" t="str">
        <f>IF(LEN(VLOOKUP($A150,Questions!$B:$AA,23,FALSE))=0,"",VLOOKUP($A150,Questions!$B:$AA,23,FALSE))</f>
        <v xml:space="preserve"> </v>
      </c>
      <c r="G150" s="36" t="str">
        <f>IF(LEN(VLOOKUP($A150,Questions!$B:$AA,24,FALSE))=0,"",VLOOKUP($A150,Questions!$B:$AA,24,FALSE))</f>
        <v xml:space="preserve"> </v>
      </c>
      <c r="H150" s="36" t="str">
        <f>IF(LEN(VLOOKUP($A150,Questions!$B:$AA,25,FALSE))=0,"",VLOOKUP($A150,Questions!$B:$AA,25,FALSE))</f>
        <v xml:space="preserve"> </v>
      </c>
      <c r="I150" s="36" t="str">
        <f>IF(LEN(VLOOKUP($A150,Questions!$B:$AA,26,FALSE))=0,"",VLOOKUP($A150,Questions!$B:$AA,26,FALSE))</f>
        <v xml:space="preserve"> </v>
      </c>
      <c r="J150" s="36" t="str">
        <f>IF(LEN(VLOOKUP($A150,Questions!$B:$AB,27,FALSE))=0,"",VLOOKUP($A150,Questions!$B:$AB,27,FALSE))</f>
        <v xml:space="preserve"> </v>
      </c>
      <c r="K150"/>
      <c r="L150"/>
      <c r="M150"/>
      <c r="N150"/>
      <c r="O150"/>
      <c r="P150"/>
      <c r="Q150"/>
      <c r="R150"/>
      <c r="S150"/>
      <c r="T150"/>
      <c r="U150"/>
      <c r="V150"/>
      <c r="W150"/>
      <c r="X150"/>
      <c r="Y150"/>
      <c r="Z150"/>
      <c r="AA150"/>
      <c r="AB150"/>
      <c r="AC150"/>
      <c r="AD150"/>
      <c r="AE150"/>
      <c r="AF150"/>
      <c r="AG150"/>
      <c r="AH150"/>
      <c r="AI150"/>
      <c r="AJ150"/>
      <c r="AK150"/>
      <c r="AL150"/>
      <c r="AM150"/>
      <c r="AN150"/>
      <c r="AO150"/>
      <c r="AP150"/>
      <c r="AQ150"/>
      <c r="AR150"/>
      <c r="AS150"/>
      <c r="AT150"/>
      <c r="AU150"/>
      <c r="AV150"/>
      <c r="AW150"/>
      <c r="AX150"/>
      <c r="AY150"/>
      <c r="AZ150"/>
      <c r="BA150"/>
      <c r="BB150"/>
      <c r="BC150"/>
      <c r="BD150"/>
      <c r="BE150"/>
      <c r="BF150"/>
      <c r="BG150"/>
      <c r="BH150"/>
      <c r="BI150"/>
      <c r="BJ150"/>
      <c r="BK150"/>
      <c r="BL150"/>
      <c r="BM150"/>
      <c r="BN150"/>
      <c r="BO150"/>
      <c r="BP150"/>
      <c r="BQ150"/>
      <c r="BR150"/>
      <c r="BS150"/>
      <c r="BT150"/>
      <c r="BU150"/>
      <c r="BV150"/>
      <c r="BW150"/>
      <c r="BX150"/>
      <c r="BY150"/>
      <c r="BZ150"/>
      <c r="CA150"/>
      <c r="CB150"/>
      <c r="CC150"/>
      <c r="CD150"/>
      <c r="CE150"/>
      <c r="CF150"/>
      <c r="CG150"/>
      <c r="CH150"/>
      <c r="CI150"/>
      <c r="CJ150"/>
      <c r="CK150"/>
      <c r="CL150"/>
      <c r="CM150"/>
      <c r="CN150"/>
      <c r="CO150"/>
      <c r="CP150"/>
      <c r="CQ150"/>
      <c r="CR150"/>
      <c r="CS150"/>
      <c r="CT150"/>
      <c r="CU150"/>
      <c r="CV150"/>
      <c r="CW150"/>
      <c r="CX150"/>
      <c r="CY150"/>
      <c r="CZ150"/>
      <c r="DA150"/>
      <c r="DB150"/>
      <c r="DC150"/>
      <c r="DD150"/>
      <c r="DE150"/>
      <c r="DF150"/>
      <c r="DG150"/>
      <c r="DH150"/>
      <c r="DI150"/>
      <c r="DJ150"/>
      <c r="DK150"/>
      <c r="DL150"/>
      <c r="DM150"/>
      <c r="DN150"/>
      <c r="DO150"/>
      <c r="DP150"/>
      <c r="DQ150"/>
      <c r="DR150"/>
      <c r="DS150"/>
      <c r="DT150"/>
      <c r="DU150"/>
      <c r="DV150"/>
      <c r="DW150"/>
      <c r="DX150"/>
      <c r="DY150"/>
      <c r="DZ150"/>
      <c r="EA150"/>
      <c r="EB150"/>
      <c r="EC150"/>
      <c r="ED150"/>
      <c r="EE150"/>
      <c r="EF150"/>
      <c r="EG150"/>
      <c r="EH150"/>
      <c r="EI150"/>
      <c r="EJ150"/>
      <c r="EK150"/>
      <c r="EL150"/>
      <c r="EM150"/>
      <c r="EN150"/>
      <c r="EO150"/>
      <c r="EP150"/>
      <c r="EQ150"/>
      <c r="ER150"/>
      <c r="ES150"/>
      <c r="ET150"/>
      <c r="EU150"/>
      <c r="EV150"/>
      <c r="EW150"/>
      <c r="EX150"/>
      <c r="EY150"/>
      <c r="EZ150"/>
      <c r="FA150"/>
      <c r="FB150"/>
      <c r="FC150"/>
      <c r="FD150"/>
      <c r="FE150"/>
      <c r="FF150"/>
      <c r="FG150"/>
      <c r="FH150"/>
      <c r="FI150"/>
      <c r="FJ150"/>
      <c r="FK150"/>
      <c r="FL150"/>
      <c r="FM150"/>
      <c r="FN150"/>
      <c r="FO150"/>
      <c r="FP150"/>
      <c r="FQ150"/>
      <c r="FR150"/>
      <c r="FS150"/>
      <c r="FT150"/>
      <c r="FU150"/>
      <c r="FV150"/>
      <c r="FW150"/>
      <c r="FX150"/>
      <c r="FY150"/>
      <c r="FZ150"/>
      <c r="GA150"/>
      <c r="GB150"/>
      <c r="GC150"/>
      <c r="GD150"/>
      <c r="GE150"/>
      <c r="GF150"/>
      <c r="GG150"/>
      <c r="GH150"/>
      <c r="GI150"/>
      <c r="GJ150"/>
      <c r="GK150"/>
      <c r="GL150"/>
      <c r="GM150"/>
      <c r="GN150"/>
      <c r="GO150"/>
      <c r="GP150"/>
      <c r="GQ150"/>
      <c r="GR150"/>
      <c r="GS150"/>
      <c r="GT150"/>
      <c r="GU150"/>
      <c r="GV150"/>
      <c r="GW150"/>
      <c r="GX150"/>
      <c r="GY150"/>
      <c r="GZ150"/>
      <c r="HA150"/>
      <c r="HB150"/>
      <c r="HC150"/>
      <c r="HD150"/>
      <c r="HE150"/>
      <c r="HF150"/>
      <c r="HG150"/>
      <c r="HH150"/>
      <c r="HI150"/>
      <c r="HJ150"/>
      <c r="HK150"/>
      <c r="HL150"/>
      <c r="HM150"/>
      <c r="HN150"/>
      <c r="HO150"/>
      <c r="HP150"/>
      <c r="HQ150"/>
      <c r="HR150"/>
      <c r="HS150"/>
      <c r="HT150"/>
      <c r="HU150"/>
      <c r="HV150"/>
      <c r="HW150"/>
      <c r="HX150"/>
      <c r="HY150"/>
      <c r="HZ150"/>
      <c r="IA150"/>
      <c r="IB150"/>
      <c r="IC150"/>
      <c r="ID150"/>
      <c r="IE150"/>
      <c r="IF150"/>
      <c r="IG150"/>
      <c r="IH150"/>
      <c r="II150"/>
      <c r="IJ150"/>
      <c r="IK150"/>
      <c r="IL150"/>
      <c r="IM150"/>
      <c r="IN150"/>
      <c r="IO150"/>
      <c r="IP150"/>
      <c r="IQ150"/>
      <c r="IR150"/>
      <c r="IS150"/>
      <c r="IT150"/>
      <c r="IU150"/>
      <c r="IV150"/>
      <c r="IW150"/>
      <c r="IX150"/>
      <c r="IY150"/>
    </row>
    <row r="151" spans="1:259" ht="48" customHeight="1" x14ac:dyDescent="0.2">
      <c r="A151" s="14" t="s">
        <v>220</v>
      </c>
      <c r="B151" s="29" t="str">
        <f>VLOOKUP(A151,'HECVAT - Full'!A$26:B$285,2,FALSE)</f>
        <v>Are physical backups taken off site? (i.e. physically moved off site)</v>
      </c>
      <c r="C151" s="36" t="str">
        <f>IF(LEN(VLOOKUP($A151,Questions!$B:$AA,20,FALSE))=0,"",VLOOKUP($A151,Questions!$B:$AA,20,FALSE))</f>
        <v xml:space="preserve"> </v>
      </c>
      <c r="D151" s="37" t="str">
        <f>IF(LEN(VLOOKUP($A151,Questions!$B:$AA,21,FALSE))=0,"",VLOOKUP($A151,Questions!$B:$AA,21,FALSE))</f>
        <v xml:space="preserve"> </v>
      </c>
      <c r="E151" s="36" t="str">
        <f>IF(LEN(VLOOKUP($A151,Questions!$B:$AA,22,FALSE))=0,"",VLOOKUP($A151,Questions!$B:$AA,22,FALSE))</f>
        <v xml:space="preserve"> </v>
      </c>
      <c r="F151" s="36" t="str">
        <f>IF(LEN(VLOOKUP($A151,Questions!$B:$AA,23,FALSE))=0,"",VLOOKUP($A151,Questions!$B:$AA,23,FALSE))</f>
        <v xml:space="preserve"> </v>
      </c>
      <c r="G151" s="36" t="str">
        <f>IF(LEN(VLOOKUP($A151,Questions!$B:$AA,24,FALSE))=0,"",VLOOKUP($A151,Questions!$B:$AA,24,FALSE))</f>
        <v xml:space="preserve"> </v>
      </c>
      <c r="H151" s="36" t="str">
        <f>IF(LEN(VLOOKUP($A151,Questions!$B:$AA,25,FALSE))=0,"",VLOOKUP($A151,Questions!$B:$AA,25,FALSE))</f>
        <v xml:space="preserve"> </v>
      </c>
      <c r="I151" s="36" t="str">
        <f>IF(LEN(VLOOKUP($A151,Questions!$B:$AA,26,FALSE))=0,"",VLOOKUP($A151,Questions!$B:$AA,26,FALSE))</f>
        <v xml:space="preserve"> </v>
      </c>
      <c r="J151" s="36" t="str">
        <f>IF(LEN(VLOOKUP($A151,Questions!$B:$AB,27,FALSE))=0,"",VLOOKUP($A151,Questions!$B:$AB,27,FALSE))</f>
        <v xml:space="preserve"> </v>
      </c>
      <c r="K151"/>
      <c r="L151"/>
      <c r="M151"/>
      <c r="N151"/>
      <c r="O151"/>
      <c r="P151"/>
      <c r="Q151"/>
      <c r="R151"/>
      <c r="S151"/>
      <c r="T151"/>
      <c r="U151"/>
      <c r="V151"/>
      <c r="W151"/>
      <c r="X151"/>
      <c r="Y151"/>
      <c r="Z151"/>
      <c r="AA151"/>
      <c r="AB151"/>
      <c r="AC151"/>
      <c r="AD151"/>
      <c r="AE151"/>
      <c r="AF151"/>
      <c r="AG151"/>
      <c r="AH151"/>
      <c r="AI151"/>
      <c r="AJ151"/>
      <c r="AK151"/>
      <c r="AL151"/>
      <c r="AM151"/>
      <c r="AN151"/>
      <c r="AO151"/>
      <c r="AP151"/>
      <c r="AQ151"/>
      <c r="AR151"/>
      <c r="AS151"/>
      <c r="AT151"/>
      <c r="AU151"/>
      <c r="AV151"/>
      <c r="AW151"/>
      <c r="AX151"/>
      <c r="AY151"/>
      <c r="AZ151"/>
      <c r="BA151"/>
      <c r="BB151"/>
      <c r="BC151"/>
      <c r="BD151"/>
      <c r="BE151"/>
      <c r="BF151"/>
      <c r="BG151"/>
      <c r="BH151"/>
      <c r="BI151"/>
      <c r="BJ151"/>
      <c r="BK151"/>
      <c r="BL151"/>
      <c r="BM151"/>
      <c r="BN151"/>
      <c r="BO151"/>
      <c r="BP151"/>
      <c r="BQ151"/>
      <c r="BR151"/>
      <c r="BS151"/>
      <c r="BT151"/>
      <c r="BU151"/>
      <c r="BV151"/>
      <c r="BW151"/>
      <c r="BX151"/>
      <c r="BY151"/>
      <c r="BZ151"/>
      <c r="CA151"/>
      <c r="CB151"/>
      <c r="CC151"/>
      <c r="CD151"/>
      <c r="CE151"/>
      <c r="CF151"/>
      <c r="CG151"/>
      <c r="CH151"/>
      <c r="CI151"/>
      <c r="CJ151"/>
      <c r="CK151"/>
      <c r="CL151"/>
      <c r="CM151"/>
      <c r="CN151"/>
      <c r="CO151"/>
      <c r="CP151"/>
      <c r="CQ151"/>
      <c r="CR151"/>
      <c r="CS151"/>
      <c r="CT151"/>
      <c r="CU151"/>
      <c r="CV151"/>
      <c r="CW151"/>
      <c r="CX151"/>
      <c r="CY151"/>
      <c r="CZ151"/>
      <c r="DA151"/>
      <c r="DB151"/>
      <c r="DC151"/>
      <c r="DD151"/>
      <c r="DE151"/>
      <c r="DF151"/>
      <c r="DG151"/>
      <c r="DH151"/>
      <c r="DI151"/>
      <c r="DJ151"/>
      <c r="DK151"/>
      <c r="DL151"/>
      <c r="DM151"/>
      <c r="DN151"/>
      <c r="DO151"/>
      <c r="DP151"/>
      <c r="DQ151"/>
      <c r="DR151"/>
      <c r="DS151"/>
      <c r="DT151"/>
      <c r="DU151"/>
      <c r="DV151"/>
      <c r="DW151"/>
      <c r="DX151"/>
      <c r="DY151"/>
      <c r="DZ151"/>
      <c r="EA151"/>
      <c r="EB151"/>
      <c r="EC151"/>
      <c r="ED151"/>
      <c r="EE151"/>
      <c r="EF151"/>
      <c r="EG151"/>
      <c r="EH151"/>
      <c r="EI151"/>
      <c r="EJ151"/>
      <c r="EK151"/>
      <c r="EL151"/>
      <c r="EM151"/>
      <c r="EN151"/>
      <c r="EO151"/>
      <c r="EP151"/>
      <c r="EQ151"/>
      <c r="ER151"/>
      <c r="ES151"/>
      <c r="ET151"/>
      <c r="EU151"/>
      <c r="EV151"/>
      <c r="EW151"/>
      <c r="EX151"/>
      <c r="EY151"/>
      <c r="EZ151"/>
      <c r="FA151"/>
      <c r="FB151"/>
      <c r="FC151"/>
      <c r="FD151"/>
      <c r="FE151"/>
      <c r="FF151"/>
      <c r="FG151"/>
      <c r="FH151"/>
      <c r="FI151"/>
      <c r="FJ151"/>
      <c r="FK151"/>
      <c r="FL151"/>
      <c r="FM151"/>
      <c r="FN151"/>
      <c r="FO151"/>
      <c r="FP151"/>
      <c r="FQ151"/>
      <c r="FR151"/>
      <c r="FS151"/>
      <c r="FT151"/>
      <c r="FU151"/>
      <c r="FV151"/>
      <c r="FW151"/>
      <c r="FX151"/>
      <c r="FY151"/>
      <c r="FZ151"/>
      <c r="GA151"/>
      <c r="GB151"/>
      <c r="GC151"/>
      <c r="GD151"/>
      <c r="GE151"/>
      <c r="GF151"/>
      <c r="GG151"/>
      <c r="GH151"/>
      <c r="GI151"/>
      <c r="GJ151"/>
      <c r="GK151"/>
      <c r="GL151"/>
      <c r="GM151"/>
      <c r="GN151"/>
      <c r="GO151"/>
      <c r="GP151"/>
      <c r="GQ151"/>
      <c r="GR151"/>
      <c r="GS151"/>
      <c r="GT151"/>
      <c r="GU151"/>
      <c r="GV151"/>
      <c r="GW151"/>
      <c r="GX151"/>
      <c r="GY151"/>
      <c r="GZ151"/>
      <c r="HA151"/>
      <c r="HB151"/>
      <c r="HC151"/>
      <c r="HD151"/>
      <c r="HE151"/>
      <c r="HF151"/>
      <c r="HG151"/>
      <c r="HH151"/>
      <c r="HI151"/>
      <c r="HJ151"/>
      <c r="HK151"/>
      <c r="HL151"/>
      <c r="HM151"/>
      <c r="HN151"/>
      <c r="HO151"/>
      <c r="HP151"/>
      <c r="HQ151"/>
      <c r="HR151"/>
      <c r="HS151"/>
      <c r="HT151"/>
      <c r="HU151"/>
      <c r="HV151"/>
      <c r="HW151"/>
      <c r="HX151"/>
      <c r="HY151"/>
      <c r="HZ151"/>
      <c r="IA151"/>
      <c r="IB151"/>
      <c r="IC151"/>
      <c r="ID151"/>
      <c r="IE151"/>
      <c r="IF151"/>
      <c r="IG151"/>
      <c r="IH151"/>
      <c r="II151"/>
      <c r="IJ151"/>
      <c r="IK151"/>
      <c r="IL151"/>
      <c r="IM151"/>
      <c r="IN151"/>
      <c r="IO151"/>
      <c r="IP151"/>
      <c r="IQ151"/>
      <c r="IR151"/>
      <c r="IS151"/>
      <c r="IT151"/>
      <c r="IU151"/>
      <c r="IV151"/>
      <c r="IW151"/>
      <c r="IX151"/>
      <c r="IY151"/>
    </row>
    <row r="152" spans="1:259" ht="36" customHeight="1" x14ac:dyDescent="0.2">
      <c r="A152" s="14" t="s">
        <v>221</v>
      </c>
      <c r="B152" s="29" t="str">
        <f>VLOOKUP(A152,'HECVAT - Full'!A$26:B$285,2,FALSE)</f>
        <v>Do backups containing the institution's data ever leave the Institution's Data Zone either physically or via network routing?</v>
      </c>
      <c r="C152" s="36" t="str">
        <f>IF(LEN(VLOOKUP($A152,Questions!$B:$AA,20,FALSE))=0,"",VLOOKUP($A152,Questions!$B:$AA,20,FALSE))</f>
        <v xml:space="preserve"> </v>
      </c>
      <c r="D152" s="37" t="str">
        <f>IF(LEN(VLOOKUP($A152,Questions!$B:$AA,21,FALSE))=0,"",VLOOKUP($A152,Questions!$B:$AA,21,FALSE))</f>
        <v xml:space="preserve"> </v>
      </c>
      <c r="E152" s="36" t="str">
        <f>IF(LEN(VLOOKUP($A152,Questions!$B:$AA,22,FALSE))=0,"",VLOOKUP($A152,Questions!$B:$AA,22,FALSE))</f>
        <v xml:space="preserve"> </v>
      </c>
      <c r="F152" s="36" t="str">
        <f>IF(LEN(VLOOKUP($A152,Questions!$B:$AA,23,FALSE))=0,"",VLOOKUP($A152,Questions!$B:$AA,23,FALSE))</f>
        <v xml:space="preserve"> </v>
      </c>
      <c r="G152" s="36" t="str">
        <f>IF(LEN(VLOOKUP($A152,Questions!$B:$AA,24,FALSE))=0,"",VLOOKUP($A152,Questions!$B:$AA,24,FALSE))</f>
        <v xml:space="preserve"> </v>
      </c>
      <c r="H152" s="36" t="str">
        <f>IF(LEN(VLOOKUP($A152,Questions!$B:$AA,25,FALSE))=0,"",VLOOKUP($A152,Questions!$B:$AA,25,FALSE))</f>
        <v xml:space="preserve"> </v>
      </c>
      <c r="I152" s="37" t="str">
        <f>IF(LEN(VLOOKUP($A152,Questions!$B:$AA,26,FALSE))=0,"",VLOOKUP($A152,Questions!$B:$AA,26,FALSE))</f>
        <v xml:space="preserve"> </v>
      </c>
      <c r="J152" s="37" t="str">
        <f>IF(LEN(VLOOKUP($A152,Questions!$B:$AB,27,FALSE))=0,"",VLOOKUP($A152,Questions!$B:$AB,27,FALSE))</f>
        <v xml:space="preserve"> </v>
      </c>
      <c r="K152"/>
      <c r="L152"/>
      <c r="M152"/>
      <c r="N152"/>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c r="BL152"/>
      <c r="BM152"/>
      <c r="BN152"/>
      <c r="BO152"/>
      <c r="BP152"/>
      <c r="BQ152"/>
      <c r="BR152"/>
      <c r="BS152"/>
      <c r="BT152"/>
      <c r="BU152"/>
      <c r="BV152"/>
      <c r="BW152"/>
      <c r="BX152"/>
      <c r="BY152"/>
      <c r="BZ152"/>
      <c r="CA152"/>
      <c r="CB152"/>
      <c r="CC152"/>
      <c r="CD152"/>
      <c r="CE152"/>
      <c r="CF152"/>
      <c r="CG152"/>
      <c r="CH152"/>
      <c r="CI152"/>
      <c r="CJ152"/>
      <c r="CK152"/>
      <c r="CL152"/>
      <c r="CM152"/>
      <c r="CN152"/>
      <c r="CO152"/>
      <c r="CP152"/>
      <c r="CQ152"/>
      <c r="CR152"/>
      <c r="CS152"/>
      <c r="CT152"/>
      <c r="CU152"/>
      <c r="CV152"/>
      <c r="CW152"/>
      <c r="CX152"/>
      <c r="CY152"/>
      <c r="CZ152"/>
      <c r="DA152"/>
      <c r="DB152"/>
      <c r="DC152"/>
      <c r="DD152"/>
      <c r="DE152"/>
      <c r="DF152"/>
      <c r="DG152"/>
      <c r="DH152"/>
      <c r="DI152"/>
      <c r="DJ152"/>
      <c r="DK152"/>
      <c r="DL152"/>
      <c r="DM152"/>
      <c r="DN152"/>
      <c r="DO152"/>
      <c r="DP152"/>
      <c r="DQ152"/>
      <c r="DR152"/>
      <c r="DS152"/>
      <c r="DT152"/>
      <c r="DU152"/>
      <c r="DV152"/>
      <c r="DW152"/>
      <c r="DX152"/>
      <c r="DY152"/>
      <c r="DZ152"/>
      <c r="EA152"/>
      <c r="EB152"/>
      <c r="EC152"/>
      <c r="ED152"/>
      <c r="EE152"/>
      <c r="EF152"/>
      <c r="EG152"/>
      <c r="EH152"/>
      <c r="EI152"/>
      <c r="EJ152"/>
      <c r="EK152"/>
      <c r="EL152"/>
      <c r="EM152"/>
      <c r="EN152"/>
      <c r="EO152"/>
      <c r="EP152"/>
      <c r="EQ152"/>
      <c r="ER152"/>
      <c r="ES152"/>
      <c r="ET152"/>
      <c r="EU152"/>
      <c r="EV152"/>
      <c r="EW152"/>
      <c r="EX152"/>
      <c r="EY152"/>
      <c r="EZ152"/>
      <c r="FA152"/>
      <c r="FB152"/>
      <c r="FC152"/>
      <c r="FD152"/>
      <c r="FE152"/>
      <c r="FF152"/>
      <c r="FG152"/>
      <c r="FH152"/>
      <c r="FI152"/>
      <c r="FJ152"/>
      <c r="FK152"/>
      <c r="FL152"/>
      <c r="FM152"/>
      <c r="FN152"/>
      <c r="FO152"/>
      <c r="FP152"/>
      <c r="FQ152"/>
      <c r="FR152"/>
      <c r="FS152"/>
      <c r="FT152"/>
      <c r="FU152"/>
      <c r="FV152"/>
      <c r="FW152"/>
      <c r="FX152"/>
      <c r="FY152"/>
      <c r="FZ152"/>
      <c r="GA152"/>
      <c r="GB152"/>
      <c r="GC152"/>
      <c r="GD152"/>
      <c r="GE152"/>
      <c r="GF152"/>
      <c r="GG152"/>
      <c r="GH152"/>
      <c r="GI152"/>
      <c r="GJ152"/>
      <c r="GK152"/>
      <c r="GL152"/>
      <c r="GM152"/>
      <c r="GN152"/>
      <c r="GO152"/>
      <c r="GP152"/>
      <c r="GQ152"/>
      <c r="GR152"/>
      <c r="GS152"/>
      <c r="GT152"/>
      <c r="GU152"/>
      <c r="GV152"/>
      <c r="GW152"/>
      <c r="GX152"/>
      <c r="GY152"/>
      <c r="GZ152"/>
      <c r="HA152"/>
      <c r="HB152"/>
      <c r="HC152"/>
      <c r="HD152"/>
      <c r="HE152"/>
      <c r="HF152"/>
      <c r="HG152"/>
      <c r="HH152"/>
      <c r="HI152"/>
      <c r="HJ152"/>
      <c r="HK152"/>
      <c r="HL152"/>
      <c r="HM152"/>
      <c r="HN152"/>
      <c r="HO152"/>
      <c r="HP152"/>
      <c r="HQ152"/>
      <c r="HR152"/>
      <c r="HS152"/>
      <c r="HT152"/>
      <c r="HU152"/>
      <c r="HV152"/>
      <c r="HW152"/>
      <c r="HX152"/>
      <c r="HY152"/>
      <c r="HZ152"/>
      <c r="IA152"/>
      <c r="IB152"/>
      <c r="IC152"/>
      <c r="ID152"/>
      <c r="IE152"/>
      <c r="IF152"/>
      <c r="IG152"/>
      <c r="IH152"/>
      <c r="II152"/>
      <c r="IJ152"/>
      <c r="IK152"/>
      <c r="IL152"/>
      <c r="IM152"/>
      <c r="IN152"/>
      <c r="IO152"/>
      <c r="IP152"/>
      <c r="IQ152"/>
      <c r="IR152"/>
      <c r="IS152"/>
      <c r="IT152"/>
      <c r="IU152"/>
      <c r="IV152"/>
      <c r="IW152"/>
      <c r="IX152"/>
      <c r="IY152"/>
    </row>
    <row r="153" spans="1:259" ht="36" customHeight="1" x14ac:dyDescent="0.2">
      <c r="A153" s="14" t="s">
        <v>222</v>
      </c>
      <c r="B153" s="29" t="str">
        <f>VLOOKUP(A153,'HECVAT - Full'!A$26:B$285,2,FALSE)</f>
        <v>Are data backups encrypted?</v>
      </c>
      <c r="C153" s="36" t="str">
        <f>IF(LEN(VLOOKUP($A153,Questions!$B:$AA,20,FALSE))=0,"",VLOOKUP($A153,Questions!$B:$AA,20,FALSE))</f>
        <v xml:space="preserve"> </v>
      </c>
      <c r="D153" s="37" t="str">
        <f>IF(LEN(VLOOKUP($A153,Questions!$B:$AA,21,FALSE))=0,"",VLOOKUP($A153,Questions!$B:$AA,21,FALSE))</f>
        <v xml:space="preserve"> </v>
      </c>
      <c r="E153" s="36" t="str">
        <f>IF(LEN(VLOOKUP($A153,Questions!$B:$AA,22,FALSE))=0,"",VLOOKUP($A153,Questions!$B:$AA,22,FALSE))</f>
        <v xml:space="preserve"> </v>
      </c>
      <c r="F153" s="36" t="str">
        <f>IF(LEN(VLOOKUP($A153,Questions!$B:$AA,23,FALSE))=0,"",VLOOKUP($A153,Questions!$B:$AA,23,FALSE))</f>
        <v xml:space="preserve"> </v>
      </c>
      <c r="G153" s="36" t="str">
        <f>IF(LEN(VLOOKUP($A153,Questions!$B:$AA,24,FALSE))=0,"",VLOOKUP($A153,Questions!$B:$AA,24,FALSE))</f>
        <v xml:space="preserve"> </v>
      </c>
      <c r="H153" s="36" t="str">
        <f>IF(LEN(VLOOKUP($A153,Questions!$B:$AA,25,FALSE))=0,"",VLOOKUP($A153,Questions!$B:$AA,25,FALSE))</f>
        <v xml:space="preserve"> </v>
      </c>
      <c r="I153" s="37" t="str">
        <f>IF(LEN(VLOOKUP($A153,Questions!$B:$AA,26,FALSE))=0,"",VLOOKUP($A153,Questions!$B:$AA,26,FALSE))</f>
        <v xml:space="preserve"> </v>
      </c>
      <c r="J153" s="37" t="str">
        <f>IF(LEN(VLOOKUP($A153,Questions!$B:$AB,27,FALSE))=0,"",VLOOKUP($A153,Questions!$B:$AB,27,FALSE))</f>
        <v xml:space="preserve"> </v>
      </c>
      <c r="K153"/>
      <c r="L153"/>
      <c r="M153"/>
      <c r="N153"/>
      <c r="O153"/>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c r="BF153"/>
      <c r="BG153"/>
      <c r="BH153"/>
      <c r="BI153"/>
      <c r="BJ153"/>
      <c r="BK153"/>
      <c r="BL153"/>
      <c r="BM153"/>
      <c r="BN153"/>
      <c r="BO153"/>
      <c r="BP153"/>
      <c r="BQ153"/>
      <c r="BR153"/>
      <c r="BS153"/>
      <c r="BT153"/>
      <c r="BU153"/>
      <c r="BV153"/>
      <c r="BW153"/>
      <c r="BX153"/>
      <c r="BY153"/>
      <c r="BZ153"/>
      <c r="CA153"/>
      <c r="CB153"/>
      <c r="CC153"/>
      <c r="CD153"/>
      <c r="CE153"/>
      <c r="CF153"/>
      <c r="CG153"/>
      <c r="CH153"/>
      <c r="CI153"/>
      <c r="CJ153"/>
      <c r="CK153"/>
      <c r="CL153"/>
      <c r="CM153"/>
      <c r="CN153"/>
      <c r="CO153"/>
      <c r="CP153"/>
      <c r="CQ153"/>
      <c r="CR153"/>
      <c r="CS153"/>
      <c r="CT153"/>
      <c r="CU153"/>
      <c r="CV153"/>
      <c r="CW153"/>
      <c r="CX153"/>
      <c r="CY153"/>
      <c r="CZ153"/>
      <c r="DA153"/>
      <c r="DB153"/>
      <c r="DC153"/>
      <c r="DD153"/>
      <c r="DE153"/>
      <c r="DF153"/>
      <c r="DG153"/>
      <c r="DH153"/>
      <c r="DI153"/>
      <c r="DJ153"/>
      <c r="DK153"/>
      <c r="DL153"/>
      <c r="DM153"/>
      <c r="DN153"/>
      <c r="DO153"/>
      <c r="DP153"/>
      <c r="DQ153"/>
      <c r="DR153"/>
      <c r="DS153"/>
      <c r="DT153"/>
      <c r="DU153"/>
      <c r="DV153"/>
      <c r="DW153"/>
      <c r="DX153"/>
      <c r="DY153"/>
      <c r="DZ153"/>
      <c r="EA153"/>
      <c r="EB153"/>
      <c r="EC153"/>
      <c r="ED153"/>
      <c r="EE153"/>
      <c r="EF153"/>
      <c r="EG153"/>
      <c r="EH153"/>
      <c r="EI153"/>
      <c r="EJ153"/>
      <c r="EK153"/>
      <c r="EL153"/>
      <c r="EM153"/>
      <c r="EN153"/>
      <c r="EO153"/>
      <c r="EP153"/>
      <c r="EQ153"/>
      <c r="ER153"/>
      <c r="ES153"/>
      <c r="ET153"/>
      <c r="EU153"/>
      <c r="EV153"/>
      <c r="EW153"/>
      <c r="EX153"/>
      <c r="EY153"/>
      <c r="EZ153"/>
      <c r="FA153"/>
      <c r="FB153"/>
      <c r="FC153"/>
      <c r="FD153"/>
      <c r="FE153"/>
      <c r="FF153"/>
      <c r="FG153"/>
      <c r="FH153"/>
      <c r="FI153"/>
      <c r="FJ153"/>
      <c r="FK153"/>
      <c r="FL153"/>
      <c r="FM153"/>
      <c r="FN153"/>
      <c r="FO153"/>
      <c r="FP153"/>
      <c r="FQ153"/>
      <c r="FR153"/>
      <c r="FS153"/>
      <c r="FT153"/>
      <c r="FU153"/>
      <c r="FV153"/>
      <c r="FW153"/>
      <c r="FX153"/>
      <c r="FY153"/>
      <c r="FZ153"/>
      <c r="GA153"/>
      <c r="GB153"/>
      <c r="GC153"/>
      <c r="GD153"/>
      <c r="GE153"/>
      <c r="GF153"/>
      <c r="GG153"/>
      <c r="GH153"/>
      <c r="GI153"/>
      <c r="GJ153"/>
      <c r="GK153"/>
      <c r="GL153"/>
      <c r="GM153"/>
      <c r="GN153"/>
      <c r="GO153"/>
      <c r="GP153"/>
      <c r="GQ153"/>
      <c r="GR153"/>
      <c r="GS153"/>
      <c r="GT153"/>
      <c r="GU153"/>
      <c r="GV153"/>
      <c r="GW153"/>
      <c r="GX153"/>
      <c r="GY153"/>
      <c r="GZ153"/>
      <c r="HA153"/>
      <c r="HB153"/>
      <c r="HC153"/>
      <c r="HD153"/>
      <c r="HE153"/>
      <c r="HF153"/>
      <c r="HG153"/>
      <c r="HH153"/>
      <c r="HI153"/>
      <c r="HJ153"/>
      <c r="HK153"/>
      <c r="HL153"/>
      <c r="HM153"/>
      <c r="HN153"/>
      <c r="HO153"/>
      <c r="HP153"/>
      <c r="HQ153"/>
      <c r="HR153"/>
      <c r="HS153"/>
      <c r="HT153"/>
      <c r="HU153"/>
      <c r="HV153"/>
      <c r="HW153"/>
      <c r="HX153"/>
      <c r="HY153"/>
      <c r="HZ153"/>
      <c r="IA153"/>
      <c r="IB153"/>
      <c r="IC153"/>
      <c r="ID153"/>
      <c r="IE153"/>
      <c r="IF153"/>
      <c r="IG153"/>
      <c r="IH153"/>
      <c r="II153"/>
      <c r="IJ153"/>
      <c r="IK153"/>
      <c r="IL153"/>
      <c r="IM153"/>
      <c r="IN153"/>
      <c r="IO153"/>
      <c r="IP153"/>
      <c r="IQ153"/>
      <c r="IR153"/>
      <c r="IS153"/>
      <c r="IT153"/>
      <c r="IU153"/>
      <c r="IV153"/>
      <c r="IW153"/>
      <c r="IX153"/>
      <c r="IY153"/>
    </row>
    <row r="154" spans="1:259" ht="72" customHeight="1" x14ac:dyDescent="0.2">
      <c r="A154" s="14" t="s">
        <v>223</v>
      </c>
      <c r="B154" s="29" t="str">
        <f>VLOOKUP(A154,'HECVAT - Full'!A$26:B$285,2,FALSE)</f>
        <v>Do you have a cryptographic key management process (generation, exchange, storage, safeguards, use, vetting, and replacement), that is documented and currently implemented, for all system components? (e.g. database, system, web, etc.)</v>
      </c>
      <c r="C154" s="36" t="str">
        <f>IF(LEN(VLOOKUP($A154,Questions!$B:$AA,20,FALSE))=0,"",VLOOKUP($A154,Questions!$B:$AA,20,FALSE))</f>
        <v xml:space="preserve"> </v>
      </c>
      <c r="D154" s="37" t="str">
        <f>IF(LEN(VLOOKUP($A154,Questions!$B:$AA,21,FALSE))=0,"",VLOOKUP($A154,Questions!$B:$AA,21,FALSE))</f>
        <v xml:space="preserve"> </v>
      </c>
      <c r="E154" s="36" t="str">
        <f>IF(LEN(VLOOKUP($A154,Questions!$B:$AA,22,FALSE))=0,"",VLOOKUP($A154,Questions!$B:$AA,22,FALSE))</f>
        <v xml:space="preserve"> </v>
      </c>
      <c r="F154" s="37" t="str">
        <f>IF(LEN(VLOOKUP($A154,Questions!$B:$AA,23,FALSE))=0,"",VLOOKUP($A154,Questions!$B:$AA,23,FALSE))</f>
        <v xml:space="preserve"> </v>
      </c>
      <c r="G154" s="36" t="str">
        <f>IF(LEN(VLOOKUP($A154,Questions!$B:$AA,24,FALSE))=0,"",VLOOKUP($A154,Questions!$B:$AA,24,FALSE))</f>
        <v xml:space="preserve"> </v>
      </c>
      <c r="H154" s="36" t="str">
        <f>IF(LEN(VLOOKUP($A154,Questions!$B:$AA,25,FALSE))=0,"",VLOOKUP($A154,Questions!$B:$AA,25,FALSE))</f>
        <v xml:space="preserve"> </v>
      </c>
      <c r="I154" s="37" t="str">
        <f>IF(LEN(VLOOKUP($A154,Questions!$B:$AA,26,FALSE))=0,"",VLOOKUP($A154,Questions!$B:$AA,26,FALSE))</f>
        <v xml:space="preserve"> </v>
      </c>
      <c r="J154" s="37" t="str">
        <f>IF(LEN(VLOOKUP($A154,Questions!$B:$AB,27,FALSE))=0,"",VLOOKUP($A154,Questions!$B:$AB,27,FALSE))</f>
        <v xml:space="preserve"> </v>
      </c>
      <c r="K154"/>
      <c r="L154"/>
      <c r="M154"/>
      <c r="N154"/>
      <c r="O154"/>
      <c r="P154"/>
      <c r="Q154"/>
      <c r="R154"/>
      <c r="S154"/>
      <c r="T154"/>
      <c r="U154"/>
      <c r="V154"/>
      <c r="W154"/>
      <c r="X154"/>
      <c r="Y154"/>
      <c r="Z154"/>
      <c r="AA154"/>
      <c r="AB154"/>
      <c r="AC154"/>
      <c r="AD154"/>
      <c r="AE154"/>
      <c r="AF154"/>
      <c r="AG154"/>
      <c r="AH154"/>
      <c r="AI154"/>
      <c r="AJ154"/>
      <c r="AK154"/>
      <c r="AL154"/>
      <c r="AM154"/>
      <c r="AN154"/>
      <c r="AO154"/>
      <c r="AP154"/>
      <c r="AQ154"/>
      <c r="AR154"/>
      <c r="AS154"/>
      <c r="AT154"/>
      <c r="AU154"/>
      <c r="AV154"/>
      <c r="AW154"/>
      <c r="AX154"/>
      <c r="AY154"/>
      <c r="AZ154"/>
      <c r="BA154"/>
      <c r="BB154"/>
      <c r="BC154"/>
      <c r="BD154"/>
      <c r="BE154"/>
      <c r="BF154"/>
      <c r="BG154"/>
      <c r="BH154"/>
      <c r="BI154"/>
      <c r="BJ154"/>
      <c r="BK154"/>
      <c r="BL154"/>
      <c r="BM154"/>
      <c r="BN154"/>
      <c r="BO154"/>
      <c r="BP154"/>
      <c r="BQ154"/>
      <c r="BR154"/>
      <c r="BS154"/>
      <c r="BT154"/>
      <c r="BU154"/>
      <c r="BV154"/>
      <c r="BW154"/>
      <c r="BX154"/>
      <c r="BY154"/>
      <c r="BZ154"/>
      <c r="CA154"/>
      <c r="CB154"/>
      <c r="CC154"/>
      <c r="CD154"/>
      <c r="CE154"/>
      <c r="CF154"/>
      <c r="CG154"/>
      <c r="CH154"/>
      <c r="CI154"/>
      <c r="CJ154"/>
      <c r="CK154"/>
      <c r="CL154"/>
      <c r="CM154"/>
      <c r="CN154"/>
      <c r="CO154"/>
      <c r="CP154"/>
      <c r="CQ154"/>
      <c r="CR154"/>
      <c r="CS154"/>
      <c r="CT154"/>
      <c r="CU154"/>
      <c r="CV154"/>
      <c r="CW154"/>
      <c r="CX154"/>
      <c r="CY154"/>
      <c r="CZ154"/>
      <c r="DA154"/>
      <c r="DB154"/>
      <c r="DC154"/>
      <c r="DD154"/>
      <c r="DE154"/>
      <c r="DF154"/>
      <c r="DG154"/>
      <c r="DH154"/>
      <c r="DI154"/>
      <c r="DJ154"/>
      <c r="DK154"/>
      <c r="DL154"/>
      <c r="DM154"/>
      <c r="DN154"/>
      <c r="DO154"/>
      <c r="DP154"/>
      <c r="DQ154"/>
      <c r="DR154"/>
      <c r="DS154"/>
      <c r="DT154"/>
      <c r="DU154"/>
      <c r="DV154"/>
      <c r="DW154"/>
      <c r="DX154"/>
      <c r="DY154"/>
      <c r="DZ154"/>
      <c r="EA154"/>
      <c r="EB154"/>
      <c r="EC154"/>
      <c r="ED154"/>
      <c r="EE154"/>
      <c r="EF154"/>
      <c r="EG154"/>
      <c r="EH154"/>
      <c r="EI154"/>
      <c r="EJ154"/>
      <c r="EK154"/>
      <c r="EL154"/>
      <c r="EM154"/>
      <c r="EN154"/>
      <c r="EO154"/>
      <c r="EP154"/>
      <c r="EQ154"/>
      <c r="ER154"/>
      <c r="ES154"/>
      <c r="ET154"/>
      <c r="EU154"/>
      <c r="EV154"/>
      <c r="EW154"/>
      <c r="EX154"/>
      <c r="EY154"/>
      <c r="EZ154"/>
      <c r="FA154"/>
      <c r="FB154"/>
      <c r="FC154"/>
      <c r="FD154"/>
      <c r="FE154"/>
      <c r="FF154"/>
      <c r="FG154"/>
      <c r="FH154"/>
      <c r="FI154"/>
      <c r="FJ154"/>
      <c r="FK154"/>
      <c r="FL154"/>
      <c r="FM154"/>
      <c r="FN154"/>
      <c r="FO154"/>
      <c r="FP154"/>
      <c r="FQ154"/>
      <c r="FR154"/>
      <c r="FS154"/>
      <c r="FT154"/>
      <c r="FU154"/>
      <c r="FV154"/>
      <c r="FW154"/>
      <c r="FX154"/>
      <c r="FY154"/>
      <c r="FZ154"/>
      <c r="GA154"/>
      <c r="GB154"/>
      <c r="GC154"/>
      <c r="GD154"/>
      <c r="GE154"/>
      <c r="GF154"/>
      <c r="GG154"/>
      <c r="GH154"/>
      <c r="GI154"/>
      <c r="GJ154"/>
      <c r="GK154"/>
      <c r="GL154"/>
      <c r="GM154"/>
      <c r="GN154"/>
      <c r="GO154"/>
      <c r="GP154"/>
      <c r="GQ154"/>
      <c r="GR154"/>
      <c r="GS154"/>
      <c r="GT154"/>
      <c r="GU154"/>
      <c r="GV154"/>
      <c r="GW154"/>
      <c r="GX154"/>
      <c r="GY154"/>
      <c r="GZ154"/>
      <c r="HA154"/>
      <c r="HB154"/>
      <c r="HC154"/>
      <c r="HD154"/>
      <c r="HE154"/>
      <c r="HF154"/>
      <c r="HG154"/>
      <c r="HH154"/>
      <c r="HI154"/>
      <c r="HJ154"/>
      <c r="HK154"/>
      <c r="HL154"/>
      <c r="HM154"/>
      <c r="HN154"/>
      <c r="HO154"/>
      <c r="HP154"/>
      <c r="HQ154"/>
      <c r="HR154"/>
      <c r="HS154"/>
      <c r="HT154"/>
      <c r="HU154"/>
      <c r="HV154"/>
      <c r="HW154"/>
      <c r="HX154"/>
      <c r="HY154"/>
      <c r="HZ154"/>
      <c r="IA154"/>
      <c r="IB154"/>
      <c r="IC154"/>
      <c r="ID154"/>
      <c r="IE154"/>
      <c r="IF154"/>
      <c r="IG154"/>
      <c r="IH154"/>
      <c r="II154"/>
      <c r="IJ154"/>
      <c r="IK154"/>
      <c r="IL154"/>
      <c r="IM154"/>
      <c r="IN154"/>
      <c r="IO154"/>
      <c r="IP154"/>
      <c r="IQ154"/>
      <c r="IR154"/>
      <c r="IS154"/>
      <c r="IT154"/>
      <c r="IU154"/>
      <c r="IV154"/>
      <c r="IW154"/>
      <c r="IX154"/>
      <c r="IY154"/>
    </row>
    <row r="155" spans="1:259" ht="48" customHeight="1" x14ac:dyDescent="0.2">
      <c r="A155" s="14" t="s">
        <v>224</v>
      </c>
      <c r="B155" s="29" t="str">
        <f>VLOOKUP(A155,'HECVAT - Full'!A$26:B$285,2,FALSE)</f>
        <v>Do you have a media handling process, that is documented and currently implemented that meets established business needs and regulatory requirements, including end-of-life, repurposing, and data sanitization procedures?</v>
      </c>
      <c r="C155" s="36" t="str">
        <f>IF(LEN(VLOOKUP($A155,Questions!$B:$AA,20,FALSE))=0,"",VLOOKUP($A155,Questions!$B:$AA,20,FALSE))</f>
        <v xml:space="preserve"> </v>
      </c>
      <c r="D155" s="37" t="str">
        <f>IF(LEN(VLOOKUP($A155,Questions!$B:$AA,21,FALSE))=0,"",VLOOKUP($A155,Questions!$B:$AA,21,FALSE))</f>
        <v xml:space="preserve"> </v>
      </c>
      <c r="E155" s="36" t="str">
        <f>IF(LEN(VLOOKUP($A155,Questions!$B:$AA,22,FALSE))=0,"",VLOOKUP($A155,Questions!$B:$AA,22,FALSE))</f>
        <v xml:space="preserve"> </v>
      </c>
      <c r="F155" s="36" t="str">
        <f>IF(LEN(VLOOKUP($A155,Questions!$B:$AA,23,FALSE))=0,"",VLOOKUP($A155,Questions!$B:$AA,23,FALSE))</f>
        <v xml:space="preserve"> </v>
      </c>
      <c r="G155" s="36" t="str">
        <f>IF(LEN(VLOOKUP($A155,Questions!$B:$AA,24,FALSE))=0,"",VLOOKUP($A155,Questions!$B:$AA,24,FALSE))</f>
        <v xml:space="preserve"> </v>
      </c>
      <c r="H155" s="36" t="str">
        <f>IF(LEN(VLOOKUP($A155,Questions!$B:$AA,25,FALSE))=0,"",VLOOKUP($A155,Questions!$B:$AA,25,FALSE))</f>
        <v xml:space="preserve"> </v>
      </c>
      <c r="I155" s="37" t="str">
        <f>IF(LEN(VLOOKUP($A155,Questions!$B:$AA,26,FALSE))=0,"",VLOOKUP($A155,Questions!$B:$AA,26,FALSE))</f>
        <v xml:space="preserve"> </v>
      </c>
      <c r="J155" s="37" t="str">
        <f>IF(LEN(VLOOKUP($A155,Questions!$B:$AB,27,FALSE))=0,"",VLOOKUP($A155,Questions!$B:$AB,27,FALSE))</f>
        <v xml:space="preserve"> </v>
      </c>
      <c r="K155"/>
      <c r="L155"/>
      <c r="M155"/>
      <c r="N155"/>
      <c r="O155"/>
      <c r="P155"/>
      <c r="Q155"/>
      <c r="R155"/>
      <c r="S155"/>
      <c r="T155"/>
      <c r="U155"/>
      <c r="V155"/>
      <c r="W155"/>
      <c r="X155"/>
      <c r="Y155"/>
      <c r="Z155"/>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c r="BF155"/>
      <c r="BG155"/>
      <c r="BH155"/>
      <c r="BI155"/>
      <c r="BJ155"/>
      <c r="BK155"/>
      <c r="BL155"/>
      <c r="BM155"/>
      <c r="BN155"/>
      <c r="BO155"/>
      <c r="BP155"/>
      <c r="BQ155"/>
      <c r="BR155"/>
      <c r="BS155"/>
      <c r="BT155"/>
      <c r="BU155"/>
      <c r="BV155"/>
      <c r="BW155"/>
      <c r="BX155"/>
      <c r="BY155"/>
      <c r="BZ155"/>
      <c r="CA155"/>
      <c r="CB155"/>
      <c r="CC155"/>
      <c r="CD155"/>
      <c r="CE155"/>
      <c r="CF155"/>
      <c r="CG155"/>
      <c r="CH155"/>
      <c r="CI155"/>
      <c r="CJ155"/>
      <c r="CK155"/>
      <c r="CL155"/>
      <c r="CM155"/>
      <c r="CN155"/>
      <c r="CO155"/>
      <c r="CP155"/>
      <c r="CQ155"/>
      <c r="CR155"/>
      <c r="CS155"/>
      <c r="CT155"/>
      <c r="CU155"/>
      <c r="CV155"/>
      <c r="CW155"/>
      <c r="CX155"/>
      <c r="CY155"/>
      <c r="CZ155"/>
      <c r="DA155"/>
      <c r="DB155"/>
      <c r="DC155"/>
      <c r="DD155"/>
      <c r="DE155"/>
      <c r="DF155"/>
      <c r="DG155"/>
      <c r="DH155"/>
      <c r="DI155"/>
      <c r="DJ155"/>
      <c r="DK155"/>
      <c r="DL155"/>
      <c r="DM155"/>
      <c r="DN155"/>
      <c r="DO155"/>
      <c r="DP155"/>
      <c r="DQ155"/>
      <c r="DR155"/>
      <c r="DS155"/>
      <c r="DT155"/>
      <c r="DU155"/>
      <c r="DV155"/>
      <c r="DW155"/>
      <c r="DX155"/>
      <c r="DY155"/>
      <c r="DZ155"/>
      <c r="EA155"/>
      <c r="EB155"/>
      <c r="EC155"/>
      <c r="ED155"/>
      <c r="EE155"/>
      <c r="EF155"/>
      <c r="EG155"/>
      <c r="EH155"/>
      <c r="EI155"/>
      <c r="EJ155"/>
      <c r="EK155"/>
      <c r="EL155"/>
      <c r="EM155"/>
      <c r="EN155"/>
      <c r="EO155"/>
      <c r="EP155"/>
      <c r="EQ155"/>
      <c r="ER155"/>
      <c r="ES155"/>
      <c r="ET155"/>
      <c r="EU155"/>
      <c r="EV155"/>
      <c r="EW155"/>
      <c r="EX155"/>
      <c r="EY155"/>
      <c r="EZ155"/>
      <c r="FA155"/>
      <c r="FB155"/>
      <c r="FC155"/>
      <c r="FD155"/>
      <c r="FE155"/>
      <c r="FF155"/>
      <c r="FG155"/>
      <c r="FH155"/>
      <c r="FI155"/>
      <c r="FJ155"/>
      <c r="FK155"/>
      <c r="FL155"/>
      <c r="FM155"/>
      <c r="FN155"/>
      <c r="FO155"/>
      <c r="FP155"/>
      <c r="FQ155"/>
      <c r="FR155"/>
      <c r="FS155"/>
      <c r="FT155"/>
      <c r="FU155"/>
      <c r="FV155"/>
      <c r="FW155"/>
      <c r="FX155"/>
      <c r="FY155"/>
      <c r="FZ155"/>
      <c r="GA155"/>
      <c r="GB155"/>
      <c r="GC155"/>
      <c r="GD155"/>
      <c r="GE155"/>
      <c r="GF155"/>
      <c r="GG155"/>
      <c r="GH155"/>
      <c r="GI155"/>
      <c r="GJ155"/>
      <c r="GK155"/>
      <c r="GL155"/>
      <c r="GM155"/>
      <c r="GN155"/>
      <c r="GO155"/>
      <c r="GP155"/>
      <c r="GQ155"/>
      <c r="GR155"/>
      <c r="GS155"/>
      <c r="GT155"/>
      <c r="GU155"/>
      <c r="GV155"/>
      <c r="GW155"/>
      <c r="GX155"/>
      <c r="GY155"/>
      <c r="GZ155"/>
      <c r="HA155"/>
      <c r="HB155"/>
      <c r="HC155"/>
      <c r="HD155"/>
      <c r="HE155"/>
      <c r="HF155"/>
      <c r="HG155"/>
      <c r="HH155"/>
      <c r="HI155"/>
      <c r="HJ155"/>
      <c r="HK155"/>
      <c r="HL155"/>
      <c r="HM155"/>
      <c r="HN155"/>
      <c r="HO155"/>
      <c r="HP155"/>
      <c r="HQ155"/>
      <c r="HR155"/>
      <c r="HS155"/>
      <c r="HT155"/>
      <c r="HU155"/>
      <c r="HV155"/>
      <c r="HW155"/>
      <c r="HX155"/>
      <c r="HY155"/>
      <c r="HZ155"/>
      <c r="IA155"/>
      <c r="IB155"/>
      <c r="IC155"/>
      <c r="ID155"/>
      <c r="IE155"/>
      <c r="IF155"/>
      <c r="IG155"/>
      <c r="IH155"/>
      <c r="II155"/>
      <c r="IJ155"/>
      <c r="IK155"/>
      <c r="IL155"/>
      <c r="IM155"/>
      <c r="IN155"/>
      <c r="IO155"/>
      <c r="IP155"/>
      <c r="IQ155"/>
      <c r="IR155"/>
      <c r="IS155"/>
      <c r="IT155"/>
      <c r="IU155"/>
      <c r="IV155"/>
      <c r="IW155"/>
      <c r="IX155"/>
      <c r="IY155"/>
    </row>
    <row r="156" spans="1:259" ht="36" customHeight="1" x14ac:dyDescent="0.2">
      <c r="A156" s="14" t="s">
        <v>225</v>
      </c>
      <c r="B156" s="29" t="str">
        <f>VLOOKUP(A156,'HECVAT - Full'!A$26:B$285,2,FALSE)</f>
        <v>Does the process described in DATA-19 adhere to DoD 5220.22-M and/or NIST SP 800-88 standards?</v>
      </c>
      <c r="C156" s="36" t="str">
        <f>IF(LEN(VLOOKUP($A156,Questions!$B:$AA,20,FALSE))=0,"",VLOOKUP($A156,Questions!$B:$AA,20,FALSE))</f>
        <v xml:space="preserve"> </v>
      </c>
      <c r="D156" s="37" t="str">
        <f>IF(LEN(VLOOKUP($A156,Questions!$B:$AA,21,FALSE))=0,"",VLOOKUP($A156,Questions!$B:$AA,21,FALSE))</f>
        <v xml:space="preserve"> </v>
      </c>
      <c r="E156" s="36" t="str">
        <f>IF(LEN(VLOOKUP($A156,Questions!$B:$AA,22,FALSE))=0,"",VLOOKUP($A156,Questions!$B:$AA,22,FALSE))</f>
        <v xml:space="preserve"> </v>
      </c>
      <c r="F156" s="36" t="str">
        <f>IF(LEN(VLOOKUP($A156,Questions!$B:$AA,23,FALSE))=0,"",VLOOKUP($A156,Questions!$B:$AA,23,FALSE))</f>
        <v xml:space="preserve"> </v>
      </c>
      <c r="G156" s="36" t="str">
        <f>IF(LEN(VLOOKUP($A156,Questions!$B:$AA,24,FALSE))=0,"",VLOOKUP($A156,Questions!$B:$AA,24,FALSE))</f>
        <v xml:space="preserve"> </v>
      </c>
      <c r="H156" s="36" t="str">
        <f>IF(LEN(VLOOKUP($A156,Questions!$B:$AA,25,FALSE))=0,"",VLOOKUP($A156,Questions!$B:$AA,25,FALSE))</f>
        <v xml:space="preserve"> </v>
      </c>
      <c r="I156" s="36" t="str">
        <f>IF(LEN(VLOOKUP($A156,Questions!$B:$AA,26,FALSE))=0,"",VLOOKUP($A156,Questions!$B:$AA,26,FALSE))</f>
        <v xml:space="preserve"> </v>
      </c>
      <c r="J156" s="36" t="str">
        <f>IF(LEN(VLOOKUP($A156,Questions!$B:$AB,27,FALSE))=0,"",VLOOKUP($A156,Questions!$B:$AB,27,FALSE))</f>
        <v xml:space="preserve"> </v>
      </c>
      <c r="K156"/>
      <c r="L156"/>
      <c r="M156"/>
      <c r="N156"/>
      <c r="O156"/>
      <c r="P156"/>
      <c r="Q156"/>
      <c r="R156"/>
      <c r="S156"/>
      <c r="T156"/>
      <c r="U156"/>
      <c r="V156"/>
      <c r="W156"/>
      <c r="X156"/>
      <c r="Y156"/>
      <c r="Z156"/>
      <c r="AA156"/>
      <c r="AB156"/>
      <c r="AC156"/>
      <c r="AD156"/>
      <c r="AE156"/>
      <c r="AF156"/>
      <c r="AG156"/>
      <c r="AH156"/>
      <c r="AI156"/>
      <c r="AJ156"/>
      <c r="AK156"/>
      <c r="AL156"/>
      <c r="AM156"/>
      <c r="AN156"/>
      <c r="AO156"/>
      <c r="AP156"/>
      <c r="AQ156"/>
      <c r="AR156"/>
      <c r="AS156"/>
      <c r="AT156"/>
      <c r="AU156"/>
      <c r="AV156"/>
      <c r="AW156"/>
      <c r="AX156"/>
      <c r="AY156"/>
      <c r="AZ156"/>
      <c r="BA156"/>
      <c r="BB156"/>
      <c r="BC156"/>
      <c r="BD156"/>
      <c r="BE156"/>
      <c r="BF156"/>
      <c r="BG156"/>
      <c r="BH156"/>
      <c r="BI156"/>
      <c r="BJ156"/>
      <c r="BK156"/>
      <c r="BL156"/>
      <c r="BM156"/>
      <c r="BN156"/>
      <c r="BO156"/>
      <c r="BP156"/>
      <c r="BQ156"/>
      <c r="BR156"/>
      <c r="BS156"/>
      <c r="BT156"/>
      <c r="BU156"/>
      <c r="BV156"/>
      <c r="BW156"/>
      <c r="BX156"/>
      <c r="BY156"/>
      <c r="BZ156"/>
      <c r="CA156"/>
      <c r="CB156"/>
      <c r="CC156"/>
      <c r="CD156"/>
      <c r="CE156"/>
      <c r="CF156"/>
      <c r="CG156"/>
      <c r="CH156"/>
      <c r="CI156"/>
      <c r="CJ156"/>
      <c r="CK156"/>
      <c r="CL156"/>
      <c r="CM156"/>
      <c r="CN156"/>
      <c r="CO156"/>
      <c r="CP156"/>
      <c r="CQ156"/>
      <c r="CR156"/>
      <c r="CS156"/>
      <c r="CT156"/>
      <c r="CU156"/>
      <c r="CV156"/>
      <c r="CW156"/>
      <c r="CX156"/>
      <c r="CY156"/>
      <c r="CZ156"/>
      <c r="DA156"/>
      <c r="DB156"/>
      <c r="DC156"/>
      <c r="DD156"/>
      <c r="DE156"/>
      <c r="DF156"/>
      <c r="DG156"/>
      <c r="DH156"/>
      <c r="DI156"/>
      <c r="DJ156"/>
      <c r="DK156"/>
      <c r="DL156"/>
      <c r="DM156"/>
      <c r="DN156"/>
      <c r="DO156"/>
      <c r="DP156"/>
      <c r="DQ156"/>
      <c r="DR156"/>
      <c r="DS156"/>
      <c r="DT156"/>
      <c r="DU156"/>
      <c r="DV156"/>
      <c r="DW156"/>
      <c r="DX156"/>
      <c r="DY156"/>
      <c r="DZ156"/>
      <c r="EA156"/>
      <c r="EB156"/>
      <c r="EC156"/>
      <c r="ED156"/>
      <c r="EE156"/>
      <c r="EF156"/>
      <c r="EG156"/>
      <c r="EH156"/>
      <c r="EI156"/>
      <c r="EJ156"/>
      <c r="EK156"/>
      <c r="EL156"/>
      <c r="EM156"/>
      <c r="EN156"/>
      <c r="EO156"/>
      <c r="EP156"/>
      <c r="EQ156"/>
      <c r="ER156"/>
      <c r="ES156"/>
      <c r="ET156"/>
      <c r="EU156"/>
      <c r="EV156"/>
      <c r="EW156"/>
      <c r="EX156"/>
      <c r="EY156"/>
      <c r="EZ156"/>
      <c r="FA156"/>
      <c r="FB156"/>
      <c r="FC156"/>
      <c r="FD156"/>
      <c r="FE156"/>
      <c r="FF156"/>
      <c r="FG156"/>
      <c r="FH156"/>
      <c r="FI156"/>
      <c r="FJ156"/>
      <c r="FK156"/>
      <c r="FL156"/>
      <c r="FM156"/>
      <c r="FN156"/>
      <c r="FO156"/>
      <c r="FP156"/>
      <c r="FQ156"/>
      <c r="FR156"/>
      <c r="FS156"/>
      <c r="FT156"/>
      <c r="FU156"/>
      <c r="FV156"/>
      <c r="FW156"/>
      <c r="FX156"/>
      <c r="FY156"/>
      <c r="FZ156"/>
      <c r="GA156"/>
      <c r="GB156"/>
      <c r="GC156"/>
      <c r="GD156"/>
      <c r="GE156"/>
      <c r="GF156"/>
      <c r="GG156"/>
      <c r="GH156"/>
      <c r="GI156"/>
      <c r="GJ156"/>
      <c r="GK156"/>
      <c r="GL156"/>
      <c r="GM156"/>
      <c r="GN156"/>
      <c r="GO156"/>
      <c r="GP156"/>
      <c r="GQ156"/>
      <c r="GR156"/>
      <c r="GS156"/>
      <c r="GT156"/>
      <c r="GU156"/>
      <c r="GV156"/>
      <c r="GW156"/>
      <c r="GX156"/>
      <c r="GY156"/>
      <c r="GZ156"/>
      <c r="HA156"/>
      <c r="HB156"/>
      <c r="HC156"/>
      <c r="HD156"/>
      <c r="HE156"/>
      <c r="HF156"/>
      <c r="HG156"/>
      <c r="HH156"/>
      <c r="HI156"/>
      <c r="HJ156"/>
      <c r="HK156"/>
      <c r="HL156"/>
      <c r="HM156"/>
      <c r="HN156"/>
      <c r="HO156"/>
      <c r="HP156"/>
      <c r="HQ156"/>
      <c r="HR156"/>
      <c r="HS156"/>
      <c r="HT156"/>
      <c r="HU156"/>
      <c r="HV156"/>
      <c r="HW156"/>
      <c r="HX156"/>
      <c r="HY156"/>
      <c r="HZ156"/>
      <c r="IA156"/>
      <c r="IB156"/>
      <c r="IC156"/>
      <c r="ID156"/>
      <c r="IE156"/>
      <c r="IF156"/>
      <c r="IG156"/>
      <c r="IH156"/>
      <c r="II156"/>
      <c r="IJ156"/>
      <c r="IK156"/>
      <c r="IL156"/>
      <c r="IM156"/>
      <c r="IN156"/>
      <c r="IO156"/>
      <c r="IP156"/>
      <c r="IQ156"/>
      <c r="IR156"/>
      <c r="IS156"/>
      <c r="IT156"/>
      <c r="IU156"/>
      <c r="IV156"/>
      <c r="IW156"/>
      <c r="IX156"/>
      <c r="IY156"/>
    </row>
    <row r="157" spans="1:259" ht="48" customHeight="1" x14ac:dyDescent="0.2">
      <c r="A157" s="14" t="s">
        <v>226</v>
      </c>
      <c r="B157" s="29" t="str">
        <f>VLOOKUP(A157,'HECVAT - Full'!A$26:B$285,2,FALSE)</f>
        <v>Is media used for long-term retention of business data and archival purposes stored in a secure, environmentally protected area?</v>
      </c>
      <c r="C157" s="36" t="str">
        <f>IF(LEN(VLOOKUP($A157,Questions!$B:$AA,20,FALSE))=0,"",VLOOKUP($A157,Questions!$B:$AA,20,FALSE))</f>
        <v xml:space="preserve"> </v>
      </c>
      <c r="D157" s="37" t="str">
        <f>IF(LEN(VLOOKUP($A157,Questions!$B:$AA,21,FALSE))=0,"",VLOOKUP($A157,Questions!$B:$AA,21,FALSE))</f>
        <v xml:space="preserve"> </v>
      </c>
      <c r="E157" s="36" t="str">
        <f>IF(LEN(VLOOKUP($A157,Questions!$B:$AA,22,FALSE))=0,"",VLOOKUP($A157,Questions!$B:$AA,22,FALSE))</f>
        <v xml:space="preserve"> </v>
      </c>
      <c r="F157" s="36" t="str">
        <f>IF(LEN(VLOOKUP($A157,Questions!$B:$AA,23,FALSE))=0,"",VLOOKUP($A157,Questions!$B:$AA,23,FALSE))</f>
        <v xml:space="preserve"> </v>
      </c>
      <c r="G157" s="36" t="str">
        <f>IF(LEN(VLOOKUP($A157,Questions!$B:$AA,24,FALSE))=0,"",VLOOKUP($A157,Questions!$B:$AA,24,FALSE))</f>
        <v xml:space="preserve"> </v>
      </c>
      <c r="H157" s="36" t="str">
        <f>IF(LEN(VLOOKUP($A157,Questions!$B:$AA,25,FALSE))=0,"",VLOOKUP($A157,Questions!$B:$AA,25,FALSE))</f>
        <v xml:space="preserve"> </v>
      </c>
      <c r="I157" s="36" t="str">
        <f>IF(LEN(VLOOKUP($A157,Questions!$B:$AA,26,FALSE))=0,"",VLOOKUP($A157,Questions!$B:$AA,26,FALSE))</f>
        <v xml:space="preserve"> </v>
      </c>
      <c r="J157" s="36" t="str">
        <f>IF(LEN(VLOOKUP($A157,Questions!$B:$AB,27,FALSE))=0,"",VLOOKUP($A157,Questions!$B:$AB,27,FALSE))</f>
        <v xml:space="preserve"> </v>
      </c>
      <c r="K157"/>
      <c r="L157"/>
      <c r="M157"/>
      <c r="N157"/>
      <c r="O157"/>
      <c r="P157"/>
      <c r="Q157"/>
      <c r="R157"/>
      <c r="S157"/>
      <c r="T157"/>
      <c r="U157"/>
      <c r="V157"/>
      <c r="W157"/>
      <c r="X157"/>
      <c r="Y157"/>
      <c r="Z157"/>
      <c r="AA157"/>
      <c r="AB157"/>
      <c r="AC157"/>
      <c r="AD157"/>
      <c r="AE157"/>
      <c r="AF157"/>
      <c r="AG157"/>
      <c r="AH157"/>
      <c r="AI157"/>
      <c r="AJ157"/>
      <c r="AK157"/>
      <c r="AL157"/>
      <c r="AM157"/>
      <c r="AN157"/>
      <c r="AO157"/>
      <c r="AP157"/>
      <c r="AQ157"/>
      <c r="AR157"/>
      <c r="AS157"/>
      <c r="AT157"/>
      <c r="AU157"/>
      <c r="AV157"/>
      <c r="AW157"/>
      <c r="AX157"/>
      <c r="AY157"/>
      <c r="AZ157"/>
      <c r="BA157"/>
      <c r="BB157"/>
      <c r="BC157"/>
      <c r="BD157"/>
      <c r="BE157"/>
      <c r="BF157"/>
      <c r="BG157"/>
      <c r="BH157"/>
      <c r="BI157"/>
      <c r="BJ157"/>
      <c r="BK157"/>
      <c r="BL157"/>
      <c r="BM157"/>
      <c r="BN157"/>
      <c r="BO157"/>
      <c r="BP157"/>
      <c r="BQ157"/>
      <c r="BR157"/>
      <c r="BS157"/>
      <c r="BT157"/>
      <c r="BU157"/>
      <c r="BV157"/>
      <c r="BW157"/>
      <c r="BX157"/>
      <c r="BY157"/>
      <c r="BZ157"/>
      <c r="CA157"/>
      <c r="CB157"/>
      <c r="CC157"/>
      <c r="CD157"/>
      <c r="CE157"/>
      <c r="CF157"/>
      <c r="CG157"/>
      <c r="CH157"/>
      <c r="CI157"/>
      <c r="CJ157"/>
      <c r="CK157"/>
      <c r="CL157"/>
      <c r="CM157"/>
      <c r="CN157"/>
      <c r="CO157"/>
      <c r="CP157"/>
      <c r="CQ157"/>
      <c r="CR157"/>
      <c r="CS157"/>
      <c r="CT157"/>
      <c r="CU157"/>
      <c r="CV157"/>
      <c r="CW157"/>
      <c r="CX157"/>
      <c r="CY157"/>
      <c r="CZ157"/>
      <c r="DA157"/>
      <c r="DB157"/>
      <c r="DC157"/>
      <c r="DD157"/>
      <c r="DE157"/>
      <c r="DF157"/>
      <c r="DG157"/>
      <c r="DH157"/>
      <c r="DI157"/>
      <c r="DJ157"/>
      <c r="DK157"/>
      <c r="DL157"/>
      <c r="DM157"/>
      <c r="DN157"/>
      <c r="DO157"/>
      <c r="DP157"/>
      <c r="DQ157"/>
      <c r="DR157"/>
      <c r="DS157"/>
      <c r="DT157"/>
      <c r="DU157"/>
      <c r="DV157"/>
      <c r="DW157"/>
      <c r="DX157"/>
      <c r="DY157"/>
      <c r="DZ157"/>
      <c r="EA157"/>
      <c r="EB157"/>
      <c r="EC157"/>
      <c r="ED157"/>
      <c r="EE157"/>
      <c r="EF157"/>
      <c r="EG157"/>
      <c r="EH157"/>
      <c r="EI157"/>
      <c r="EJ157"/>
      <c r="EK157"/>
      <c r="EL157"/>
      <c r="EM157"/>
      <c r="EN157"/>
      <c r="EO157"/>
      <c r="EP157"/>
      <c r="EQ157"/>
      <c r="ER157"/>
      <c r="ES157"/>
      <c r="ET157"/>
      <c r="EU157"/>
      <c r="EV157"/>
      <c r="EW157"/>
      <c r="EX157"/>
      <c r="EY157"/>
      <c r="EZ157"/>
      <c r="FA157"/>
      <c r="FB157"/>
      <c r="FC157"/>
      <c r="FD157"/>
      <c r="FE157"/>
      <c r="FF157"/>
      <c r="FG157"/>
      <c r="FH157"/>
      <c r="FI157"/>
      <c r="FJ157"/>
      <c r="FK157"/>
      <c r="FL157"/>
      <c r="FM157"/>
      <c r="FN157"/>
      <c r="FO157"/>
      <c r="FP157"/>
      <c r="FQ157"/>
      <c r="FR157"/>
      <c r="FS157"/>
      <c r="FT157"/>
      <c r="FU157"/>
      <c r="FV157"/>
      <c r="FW157"/>
      <c r="FX157"/>
      <c r="FY157"/>
      <c r="FZ157"/>
      <c r="GA157"/>
      <c r="GB157"/>
      <c r="GC157"/>
      <c r="GD157"/>
      <c r="GE157"/>
      <c r="GF157"/>
      <c r="GG157"/>
      <c r="GH157"/>
      <c r="GI157"/>
      <c r="GJ157"/>
      <c r="GK157"/>
      <c r="GL157"/>
      <c r="GM157"/>
      <c r="GN157"/>
      <c r="GO157"/>
      <c r="GP157"/>
      <c r="GQ157"/>
      <c r="GR157"/>
      <c r="GS157"/>
      <c r="GT157"/>
      <c r="GU157"/>
      <c r="GV157"/>
      <c r="GW157"/>
      <c r="GX157"/>
      <c r="GY157"/>
      <c r="GZ157"/>
      <c r="HA157"/>
      <c r="HB157"/>
      <c r="HC157"/>
      <c r="HD157"/>
      <c r="HE157"/>
      <c r="HF157"/>
      <c r="HG157"/>
      <c r="HH157"/>
      <c r="HI157"/>
      <c r="HJ157"/>
      <c r="HK157"/>
      <c r="HL157"/>
      <c r="HM157"/>
      <c r="HN157"/>
      <c r="HO157"/>
      <c r="HP157"/>
      <c r="HQ157"/>
      <c r="HR157"/>
      <c r="HS157"/>
      <c r="HT157"/>
      <c r="HU157"/>
      <c r="HV157"/>
      <c r="HW157"/>
      <c r="HX157"/>
      <c r="HY157"/>
      <c r="HZ157"/>
      <c r="IA157"/>
      <c r="IB157"/>
      <c r="IC157"/>
      <c r="ID157"/>
      <c r="IE157"/>
      <c r="IF157"/>
      <c r="IG157"/>
      <c r="IH157"/>
      <c r="II157"/>
      <c r="IJ157"/>
      <c r="IK157"/>
      <c r="IL157"/>
      <c r="IM157"/>
      <c r="IN157"/>
      <c r="IO157"/>
      <c r="IP157"/>
      <c r="IQ157"/>
      <c r="IR157"/>
      <c r="IS157"/>
      <c r="IT157"/>
      <c r="IU157"/>
      <c r="IV157"/>
      <c r="IW157"/>
      <c r="IX157"/>
      <c r="IY157"/>
    </row>
    <row r="158" spans="1:259" ht="48" customHeight="1" x14ac:dyDescent="0.2">
      <c r="A158" s="14" t="s">
        <v>227</v>
      </c>
      <c r="B158" s="29" t="str">
        <f>VLOOKUP(A158,'HECVAT - Full'!A$26:B$285,2,FALSE)</f>
        <v>Will you handle data in a FERPA compliant manner?</v>
      </c>
      <c r="C158" s="36" t="str">
        <f>IF(LEN(VLOOKUP($A158,Questions!$B:$AA,20,FALSE))=0,"",VLOOKUP($A158,Questions!$B:$AA,20,FALSE))</f>
        <v xml:space="preserve"> </v>
      </c>
      <c r="D158" s="37" t="str">
        <f>IF(LEN(VLOOKUP($A158,Questions!$B:$AA,21,FALSE))=0,"",VLOOKUP($A158,Questions!$B:$AA,21,FALSE))</f>
        <v xml:space="preserve"> </v>
      </c>
      <c r="E158" s="36" t="str">
        <f>IF(LEN(VLOOKUP($A158,Questions!$B:$AA,22,FALSE))=0,"",VLOOKUP($A158,Questions!$B:$AA,22,FALSE))</f>
        <v xml:space="preserve"> </v>
      </c>
      <c r="F158" s="37" t="str">
        <f>IF(LEN(VLOOKUP($A158,Questions!$B:$AA,23,FALSE))=0,"",VLOOKUP($A158,Questions!$B:$AA,23,FALSE))</f>
        <v xml:space="preserve"> </v>
      </c>
      <c r="G158" s="36" t="str">
        <f>IF(LEN(VLOOKUP($A158,Questions!$B:$AA,24,FALSE))=0,"",VLOOKUP($A158,Questions!$B:$AA,24,FALSE))</f>
        <v xml:space="preserve"> </v>
      </c>
      <c r="H158" s="36" t="str">
        <f>IF(LEN(VLOOKUP($A158,Questions!$B:$AA,25,FALSE))=0,"",VLOOKUP($A158,Questions!$B:$AA,25,FALSE))</f>
        <v xml:space="preserve"> </v>
      </c>
      <c r="I158" s="36" t="str">
        <f>IF(LEN(VLOOKUP($A158,Questions!$B:$AA,26,FALSE))=0,"",VLOOKUP($A158,Questions!$B:$AA,26,FALSE))</f>
        <v xml:space="preserve"> </v>
      </c>
      <c r="J158" s="36" t="str">
        <f>IF(LEN(VLOOKUP($A158,Questions!$B:$AB,27,FALSE))=0,"",VLOOKUP($A158,Questions!$B:$AB,27,FALSE))</f>
        <v xml:space="preserve"> </v>
      </c>
      <c r="K158"/>
      <c r="L158"/>
      <c r="M158"/>
      <c r="N158"/>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c r="BF158"/>
      <c r="BG158"/>
      <c r="BH158"/>
      <c r="BI158"/>
      <c r="BJ158"/>
      <c r="BK158"/>
      <c r="BL158"/>
      <c r="BM158"/>
      <c r="BN158"/>
      <c r="BO158"/>
      <c r="BP158"/>
      <c r="BQ158"/>
      <c r="BR158"/>
      <c r="BS158"/>
      <c r="BT158"/>
      <c r="BU158"/>
      <c r="BV158"/>
      <c r="BW158"/>
      <c r="BX158"/>
      <c r="BY158"/>
      <c r="BZ158"/>
      <c r="CA158"/>
      <c r="CB158"/>
      <c r="CC158"/>
      <c r="CD158"/>
      <c r="CE158"/>
      <c r="CF158"/>
      <c r="CG158"/>
      <c r="CH158"/>
      <c r="CI158"/>
      <c r="CJ158"/>
      <c r="CK158"/>
      <c r="CL158"/>
      <c r="CM158"/>
      <c r="CN158"/>
      <c r="CO158"/>
      <c r="CP158"/>
      <c r="CQ158"/>
      <c r="CR158"/>
      <c r="CS158"/>
      <c r="CT158"/>
      <c r="CU158"/>
      <c r="CV158"/>
      <c r="CW158"/>
      <c r="CX158"/>
      <c r="CY158"/>
      <c r="CZ158"/>
      <c r="DA158"/>
      <c r="DB158"/>
      <c r="DC158"/>
      <c r="DD158"/>
      <c r="DE158"/>
      <c r="DF158"/>
      <c r="DG158"/>
      <c r="DH158"/>
      <c r="DI158"/>
      <c r="DJ158"/>
      <c r="DK158"/>
      <c r="DL158"/>
      <c r="DM158"/>
      <c r="DN158"/>
      <c r="DO158"/>
      <c r="DP158"/>
      <c r="DQ158"/>
      <c r="DR158"/>
      <c r="DS158"/>
      <c r="DT158"/>
      <c r="DU158"/>
      <c r="DV158"/>
      <c r="DW158"/>
      <c r="DX158"/>
      <c r="DY158"/>
      <c r="DZ158"/>
      <c r="EA158"/>
      <c r="EB158"/>
      <c r="EC158"/>
      <c r="ED158"/>
      <c r="EE158"/>
      <c r="EF158"/>
      <c r="EG158"/>
      <c r="EH158"/>
      <c r="EI158"/>
      <c r="EJ158"/>
      <c r="EK158"/>
      <c r="EL158"/>
      <c r="EM158"/>
      <c r="EN158"/>
      <c r="EO158"/>
      <c r="EP158"/>
      <c r="EQ158"/>
      <c r="ER158"/>
      <c r="ES158"/>
      <c r="ET158"/>
      <c r="EU158"/>
      <c r="EV158"/>
      <c r="EW158"/>
      <c r="EX158"/>
      <c r="EY158"/>
      <c r="EZ158"/>
      <c r="FA158"/>
      <c r="FB158"/>
      <c r="FC158"/>
      <c r="FD158"/>
      <c r="FE158"/>
      <c r="FF158"/>
      <c r="FG158"/>
      <c r="FH158"/>
      <c r="FI158"/>
      <c r="FJ158"/>
      <c r="FK158"/>
      <c r="FL158"/>
      <c r="FM158"/>
      <c r="FN158"/>
      <c r="FO158"/>
      <c r="FP158"/>
      <c r="FQ158"/>
      <c r="FR158"/>
      <c r="FS158"/>
      <c r="FT158"/>
      <c r="FU158"/>
      <c r="FV158"/>
      <c r="FW158"/>
      <c r="FX158"/>
      <c r="FY158"/>
      <c r="FZ158"/>
      <c r="GA158"/>
      <c r="GB158"/>
      <c r="GC158"/>
      <c r="GD158"/>
      <c r="GE158"/>
      <c r="GF158"/>
      <c r="GG158"/>
      <c r="GH158"/>
      <c r="GI158"/>
      <c r="GJ158"/>
      <c r="GK158"/>
      <c r="GL158"/>
      <c r="GM158"/>
      <c r="GN158"/>
      <c r="GO158"/>
      <c r="GP158"/>
      <c r="GQ158"/>
      <c r="GR158"/>
      <c r="GS158"/>
      <c r="GT158"/>
      <c r="GU158"/>
      <c r="GV158"/>
      <c r="GW158"/>
      <c r="GX158"/>
      <c r="GY158"/>
      <c r="GZ158"/>
      <c r="HA158"/>
      <c r="HB158"/>
      <c r="HC158"/>
      <c r="HD158"/>
      <c r="HE158"/>
      <c r="HF158"/>
      <c r="HG158"/>
      <c r="HH158"/>
      <c r="HI158"/>
      <c r="HJ158"/>
      <c r="HK158"/>
      <c r="HL158"/>
      <c r="HM158"/>
      <c r="HN158"/>
      <c r="HO158"/>
      <c r="HP158"/>
      <c r="HQ158"/>
      <c r="HR158"/>
      <c r="HS158"/>
      <c r="HT158"/>
      <c r="HU158"/>
      <c r="HV158"/>
      <c r="HW158"/>
      <c r="HX158"/>
      <c r="HY158"/>
      <c r="HZ158"/>
      <c r="IA158"/>
      <c r="IB158"/>
      <c r="IC158"/>
      <c r="ID158"/>
      <c r="IE158"/>
      <c r="IF158"/>
      <c r="IG158"/>
      <c r="IH158"/>
      <c r="II158"/>
      <c r="IJ158"/>
      <c r="IK158"/>
      <c r="IL158"/>
      <c r="IM158"/>
      <c r="IN158"/>
      <c r="IO158"/>
      <c r="IP158"/>
      <c r="IQ158"/>
      <c r="IR158"/>
      <c r="IS158"/>
      <c r="IT158"/>
      <c r="IU158"/>
      <c r="IV158"/>
      <c r="IW158"/>
      <c r="IX158"/>
      <c r="IY158"/>
    </row>
    <row r="159" spans="1:259" ht="73.25" customHeight="1" x14ac:dyDescent="0.2">
      <c r="A159" s="14" t="s">
        <v>228</v>
      </c>
      <c r="B159" s="29" t="str">
        <f>VLOOKUP(A159,'HECVAT - Full'!A$26:B$285,2,FALSE)</f>
        <v>Does your staff (or third party) have access to Institutional data (e.g., financial, PHI or other sensitive information) through any means?</v>
      </c>
      <c r="C159" s="36" t="str">
        <f>IF(LEN(VLOOKUP($A159,Questions!$B:$AA,20,FALSE))=0,"",VLOOKUP($A159,Questions!$B:$AA,20,FALSE))</f>
        <v xml:space="preserve"> </v>
      </c>
      <c r="D159" s="37" t="str">
        <f>IF(LEN(VLOOKUP($A159,Questions!$B:$AA,21,FALSE))=0,"",VLOOKUP($A159,Questions!$B:$AA,21,FALSE))</f>
        <v xml:space="preserve"> </v>
      </c>
      <c r="E159" s="36" t="str">
        <f>IF(LEN(VLOOKUP($A159,Questions!$B:$AA,22,FALSE))=0,"",VLOOKUP($A159,Questions!$B:$AA,22,FALSE))</f>
        <v xml:space="preserve"> </v>
      </c>
      <c r="F159" s="36" t="str">
        <f>IF(LEN(VLOOKUP($A159,Questions!$B:$AA,23,FALSE))=0,"",VLOOKUP($A159,Questions!$B:$AA,23,FALSE))</f>
        <v xml:space="preserve"> </v>
      </c>
      <c r="G159" s="36" t="str">
        <f>IF(LEN(VLOOKUP($A159,Questions!$B:$AA,24,FALSE))=0,"",VLOOKUP($A159,Questions!$B:$AA,24,FALSE))</f>
        <v xml:space="preserve"> </v>
      </c>
      <c r="H159" s="36" t="str">
        <f>IF(LEN(VLOOKUP($A159,Questions!$B:$AA,25,FALSE))=0,"",VLOOKUP($A159,Questions!$B:$AA,25,FALSE))</f>
        <v xml:space="preserve"> </v>
      </c>
      <c r="I159" s="36" t="str">
        <f>IF(LEN(VLOOKUP($A159,Questions!$B:$AA,26,FALSE))=0,"",VLOOKUP($A159,Questions!$B:$AA,26,FALSE))</f>
        <v xml:space="preserve"> </v>
      </c>
      <c r="J159" s="36" t="str">
        <f>IF(LEN(VLOOKUP($A159,Questions!$B:$AB,27,FALSE))=0,"",VLOOKUP($A159,Questions!$B:$AB,27,FALSE))</f>
        <v xml:space="preserve"> </v>
      </c>
      <c r="K159"/>
      <c r="L159"/>
      <c r="M159"/>
      <c r="N159"/>
      <c r="O159"/>
      <c r="P159"/>
      <c r="Q159"/>
      <c r="R159"/>
      <c r="S159"/>
      <c r="T159"/>
      <c r="U159"/>
      <c r="V159"/>
      <c r="W159"/>
      <c r="X159"/>
      <c r="Y159"/>
      <c r="Z159"/>
      <c r="AA159"/>
      <c r="AB159"/>
      <c r="AC159"/>
      <c r="AD159"/>
      <c r="AE159"/>
      <c r="AF159"/>
      <c r="AG159"/>
      <c r="AH159"/>
      <c r="AI159"/>
      <c r="AJ159"/>
      <c r="AK159"/>
      <c r="AL159"/>
      <c r="AM159"/>
      <c r="AN159"/>
      <c r="AO159"/>
      <c r="AP159"/>
      <c r="AQ159"/>
      <c r="AR159"/>
      <c r="AS159"/>
      <c r="AT159"/>
      <c r="AU159"/>
      <c r="AV159"/>
      <c r="AW159"/>
      <c r="AX159"/>
      <c r="AY159"/>
      <c r="AZ159"/>
      <c r="BA159"/>
      <c r="BB159"/>
      <c r="BC159"/>
      <c r="BD159"/>
      <c r="BE159"/>
      <c r="BF159"/>
      <c r="BG159"/>
      <c r="BH159"/>
      <c r="BI159"/>
      <c r="BJ159"/>
      <c r="BK159"/>
      <c r="BL159"/>
      <c r="BM159"/>
      <c r="BN159"/>
      <c r="BO159"/>
      <c r="BP159"/>
      <c r="BQ159"/>
      <c r="BR159"/>
      <c r="BS159"/>
      <c r="BT159"/>
      <c r="BU159"/>
      <c r="BV159"/>
      <c r="BW159"/>
      <c r="BX159"/>
      <c r="BY159"/>
      <c r="BZ159"/>
      <c r="CA159"/>
      <c r="CB159"/>
      <c r="CC159"/>
      <c r="CD159"/>
      <c r="CE159"/>
      <c r="CF159"/>
      <c r="CG159"/>
      <c r="CH159"/>
      <c r="CI159"/>
      <c r="CJ159"/>
      <c r="CK159"/>
      <c r="CL159"/>
      <c r="CM159"/>
      <c r="CN159"/>
      <c r="CO159"/>
      <c r="CP159"/>
      <c r="CQ159"/>
      <c r="CR159"/>
      <c r="CS159"/>
      <c r="CT159"/>
      <c r="CU159"/>
      <c r="CV159"/>
      <c r="CW159"/>
      <c r="CX159"/>
      <c r="CY159"/>
      <c r="CZ159"/>
      <c r="DA159"/>
      <c r="DB159"/>
      <c r="DC159"/>
      <c r="DD159"/>
      <c r="DE159"/>
      <c r="DF159"/>
      <c r="DG159"/>
      <c r="DH159"/>
      <c r="DI159"/>
      <c r="DJ159"/>
      <c r="DK159"/>
      <c r="DL159"/>
      <c r="DM159"/>
      <c r="DN159"/>
      <c r="DO159"/>
      <c r="DP159"/>
      <c r="DQ159"/>
      <c r="DR159"/>
      <c r="DS159"/>
      <c r="DT159"/>
      <c r="DU159"/>
      <c r="DV159"/>
      <c r="DW159"/>
      <c r="DX159"/>
      <c r="DY159"/>
      <c r="DZ159"/>
      <c r="EA159"/>
      <c r="EB159"/>
      <c r="EC159"/>
      <c r="ED159"/>
      <c r="EE159"/>
      <c r="EF159"/>
      <c r="EG159"/>
      <c r="EH159"/>
      <c r="EI159"/>
      <c r="EJ159"/>
      <c r="EK159"/>
      <c r="EL159"/>
      <c r="EM159"/>
      <c r="EN159"/>
      <c r="EO159"/>
      <c r="EP159"/>
      <c r="EQ159"/>
      <c r="ER159"/>
      <c r="ES159"/>
      <c r="ET159"/>
      <c r="EU159"/>
      <c r="EV159"/>
      <c r="EW159"/>
      <c r="EX159"/>
      <c r="EY159"/>
      <c r="EZ159"/>
      <c r="FA159"/>
      <c r="FB159"/>
      <c r="FC159"/>
      <c r="FD159"/>
      <c r="FE159"/>
      <c r="FF159"/>
      <c r="FG159"/>
      <c r="FH159"/>
      <c r="FI159"/>
      <c r="FJ159"/>
      <c r="FK159"/>
      <c r="FL159"/>
      <c r="FM159"/>
      <c r="FN159"/>
      <c r="FO159"/>
      <c r="FP159"/>
      <c r="FQ159"/>
      <c r="FR159"/>
      <c r="FS159"/>
      <c r="FT159"/>
      <c r="FU159"/>
      <c r="FV159"/>
      <c r="FW159"/>
      <c r="FX159"/>
      <c r="FY159"/>
      <c r="FZ159"/>
      <c r="GA159"/>
      <c r="GB159"/>
      <c r="GC159"/>
      <c r="GD159"/>
      <c r="GE159"/>
      <c r="GF159"/>
      <c r="GG159"/>
      <c r="GH159"/>
      <c r="GI159"/>
      <c r="GJ159"/>
      <c r="GK159"/>
      <c r="GL159"/>
      <c r="GM159"/>
      <c r="GN159"/>
      <c r="GO159"/>
      <c r="GP159"/>
      <c r="GQ159"/>
      <c r="GR159"/>
      <c r="GS159"/>
      <c r="GT159"/>
      <c r="GU159"/>
      <c r="GV159"/>
      <c r="GW159"/>
      <c r="GX159"/>
      <c r="GY159"/>
      <c r="GZ159"/>
      <c r="HA159"/>
      <c r="HB159"/>
      <c r="HC159"/>
      <c r="HD159"/>
      <c r="HE159"/>
      <c r="HF159"/>
      <c r="HG159"/>
      <c r="HH159"/>
      <c r="HI159"/>
      <c r="HJ159"/>
      <c r="HK159"/>
      <c r="HL159"/>
      <c r="HM159"/>
      <c r="HN159"/>
      <c r="HO159"/>
      <c r="HP159"/>
      <c r="HQ159"/>
      <c r="HR159"/>
      <c r="HS159"/>
      <c r="HT159"/>
      <c r="HU159"/>
      <c r="HV159"/>
      <c r="HW159"/>
      <c r="HX159"/>
      <c r="HY159"/>
      <c r="HZ159"/>
      <c r="IA159"/>
      <c r="IB159"/>
      <c r="IC159"/>
      <c r="ID159"/>
      <c r="IE159"/>
      <c r="IF159"/>
      <c r="IG159"/>
      <c r="IH159"/>
      <c r="II159"/>
      <c r="IJ159"/>
      <c r="IK159"/>
      <c r="IL159"/>
      <c r="IM159"/>
      <c r="IN159"/>
      <c r="IO159"/>
      <c r="IP159"/>
      <c r="IQ159"/>
      <c r="IR159"/>
      <c r="IS159"/>
      <c r="IT159"/>
      <c r="IU159"/>
      <c r="IV159"/>
      <c r="IW159"/>
      <c r="IX159"/>
      <c r="IY159"/>
    </row>
    <row r="160" spans="1:259" ht="36" customHeight="1" x14ac:dyDescent="0.2">
      <c r="A160" s="14" t="s">
        <v>229</v>
      </c>
      <c r="B160" s="29" t="str">
        <f>VLOOKUP(A160,'HECVAT - Full'!A$26:B$285,2,FALSE)</f>
        <v>Do you have a documented and currently implemented strategy for securing employee workstations when they work remotely? (i.e. not in a trusted computing environment)</v>
      </c>
      <c r="C160" s="36" t="str">
        <f>IF(LEN(VLOOKUP($A160,Questions!$B:$AA,20,FALSE))=0,"",VLOOKUP($A160,Questions!$B:$AA,20,FALSE))</f>
        <v xml:space="preserve"> </v>
      </c>
      <c r="D160" s="37" t="str">
        <f>IF(LEN(VLOOKUP($A160,Questions!$B:$AA,21,FALSE))=0,"",VLOOKUP($A160,Questions!$B:$AA,21,FALSE))</f>
        <v xml:space="preserve"> </v>
      </c>
      <c r="E160" s="36" t="str">
        <f>IF(LEN(VLOOKUP($A160,Questions!$B:$AA,22,FALSE))=0,"",VLOOKUP($A160,Questions!$B:$AA,22,FALSE))</f>
        <v xml:space="preserve"> </v>
      </c>
      <c r="F160" s="36" t="str">
        <f>IF(LEN(VLOOKUP($A160,Questions!$B:$AA,23,FALSE))=0,"",VLOOKUP($A160,Questions!$B:$AA,23,FALSE))</f>
        <v xml:space="preserve"> </v>
      </c>
      <c r="G160" s="36" t="str">
        <f>IF(LEN(VLOOKUP($A160,Questions!$B:$AA,24,FALSE))=0,"",VLOOKUP($A160,Questions!$B:$AA,24,FALSE))</f>
        <v xml:space="preserve"> </v>
      </c>
      <c r="H160" s="36" t="str">
        <f>IF(LEN(VLOOKUP($A160,Questions!$B:$AA,25,FALSE))=0,"",VLOOKUP($A160,Questions!$B:$AA,25,FALSE))</f>
        <v xml:space="preserve"> </v>
      </c>
      <c r="I160" s="37" t="str">
        <f>IF(LEN(VLOOKUP($A160,Questions!$B:$AA,26,FALSE))=0,"",VLOOKUP($A160,Questions!$B:$AA,26,FALSE))</f>
        <v xml:space="preserve"> </v>
      </c>
      <c r="J160" s="37" t="str">
        <f>IF(LEN(VLOOKUP($A160,Questions!$B:$AB,27,FALSE))=0,"",VLOOKUP($A160,Questions!$B:$AB,27,FALSE))</f>
        <v xml:space="preserve"> </v>
      </c>
      <c r="K160"/>
      <c r="L160"/>
      <c r="M160"/>
      <c r="N160"/>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c r="BL160"/>
      <c r="BM160"/>
      <c r="BN160"/>
      <c r="BO160"/>
      <c r="BP160"/>
      <c r="BQ160"/>
      <c r="BR160"/>
      <c r="BS160"/>
      <c r="BT160"/>
      <c r="BU160"/>
      <c r="BV160"/>
      <c r="BW160"/>
      <c r="BX160"/>
      <c r="BY160"/>
      <c r="BZ160"/>
      <c r="CA160"/>
      <c r="CB160"/>
      <c r="CC160"/>
      <c r="CD160"/>
      <c r="CE160"/>
      <c r="CF160"/>
      <c r="CG160"/>
      <c r="CH160"/>
      <c r="CI160"/>
      <c r="CJ160"/>
      <c r="CK160"/>
      <c r="CL160"/>
      <c r="CM160"/>
      <c r="CN160"/>
      <c r="CO160"/>
      <c r="CP160"/>
      <c r="CQ160"/>
      <c r="CR160"/>
      <c r="CS160"/>
      <c r="CT160"/>
      <c r="CU160"/>
      <c r="CV160"/>
      <c r="CW160"/>
      <c r="CX160"/>
      <c r="CY160"/>
      <c r="CZ160"/>
      <c r="DA160"/>
      <c r="DB160"/>
      <c r="DC160"/>
      <c r="DD160"/>
      <c r="DE160"/>
      <c r="DF160"/>
      <c r="DG160"/>
      <c r="DH160"/>
      <c r="DI160"/>
      <c r="DJ160"/>
      <c r="DK160"/>
      <c r="DL160"/>
      <c r="DM160"/>
      <c r="DN160"/>
      <c r="DO160"/>
      <c r="DP160"/>
      <c r="DQ160"/>
      <c r="DR160"/>
      <c r="DS160"/>
      <c r="DT160"/>
      <c r="DU160"/>
      <c r="DV160"/>
      <c r="DW160"/>
      <c r="DX160"/>
      <c r="DY160"/>
      <c r="DZ160"/>
      <c r="EA160"/>
      <c r="EB160"/>
      <c r="EC160"/>
      <c r="ED160"/>
      <c r="EE160"/>
      <c r="EF160"/>
      <c r="EG160"/>
      <c r="EH160"/>
      <c r="EI160"/>
      <c r="EJ160"/>
      <c r="EK160"/>
      <c r="EL160"/>
      <c r="EM160"/>
      <c r="EN160"/>
      <c r="EO160"/>
      <c r="EP160"/>
      <c r="EQ160"/>
      <c r="ER160"/>
      <c r="ES160"/>
      <c r="ET160"/>
      <c r="EU160"/>
      <c r="EV160"/>
      <c r="EW160"/>
      <c r="EX160"/>
      <c r="EY160"/>
      <c r="EZ160"/>
      <c r="FA160"/>
      <c r="FB160"/>
      <c r="FC160"/>
      <c r="FD160"/>
      <c r="FE160"/>
      <c r="FF160"/>
      <c r="FG160"/>
      <c r="FH160"/>
      <c r="FI160"/>
      <c r="FJ160"/>
      <c r="FK160"/>
      <c r="FL160"/>
      <c r="FM160"/>
      <c r="FN160"/>
      <c r="FO160"/>
      <c r="FP160"/>
      <c r="FQ160"/>
      <c r="FR160"/>
      <c r="FS160"/>
      <c r="FT160"/>
      <c r="FU160"/>
      <c r="FV160"/>
      <c r="FW160"/>
      <c r="FX160"/>
      <c r="FY160"/>
      <c r="FZ160"/>
      <c r="GA160"/>
      <c r="GB160"/>
      <c r="GC160"/>
      <c r="GD160"/>
      <c r="GE160"/>
      <c r="GF160"/>
      <c r="GG160"/>
      <c r="GH160"/>
      <c r="GI160"/>
      <c r="GJ160"/>
      <c r="GK160"/>
      <c r="GL160"/>
      <c r="GM160"/>
      <c r="GN160"/>
      <c r="GO160"/>
      <c r="GP160"/>
      <c r="GQ160"/>
      <c r="GR160"/>
      <c r="GS160"/>
      <c r="GT160"/>
      <c r="GU160"/>
      <c r="GV160"/>
      <c r="GW160"/>
      <c r="GX160"/>
      <c r="GY160"/>
      <c r="GZ160"/>
      <c r="HA160"/>
      <c r="HB160"/>
      <c r="HC160"/>
      <c r="HD160"/>
      <c r="HE160"/>
      <c r="HF160"/>
      <c r="HG160"/>
      <c r="HH160"/>
      <c r="HI160"/>
      <c r="HJ160"/>
      <c r="HK160"/>
      <c r="HL160"/>
      <c r="HM160"/>
      <c r="HN160"/>
      <c r="HO160"/>
      <c r="HP160"/>
      <c r="HQ160"/>
      <c r="HR160"/>
      <c r="HS160"/>
      <c r="HT160"/>
      <c r="HU160"/>
      <c r="HV160"/>
      <c r="HW160"/>
      <c r="HX160"/>
      <c r="HY160"/>
      <c r="HZ160"/>
      <c r="IA160"/>
      <c r="IB160"/>
      <c r="IC160"/>
      <c r="ID160"/>
      <c r="IE160"/>
      <c r="IF160"/>
      <c r="IG160"/>
      <c r="IH160"/>
      <c r="II160"/>
      <c r="IJ160"/>
      <c r="IK160"/>
      <c r="IL160"/>
      <c r="IM160"/>
      <c r="IN160"/>
      <c r="IO160"/>
      <c r="IP160"/>
      <c r="IQ160"/>
      <c r="IR160"/>
      <c r="IS160"/>
      <c r="IT160"/>
      <c r="IU160"/>
      <c r="IV160"/>
      <c r="IW160"/>
      <c r="IX160"/>
      <c r="IY160"/>
    </row>
    <row r="161" spans="1:259" ht="36" customHeight="1" x14ac:dyDescent="0.2">
      <c r="A161" s="380" t="str">
        <f>IF($C$30="","Datacenter",IF($C$30="Yes","Datacenter - Optional based on QUALIFIER response.","Datacenter"))</f>
        <v>Datacenter</v>
      </c>
      <c r="B161" s="380"/>
      <c r="C161" s="24" t="str">
        <f>C$22</f>
        <v>CIS Critical Security Controls v6.1</v>
      </c>
      <c r="D161" s="24" t="str">
        <f t="shared" ref="D161:J161" si="10">D$22</f>
        <v>HIPAA</v>
      </c>
      <c r="E161" s="24" t="str">
        <f t="shared" si="10"/>
        <v>ISO 27002:27013</v>
      </c>
      <c r="F161" s="24" t="str">
        <f t="shared" si="10"/>
        <v>NIST Cybersecurity Framework</v>
      </c>
      <c r="G161" s="24" t="str">
        <f t="shared" si="10"/>
        <v>NIST SP 800-171r1</v>
      </c>
      <c r="H161" s="24" t="str">
        <f t="shared" si="10"/>
        <v>NIST SP 800-53r4</v>
      </c>
      <c r="I161" s="24" t="str">
        <f t="shared" si="10"/>
        <v>PCI DSS</v>
      </c>
      <c r="J161" s="24" t="str">
        <f t="shared" si="10"/>
        <v>Trusted CI</v>
      </c>
      <c r="K161"/>
      <c r="L161"/>
      <c r="M161"/>
      <c r="N161"/>
      <c r="O161"/>
      <c r="P161"/>
      <c r="Q161"/>
      <c r="R161"/>
      <c r="S161"/>
      <c r="T161"/>
      <c r="U161"/>
      <c r="V161"/>
      <c r="W161"/>
      <c r="X161"/>
      <c r="Y161"/>
      <c r="Z161"/>
      <c r="AA161"/>
      <c r="AB161"/>
      <c r="AC161"/>
      <c r="AD161"/>
      <c r="AE161"/>
      <c r="AF161"/>
      <c r="AG161"/>
      <c r="AH161"/>
      <c r="AI161"/>
      <c r="AJ161"/>
      <c r="AK161"/>
      <c r="AL161"/>
      <c r="AM161"/>
      <c r="AN161"/>
      <c r="AO161"/>
      <c r="AP161"/>
      <c r="AQ161"/>
      <c r="AR161"/>
      <c r="AS161"/>
      <c r="AT161"/>
      <c r="AU161"/>
      <c r="AV161"/>
      <c r="AW161"/>
      <c r="AX161"/>
      <c r="AY161"/>
      <c r="AZ161"/>
      <c r="BA161"/>
      <c r="BB161"/>
      <c r="BC161"/>
      <c r="BD161"/>
      <c r="BE161"/>
      <c r="BF161"/>
      <c r="BG161"/>
      <c r="BH161"/>
      <c r="BI161"/>
      <c r="BJ161"/>
      <c r="BK161"/>
      <c r="BL161"/>
      <c r="BM161"/>
      <c r="BN161"/>
      <c r="BO161"/>
      <c r="BP161"/>
      <c r="BQ161"/>
      <c r="BR161"/>
      <c r="BS161"/>
      <c r="BT161"/>
      <c r="BU161"/>
      <c r="BV161"/>
      <c r="BW161"/>
      <c r="BX161"/>
      <c r="BY161"/>
      <c r="BZ161"/>
      <c r="CA161"/>
      <c r="CB161"/>
      <c r="CC161"/>
      <c r="CD161"/>
      <c r="CE161"/>
      <c r="CF161"/>
      <c r="CG161"/>
      <c r="CH161"/>
      <c r="CI161"/>
      <c r="CJ161"/>
      <c r="CK161"/>
      <c r="CL161"/>
      <c r="CM161"/>
      <c r="CN161"/>
      <c r="CO161"/>
      <c r="CP161"/>
      <c r="CQ161"/>
      <c r="CR161"/>
      <c r="CS161"/>
      <c r="CT161"/>
      <c r="CU161"/>
      <c r="CV161"/>
      <c r="CW161"/>
      <c r="CX161"/>
      <c r="CY161"/>
      <c r="CZ161"/>
      <c r="DA161"/>
      <c r="DB161"/>
      <c r="DC161"/>
      <c r="DD161"/>
      <c r="DE161"/>
      <c r="DF161"/>
      <c r="DG161"/>
      <c r="DH161"/>
      <c r="DI161"/>
      <c r="DJ161"/>
      <c r="DK161"/>
      <c r="DL161"/>
      <c r="DM161"/>
      <c r="DN161"/>
      <c r="DO161"/>
      <c r="DP161"/>
      <c r="DQ161"/>
      <c r="DR161"/>
      <c r="DS161"/>
      <c r="DT161"/>
      <c r="DU161"/>
      <c r="DV161"/>
      <c r="DW161"/>
      <c r="DX161"/>
      <c r="DY161"/>
      <c r="DZ161"/>
      <c r="EA161"/>
      <c r="EB161"/>
      <c r="EC161"/>
      <c r="ED161"/>
      <c r="EE161"/>
      <c r="EF161"/>
      <c r="EG161"/>
      <c r="EH161"/>
      <c r="EI161"/>
      <c r="EJ161"/>
      <c r="EK161"/>
      <c r="EL161"/>
      <c r="EM161"/>
      <c r="EN161"/>
      <c r="EO161"/>
      <c r="EP161"/>
      <c r="EQ161"/>
      <c r="ER161"/>
      <c r="ES161"/>
      <c r="ET161"/>
      <c r="EU161"/>
      <c r="EV161"/>
      <c r="EW161"/>
      <c r="EX161"/>
      <c r="EY161"/>
      <c r="EZ161"/>
      <c r="FA161"/>
      <c r="FB161"/>
      <c r="FC161"/>
      <c r="FD161"/>
      <c r="FE161"/>
      <c r="FF161"/>
      <c r="FG161"/>
      <c r="FH161"/>
      <c r="FI161"/>
      <c r="FJ161"/>
      <c r="FK161"/>
      <c r="FL161"/>
      <c r="FM161"/>
      <c r="FN161"/>
      <c r="FO161"/>
      <c r="FP161"/>
      <c r="FQ161"/>
      <c r="FR161"/>
      <c r="FS161"/>
      <c r="FT161"/>
      <c r="FU161"/>
      <c r="FV161"/>
      <c r="FW161"/>
      <c r="FX161"/>
      <c r="FY161"/>
      <c r="FZ161"/>
      <c r="GA161"/>
      <c r="GB161"/>
      <c r="GC161"/>
      <c r="GD161"/>
      <c r="GE161"/>
      <c r="GF161"/>
      <c r="GG161"/>
      <c r="GH161"/>
      <c r="GI161"/>
      <c r="GJ161"/>
      <c r="GK161"/>
      <c r="GL161"/>
      <c r="GM161"/>
      <c r="GN161"/>
      <c r="GO161"/>
      <c r="GP161"/>
      <c r="GQ161"/>
      <c r="GR161"/>
      <c r="GS161"/>
      <c r="GT161"/>
      <c r="GU161"/>
      <c r="GV161"/>
      <c r="GW161"/>
      <c r="GX161"/>
      <c r="GY161"/>
      <c r="GZ161"/>
      <c r="HA161"/>
      <c r="HB161"/>
      <c r="HC161"/>
      <c r="HD161"/>
      <c r="HE161"/>
      <c r="HF161"/>
      <c r="HG161"/>
      <c r="HH161"/>
      <c r="HI161"/>
      <c r="HJ161"/>
      <c r="HK161"/>
      <c r="HL161"/>
      <c r="HM161"/>
      <c r="HN161"/>
      <c r="HO161"/>
      <c r="HP161"/>
      <c r="HQ161"/>
      <c r="HR161"/>
      <c r="HS161"/>
      <c r="HT161"/>
      <c r="HU161"/>
      <c r="HV161"/>
      <c r="HW161"/>
      <c r="HX161"/>
      <c r="HY161"/>
      <c r="HZ161"/>
      <c r="IA161"/>
      <c r="IB161"/>
      <c r="IC161"/>
      <c r="ID161"/>
      <c r="IE161"/>
      <c r="IF161"/>
      <c r="IG161"/>
      <c r="IH161"/>
      <c r="II161"/>
      <c r="IJ161"/>
      <c r="IK161"/>
      <c r="IL161"/>
      <c r="IM161"/>
      <c r="IN161"/>
      <c r="IO161"/>
      <c r="IP161"/>
      <c r="IQ161"/>
      <c r="IR161"/>
      <c r="IS161"/>
      <c r="IT161"/>
      <c r="IU161"/>
      <c r="IV161"/>
      <c r="IW161"/>
      <c r="IX161"/>
      <c r="IY161"/>
    </row>
    <row r="162" spans="1:259" ht="49.25" customHeight="1" x14ac:dyDescent="0.2">
      <c r="A162" s="14" t="s">
        <v>230</v>
      </c>
      <c r="B162" s="29" t="str">
        <f>VLOOKUP(A162,'HECVAT - Full'!A$26:B$285,2,FALSE)</f>
        <v>Does the hosting provider have a SOC 2 Type 2 report available?</v>
      </c>
      <c r="C162" s="36" t="str">
        <f>IF(LEN(VLOOKUP($A162,Questions!$B:$AA,20,FALSE))=0,"",VLOOKUP($A162,Questions!$B:$AA,20,FALSE))</f>
        <v xml:space="preserve"> </v>
      </c>
      <c r="D162" s="38" t="str">
        <f>IF(LEN(VLOOKUP($A162,Questions!$B:$AA,21,FALSE))=0,"",VLOOKUP($A162,Questions!$B:$AA,21,FALSE))</f>
        <v xml:space="preserve"> </v>
      </c>
      <c r="E162" s="36" t="str">
        <f>IF(LEN(VLOOKUP($A162,Questions!$B:$AA,22,FALSE))=0,"",VLOOKUP($A162,Questions!$B:$AA,22,FALSE))</f>
        <v xml:space="preserve"> </v>
      </c>
      <c r="F162" s="36" t="str">
        <f>IF(LEN(VLOOKUP($A162,Questions!$B:$AA,23,FALSE))=0,"",VLOOKUP($A162,Questions!$B:$AA,23,FALSE))</f>
        <v xml:space="preserve"> </v>
      </c>
      <c r="G162" s="37" t="str">
        <f>IF(LEN(VLOOKUP($A162,Questions!$B:$AA,24,FALSE))=0,"",VLOOKUP($A162,Questions!$B:$AA,24,FALSE))</f>
        <v xml:space="preserve"> </v>
      </c>
      <c r="H162" s="38" t="str">
        <f>IF(LEN(VLOOKUP($A162,Questions!$B:$AA,25,FALSE))=0,"",VLOOKUP($A162,Questions!$B:$AA,25,FALSE))</f>
        <v xml:space="preserve"> </v>
      </c>
      <c r="I162" s="36" t="str">
        <f>IF(LEN(VLOOKUP($A162,Questions!$B:$AA,26,FALSE))=0,"",VLOOKUP($A162,Questions!$B:$AA,26,FALSE))</f>
        <v xml:space="preserve"> </v>
      </c>
      <c r="J162" s="36" t="str">
        <f>IF(LEN(VLOOKUP($A162,Questions!$B:$AB,27,FALSE))=0,"",VLOOKUP($A162,Questions!$B:$AB,27,FALSE))</f>
        <v xml:space="preserve"> </v>
      </c>
      <c r="K162"/>
      <c r="L162"/>
      <c r="M162"/>
      <c r="N162"/>
      <c r="O162"/>
      <c r="P162"/>
      <c r="Q162"/>
      <c r="R162"/>
      <c r="S162"/>
      <c r="T162"/>
      <c r="U162"/>
      <c r="V162"/>
      <c r="W162"/>
      <c r="X162"/>
      <c r="Y162"/>
      <c r="Z162"/>
      <c r="AA162"/>
      <c r="AB162"/>
      <c r="AC162"/>
      <c r="AD162"/>
      <c r="AE162"/>
      <c r="AF162"/>
      <c r="AG162"/>
      <c r="AH162"/>
      <c r="AI162"/>
      <c r="AJ162"/>
      <c r="AK162"/>
      <c r="AL162"/>
      <c r="AM162"/>
      <c r="AN162"/>
      <c r="AO162"/>
      <c r="AP162"/>
      <c r="AQ162"/>
      <c r="AR162"/>
      <c r="AS162"/>
      <c r="AT162"/>
      <c r="AU162"/>
      <c r="AV162"/>
      <c r="AW162"/>
      <c r="AX162"/>
      <c r="AY162"/>
      <c r="AZ162"/>
      <c r="BA162"/>
      <c r="BB162"/>
      <c r="BC162"/>
      <c r="BD162"/>
      <c r="BE162"/>
      <c r="BF162"/>
      <c r="BG162"/>
      <c r="BH162"/>
      <c r="BI162"/>
      <c r="BJ162"/>
      <c r="BK162"/>
      <c r="BL162"/>
      <c r="BM162"/>
      <c r="BN162"/>
      <c r="BO162"/>
      <c r="BP162"/>
      <c r="BQ162"/>
      <c r="BR162"/>
      <c r="BS162"/>
      <c r="BT162"/>
      <c r="BU162"/>
      <c r="BV162"/>
      <c r="BW162"/>
      <c r="BX162"/>
      <c r="BY162"/>
      <c r="BZ162"/>
      <c r="CA162"/>
      <c r="CB162"/>
      <c r="CC162"/>
      <c r="CD162"/>
      <c r="CE162"/>
      <c r="CF162"/>
      <c r="CG162"/>
      <c r="CH162"/>
      <c r="CI162"/>
      <c r="CJ162"/>
      <c r="CK162"/>
      <c r="CL162"/>
      <c r="CM162"/>
      <c r="CN162"/>
      <c r="CO162"/>
      <c r="CP162"/>
      <c r="CQ162"/>
      <c r="CR162"/>
      <c r="CS162"/>
      <c r="CT162"/>
      <c r="CU162"/>
      <c r="CV162"/>
      <c r="CW162"/>
      <c r="CX162"/>
      <c r="CY162"/>
      <c r="CZ162"/>
      <c r="DA162"/>
      <c r="DB162"/>
      <c r="DC162"/>
      <c r="DD162"/>
      <c r="DE162"/>
      <c r="DF162"/>
      <c r="DG162"/>
      <c r="DH162"/>
      <c r="DI162"/>
      <c r="DJ162"/>
      <c r="DK162"/>
      <c r="DL162"/>
      <c r="DM162"/>
      <c r="DN162"/>
      <c r="DO162"/>
      <c r="DP162"/>
      <c r="DQ162"/>
      <c r="DR162"/>
      <c r="DS162"/>
      <c r="DT162"/>
      <c r="DU162"/>
      <c r="DV162"/>
      <c r="DW162"/>
      <c r="DX162"/>
      <c r="DY162"/>
      <c r="DZ162"/>
      <c r="EA162"/>
      <c r="EB162"/>
      <c r="EC162"/>
      <c r="ED162"/>
      <c r="EE162"/>
      <c r="EF162"/>
      <c r="EG162"/>
      <c r="EH162"/>
      <c r="EI162"/>
      <c r="EJ162"/>
      <c r="EK162"/>
      <c r="EL162"/>
      <c r="EM162"/>
      <c r="EN162"/>
      <c r="EO162"/>
      <c r="EP162"/>
      <c r="EQ162"/>
      <c r="ER162"/>
      <c r="ES162"/>
      <c r="ET162"/>
      <c r="EU162"/>
      <c r="EV162"/>
      <c r="EW162"/>
      <c r="EX162"/>
      <c r="EY162"/>
      <c r="EZ162"/>
      <c r="FA162"/>
      <c r="FB162"/>
      <c r="FC162"/>
      <c r="FD162"/>
      <c r="FE162"/>
      <c r="FF162"/>
      <c r="FG162"/>
      <c r="FH162"/>
      <c r="FI162"/>
      <c r="FJ162"/>
      <c r="FK162"/>
      <c r="FL162"/>
      <c r="FM162"/>
      <c r="FN162"/>
      <c r="FO162"/>
      <c r="FP162"/>
      <c r="FQ162"/>
      <c r="FR162"/>
      <c r="FS162"/>
      <c r="FT162"/>
      <c r="FU162"/>
      <c r="FV162"/>
      <c r="FW162"/>
      <c r="FX162"/>
      <c r="FY162"/>
      <c r="FZ162"/>
      <c r="GA162"/>
      <c r="GB162"/>
      <c r="GC162"/>
      <c r="GD162"/>
      <c r="GE162"/>
      <c r="GF162"/>
      <c r="GG162"/>
      <c r="GH162"/>
      <c r="GI162"/>
      <c r="GJ162"/>
      <c r="GK162"/>
      <c r="GL162"/>
      <c r="GM162"/>
      <c r="GN162"/>
      <c r="GO162"/>
      <c r="GP162"/>
      <c r="GQ162"/>
      <c r="GR162"/>
      <c r="GS162"/>
      <c r="GT162"/>
      <c r="GU162"/>
      <c r="GV162"/>
      <c r="GW162"/>
      <c r="GX162"/>
      <c r="GY162"/>
      <c r="GZ162"/>
      <c r="HA162"/>
      <c r="HB162"/>
      <c r="HC162"/>
      <c r="HD162"/>
      <c r="HE162"/>
      <c r="HF162"/>
      <c r="HG162"/>
      <c r="HH162"/>
      <c r="HI162"/>
      <c r="HJ162"/>
      <c r="HK162"/>
      <c r="HL162"/>
      <c r="HM162"/>
      <c r="HN162"/>
      <c r="HO162"/>
      <c r="HP162"/>
      <c r="HQ162"/>
      <c r="HR162"/>
      <c r="HS162"/>
      <c r="HT162"/>
      <c r="HU162"/>
      <c r="HV162"/>
      <c r="HW162"/>
      <c r="HX162"/>
      <c r="HY162"/>
      <c r="HZ162"/>
      <c r="IA162"/>
      <c r="IB162"/>
      <c r="IC162"/>
      <c r="ID162"/>
      <c r="IE162"/>
      <c r="IF162"/>
      <c r="IG162"/>
      <c r="IH162"/>
      <c r="II162"/>
      <c r="IJ162"/>
      <c r="IK162"/>
      <c r="IL162"/>
      <c r="IM162"/>
      <c r="IN162"/>
      <c r="IO162"/>
      <c r="IP162"/>
      <c r="IQ162"/>
      <c r="IR162"/>
      <c r="IS162"/>
      <c r="IT162"/>
      <c r="IU162"/>
      <c r="IV162"/>
      <c r="IW162"/>
      <c r="IX162"/>
      <c r="IY162"/>
    </row>
    <row r="163" spans="1:259" ht="48" customHeight="1" x14ac:dyDescent="0.2">
      <c r="A163" s="14" t="s">
        <v>231</v>
      </c>
      <c r="B163" s="29" t="str">
        <f>VLOOKUP(A163,'HECVAT - Full'!A$26:B$285,2,FALSE)</f>
        <v>Are you generally able to accommodate storing each institution's data within their geographic region?</v>
      </c>
      <c r="C163" s="36" t="str">
        <f>IF(LEN(VLOOKUP($A163,Questions!$B:$AA,20,FALSE))=0,"",VLOOKUP($A163,Questions!$B:$AA,20,FALSE))</f>
        <v xml:space="preserve"> </v>
      </c>
      <c r="D163" s="38" t="str">
        <f>IF(LEN(VLOOKUP($A163,Questions!$B:$AA,21,FALSE))=0,"",VLOOKUP($A163,Questions!$B:$AA,21,FALSE))</f>
        <v xml:space="preserve"> </v>
      </c>
      <c r="E163" s="36" t="str">
        <f>IF(LEN(VLOOKUP($A163,Questions!$B:$AA,22,FALSE))=0,"",VLOOKUP($A163,Questions!$B:$AA,22,FALSE))</f>
        <v xml:space="preserve"> </v>
      </c>
      <c r="F163" s="37" t="str">
        <f>IF(LEN(VLOOKUP($A163,Questions!$B:$AA,23,FALSE))=0,"",VLOOKUP($A163,Questions!$B:$AA,23,FALSE))</f>
        <v xml:space="preserve"> </v>
      </c>
      <c r="G163" s="37" t="str">
        <f>IF(LEN(VLOOKUP($A163,Questions!$B:$AA,24,FALSE))=0,"",VLOOKUP($A163,Questions!$B:$AA,24,FALSE))</f>
        <v xml:space="preserve"> </v>
      </c>
      <c r="H163" s="38" t="str">
        <f>IF(LEN(VLOOKUP($A163,Questions!$B:$AA,25,FALSE))=0,"",VLOOKUP($A163,Questions!$B:$AA,25,FALSE))</f>
        <v xml:space="preserve"> </v>
      </c>
      <c r="I163" s="38" t="str">
        <f>IF(LEN(VLOOKUP($A163,Questions!$B:$AA,26,FALSE))=0,"",VLOOKUP($A163,Questions!$B:$AA,26,FALSE))</f>
        <v xml:space="preserve"> </v>
      </c>
      <c r="J163" s="38" t="str">
        <f>IF(LEN(VLOOKUP($A163,Questions!$B:$AB,27,FALSE))=0,"",VLOOKUP($A163,Questions!$B:$AB,27,FALSE))</f>
        <v xml:space="preserve"> </v>
      </c>
      <c r="K163"/>
      <c r="L163"/>
      <c r="M163"/>
      <c r="N163"/>
      <c r="O163"/>
      <c r="P163"/>
      <c r="Q163"/>
      <c r="R163"/>
      <c r="S163"/>
      <c r="T163"/>
      <c r="U163"/>
      <c r="V163"/>
      <c r="W163"/>
      <c r="X163"/>
      <c r="Y163"/>
      <c r="Z163"/>
      <c r="AA163"/>
      <c r="AB163"/>
      <c r="AC163"/>
      <c r="AD163"/>
      <c r="AE163"/>
      <c r="AF163"/>
      <c r="AG163"/>
      <c r="AH163"/>
      <c r="AI163"/>
      <c r="AJ163"/>
      <c r="AK163"/>
      <c r="AL163"/>
      <c r="AM163"/>
      <c r="AN163"/>
      <c r="AO163"/>
      <c r="AP163"/>
      <c r="AQ163"/>
      <c r="AR163"/>
      <c r="AS163"/>
      <c r="AT163"/>
      <c r="AU163"/>
      <c r="AV163"/>
      <c r="AW163"/>
      <c r="AX163"/>
      <c r="AY163"/>
      <c r="AZ163"/>
      <c r="BA163"/>
      <c r="BB163"/>
      <c r="BC163"/>
      <c r="BD163"/>
      <c r="BE163"/>
      <c r="BF163"/>
      <c r="BG163"/>
      <c r="BH163"/>
      <c r="BI163"/>
      <c r="BJ163"/>
      <c r="BK163"/>
      <c r="BL163"/>
      <c r="BM163"/>
      <c r="BN163"/>
      <c r="BO163"/>
      <c r="BP163"/>
      <c r="BQ163"/>
      <c r="BR163"/>
      <c r="BS163"/>
      <c r="BT163"/>
      <c r="BU163"/>
      <c r="BV163"/>
      <c r="BW163"/>
      <c r="BX163"/>
      <c r="BY163"/>
      <c r="BZ163"/>
      <c r="CA163"/>
      <c r="CB163"/>
      <c r="CC163"/>
      <c r="CD163"/>
      <c r="CE163"/>
      <c r="CF163"/>
      <c r="CG163"/>
      <c r="CH163"/>
      <c r="CI163"/>
      <c r="CJ163"/>
      <c r="CK163"/>
      <c r="CL163"/>
      <c r="CM163"/>
      <c r="CN163"/>
      <c r="CO163"/>
      <c r="CP163"/>
      <c r="CQ163"/>
      <c r="CR163"/>
      <c r="CS163"/>
      <c r="CT163"/>
      <c r="CU163"/>
      <c r="CV163"/>
      <c r="CW163"/>
      <c r="CX163"/>
      <c r="CY163"/>
      <c r="CZ163"/>
      <c r="DA163"/>
      <c r="DB163"/>
      <c r="DC163"/>
      <c r="DD163"/>
      <c r="DE163"/>
      <c r="DF163"/>
      <c r="DG163"/>
      <c r="DH163"/>
      <c r="DI163"/>
      <c r="DJ163"/>
      <c r="DK163"/>
      <c r="DL163"/>
      <c r="DM163"/>
      <c r="DN163"/>
      <c r="DO163"/>
      <c r="DP163"/>
      <c r="DQ163"/>
      <c r="DR163"/>
      <c r="DS163"/>
      <c r="DT163"/>
      <c r="DU163"/>
      <c r="DV163"/>
      <c r="DW163"/>
      <c r="DX163"/>
      <c r="DY163"/>
      <c r="DZ163"/>
      <c r="EA163"/>
      <c r="EB163"/>
      <c r="EC163"/>
      <c r="ED163"/>
      <c r="EE163"/>
      <c r="EF163"/>
      <c r="EG163"/>
      <c r="EH163"/>
      <c r="EI163"/>
      <c r="EJ163"/>
      <c r="EK163"/>
      <c r="EL163"/>
      <c r="EM163"/>
      <c r="EN163"/>
      <c r="EO163"/>
      <c r="EP163"/>
      <c r="EQ163"/>
      <c r="ER163"/>
      <c r="ES163"/>
      <c r="ET163"/>
      <c r="EU163"/>
      <c r="EV163"/>
      <c r="EW163"/>
      <c r="EX163"/>
      <c r="EY163"/>
      <c r="EZ163"/>
      <c r="FA163"/>
      <c r="FB163"/>
      <c r="FC163"/>
      <c r="FD163"/>
      <c r="FE163"/>
      <c r="FF163"/>
      <c r="FG163"/>
      <c r="FH163"/>
      <c r="FI163"/>
      <c r="FJ163"/>
      <c r="FK163"/>
      <c r="FL163"/>
      <c r="FM163"/>
      <c r="FN163"/>
      <c r="FO163"/>
      <c r="FP163"/>
      <c r="FQ163"/>
      <c r="FR163"/>
      <c r="FS163"/>
      <c r="FT163"/>
      <c r="FU163"/>
      <c r="FV163"/>
      <c r="FW163"/>
      <c r="FX163"/>
      <c r="FY163"/>
      <c r="FZ163"/>
      <c r="GA163"/>
      <c r="GB163"/>
      <c r="GC163"/>
      <c r="GD163"/>
      <c r="GE163"/>
      <c r="GF163"/>
      <c r="GG163"/>
      <c r="GH163"/>
      <c r="GI163"/>
      <c r="GJ163"/>
      <c r="GK163"/>
      <c r="GL163"/>
      <c r="GM163"/>
      <c r="GN163"/>
      <c r="GO163"/>
      <c r="GP163"/>
      <c r="GQ163"/>
      <c r="GR163"/>
      <c r="GS163"/>
      <c r="GT163"/>
      <c r="GU163"/>
      <c r="GV163"/>
      <c r="GW163"/>
      <c r="GX163"/>
      <c r="GY163"/>
      <c r="GZ163"/>
      <c r="HA163"/>
      <c r="HB163"/>
      <c r="HC163"/>
      <c r="HD163"/>
      <c r="HE163"/>
      <c r="HF163"/>
      <c r="HG163"/>
      <c r="HH163"/>
      <c r="HI163"/>
      <c r="HJ163"/>
      <c r="HK163"/>
      <c r="HL163"/>
      <c r="HM163"/>
      <c r="HN163"/>
      <c r="HO163"/>
      <c r="HP163"/>
      <c r="HQ163"/>
      <c r="HR163"/>
      <c r="HS163"/>
      <c r="HT163"/>
      <c r="HU163"/>
      <c r="HV163"/>
      <c r="HW163"/>
      <c r="HX163"/>
      <c r="HY163"/>
      <c r="HZ163"/>
      <c r="IA163"/>
      <c r="IB163"/>
      <c r="IC163"/>
      <c r="ID163"/>
      <c r="IE163"/>
      <c r="IF163"/>
      <c r="IG163"/>
      <c r="IH163"/>
      <c r="II163"/>
      <c r="IJ163"/>
      <c r="IK163"/>
      <c r="IL163"/>
      <c r="IM163"/>
      <c r="IN163"/>
      <c r="IO163"/>
      <c r="IP163"/>
      <c r="IQ163"/>
      <c r="IR163"/>
      <c r="IS163"/>
      <c r="IT163"/>
      <c r="IU163"/>
      <c r="IV163"/>
      <c r="IW163"/>
      <c r="IX163"/>
      <c r="IY163"/>
    </row>
    <row r="164" spans="1:259" ht="36" customHeight="1" x14ac:dyDescent="0.2">
      <c r="A164" s="14" t="s">
        <v>232</v>
      </c>
      <c r="B164" s="29" t="str">
        <f>VLOOKUP(A164,'HECVAT - Full'!A$26:B$285,2,FALSE)</f>
        <v>Are the data centers staffed 24 hours a day, seven days a week (i.e., 24x7x365)?</v>
      </c>
      <c r="C164" s="36" t="str">
        <f>IF(LEN(VLOOKUP($A164,Questions!$B:$AA,20,FALSE))=0,"",VLOOKUP($A164,Questions!$B:$AA,20,FALSE))</f>
        <v xml:space="preserve"> </v>
      </c>
      <c r="D164" s="38" t="str">
        <f>IF(LEN(VLOOKUP($A164,Questions!$B:$AA,21,FALSE))=0,"",VLOOKUP($A164,Questions!$B:$AA,21,FALSE))</f>
        <v xml:space="preserve"> </v>
      </c>
      <c r="E164" s="36" t="str">
        <f>IF(LEN(VLOOKUP($A164,Questions!$B:$AA,22,FALSE))=0,"",VLOOKUP($A164,Questions!$B:$AA,22,FALSE))</f>
        <v xml:space="preserve"> </v>
      </c>
      <c r="F164" s="37" t="str">
        <f>IF(LEN(VLOOKUP($A164,Questions!$B:$AA,23,FALSE))=0,"",VLOOKUP($A164,Questions!$B:$AA,23,FALSE))</f>
        <v xml:space="preserve"> </v>
      </c>
      <c r="G164" s="37" t="str">
        <f>IF(LEN(VLOOKUP($A164,Questions!$B:$AA,24,FALSE))=0,"",VLOOKUP($A164,Questions!$B:$AA,24,FALSE))</f>
        <v xml:space="preserve"> </v>
      </c>
      <c r="H164" s="38" t="str">
        <f>IF(LEN(VLOOKUP($A164,Questions!$B:$AA,25,FALSE))=0,"",VLOOKUP($A164,Questions!$B:$AA,25,FALSE))</f>
        <v xml:space="preserve"> </v>
      </c>
      <c r="I164" s="38" t="str">
        <f>IF(LEN(VLOOKUP($A164,Questions!$B:$AA,26,FALSE))=0,"",VLOOKUP($A164,Questions!$B:$AA,26,FALSE))</f>
        <v xml:space="preserve"> </v>
      </c>
      <c r="J164" s="38" t="str">
        <f>IF(LEN(VLOOKUP($A164,Questions!$B:$AB,27,FALSE))=0,"",VLOOKUP($A164,Questions!$B:$AB,27,FALSE))</f>
        <v xml:space="preserve"> </v>
      </c>
      <c r="K164"/>
      <c r="L164"/>
      <c r="M164"/>
      <c r="N164"/>
      <c r="O164"/>
      <c r="P164"/>
      <c r="Q164"/>
      <c r="R164"/>
      <c r="S164"/>
      <c r="T164"/>
      <c r="U164"/>
      <c r="V164"/>
      <c r="W164"/>
      <c r="X164"/>
      <c r="Y164"/>
      <c r="Z164"/>
      <c r="AA164"/>
      <c r="AB164"/>
      <c r="AC164"/>
      <c r="AD164"/>
      <c r="AE164"/>
      <c r="AF164"/>
      <c r="AG164"/>
      <c r="AH164"/>
      <c r="AI164"/>
      <c r="AJ164"/>
      <c r="AK164"/>
      <c r="AL164"/>
      <c r="AM164"/>
      <c r="AN164"/>
      <c r="AO164"/>
      <c r="AP164"/>
      <c r="AQ164"/>
      <c r="AR164"/>
      <c r="AS164"/>
      <c r="AT164"/>
      <c r="AU164"/>
      <c r="AV164"/>
      <c r="AW164"/>
      <c r="AX164"/>
      <c r="AY164"/>
      <c r="AZ164"/>
      <c r="BA164"/>
      <c r="BB164"/>
      <c r="BC164"/>
      <c r="BD164"/>
      <c r="BE164"/>
      <c r="BF164"/>
      <c r="BG164"/>
      <c r="BH164"/>
      <c r="BI164"/>
      <c r="BJ164"/>
      <c r="BK164"/>
      <c r="BL164"/>
      <c r="BM164"/>
      <c r="BN164"/>
      <c r="BO164"/>
      <c r="BP164"/>
      <c r="BQ164"/>
      <c r="BR164"/>
      <c r="BS164"/>
      <c r="BT164"/>
      <c r="BU164"/>
      <c r="BV164"/>
      <c r="BW164"/>
      <c r="BX164"/>
      <c r="BY164"/>
      <c r="BZ164"/>
      <c r="CA164"/>
      <c r="CB164"/>
      <c r="CC164"/>
      <c r="CD164"/>
      <c r="CE164"/>
      <c r="CF164"/>
      <c r="CG164"/>
      <c r="CH164"/>
      <c r="CI164"/>
      <c r="CJ164"/>
      <c r="CK164"/>
      <c r="CL164"/>
      <c r="CM164"/>
      <c r="CN164"/>
      <c r="CO164"/>
      <c r="CP164"/>
      <c r="CQ164"/>
      <c r="CR164"/>
      <c r="CS164"/>
      <c r="CT164"/>
      <c r="CU164"/>
      <c r="CV164"/>
      <c r="CW164"/>
      <c r="CX164"/>
      <c r="CY164"/>
      <c r="CZ164"/>
      <c r="DA164"/>
      <c r="DB164"/>
      <c r="DC164"/>
      <c r="DD164"/>
      <c r="DE164"/>
      <c r="DF164"/>
      <c r="DG164"/>
      <c r="DH164"/>
      <c r="DI164"/>
      <c r="DJ164"/>
      <c r="DK164"/>
      <c r="DL164"/>
      <c r="DM164"/>
      <c r="DN164"/>
      <c r="DO164"/>
      <c r="DP164"/>
      <c r="DQ164"/>
      <c r="DR164"/>
      <c r="DS164"/>
      <c r="DT164"/>
      <c r="DU164"/>
      <c r="DV164"/>
      <c r="DW164"/>
      <c r="DX164"/>
      <c r="DY164"/>
      <c r="DZ164"/>
      <c r="EA164"/>
      <c r="EB164"/>
      <c r="EC164"/>
      <c r="ED164"/>
      <c r="EE164"/>
      <c r="EF164"/>
      <c r="EG164"/>
      <c r="EH164"/>
      <c r="EI164"/>
      <c r="EJ164"/>
      <c r="EK164"/>
      <c r="EL164"/>
      <c r="EM164"/>
      <c r="EN164"/>
      <c r="EO164"/>
      <c r="EP164"/>
      <c r="EQ164"/>
      <c r="ER164"/>
      <c r="ES164"/>
      <c r="ET164"/>
      <c r="EU164"/>
      <c r="EV164"/>
      <c r="EW164"/>
      <c r="EX164"/>
      <c r="EY164"/>
      <c r="EZ164"/>
      <c r="FA164"/>
      <c r="FB164"/>
      <c r="FC164"/>
      <c r="FD164"/>
      <c r="FE164"/>
      <c r="FF164"/>
      <c r="FG164"/>
      <c r="FH164"/>
      <c r="FI164"/>
      <c r="FJ164"/>
      <c r="FK164"/>
      <c r="FL164"/>
      <c r="FM164"/>
      <c r="FN164"/>
      <c r="FO164"/>
      <c r="FP164"/>
      <c r="FQ164"/>
      <c r="FR164"/>
      <c r="FS164"/>
      <c r="FT164"/>
      <c r="FU164"/>
      <c r="FV164"/>
      <c r="FW164"/>
      <c r="FX164"/>
      <c r="FY164"/>
      <c r="FZ164"/>
      <c r="GA164"/>
      <c r="GB164"/>
      <c r="GC164"/>
      <c r="GD164"/>
      <c r="GE164"/>
      <c r="GF164"/>
      <c r="GG164"/>
      <c r="GH164"/>
      <c r="GI164"/>
      <c r="GJ164"/>
      <c r="GK164"/>
      <c r="GL164"/>
      <c r="GM164"/>
      <c r="GN164"/>
      <c r="GO164"/>
      <c r="GP164"/>
      <c r="GQ164"/>
      <c r="GR164"/>
      <c r="GS164"/>
      <c r="GT164"/>
      <c r="GU164"/>
      <c r="GV164"/>
      <c r="GW164"/>
      <c r="GX164"/>
      <c r="GY164"/>
      <c r="GZ164"/>
      <c r="HA164"/>
      <c r="HB164"/>
      <c r="HC164"/>
      <c r="HD164"/>
      <c r="HE164"/>
      <c r="HF164"/>
      <c r="HG164"/>
      <c r="HH164"/>
      <c r="HI164"/>
      <c r="HJ164"/>
      <c r="HK164"/>
      <c r="HL164"/>
      <c r="HM164"/>
      <c r="HN164"/>
      <c r="HO164"/>
      <c r="HP164"/>
      <c r="HQ164"/>
      <c r="HR164"/>
      <c r="HS164"/>
      <c r="HT164"/>
      <c r="HU164"/>
      <c r="HV164"/>
      <c r="HW164"/>
      <c r="HX164"/>
      <c r="HY164"/>
      <c r="HZ164"/>
      <c r="IA164"/>
      <c r="IB164"/>
      <c r="IC164"/>
      <c r="ID164"/>
      <c r="IE164"/>
      <c r="IF164"/>
      <c r="IG164"/>
      <c r="IH164"/>
      <c r="II164"/>
      <c r="IJ164"/>
      <c r="IK164"/>
      <c r="IL164"/>
      <c r="IM164"/>
      <c r="IN164"/>
      <c r="IO164"/>
      <c r="IP164"/>
      <c r="IQ164"/>
      <c r="IR164"/>
      <c r="IS164"/>
      <c r="IT164"/>
      <c r="IU164"/>
      <c r="IV164"/>
      <c r="IW164"/>
      <c r="IX164"/>
      <c r="IY164"/>
    </row>
    <row r="165" spans="1:259" ht="47" customHeight="1" x14ac:dyDescent="0.2">
      <c r="A165" s="14" t="s">
        <v>233</v>
      </c>
      <c r="B165" s="29" t="str">
        <f>VLOOKUP(A165,'HECVAT - Full'!A$26:B$285,2,FALSE)</f>
        <v>Are your servers separated from other companies via a physical barrier, such as a cage or hardened walls?</v>
      </c>
      <c r="C165" s="36" t="str">
        <f>IF(LEN(VLOOKUP($A165,Questions!$B:$AA,20,FALSE))=0,"",VLOOKUP($A165,Questions!$B:$AA,20,FALSE))</f>
        <v xml:space="preserve"> </v>
      </c>
      <c r="D165" s="38" t="str">
        <f>IF(LEN(VLOOKUP($A165,Questions!$B:$AA,21,FALSE))=0,"",VLOOKUP($A165,Questions!$B:$AA,21,FALSE))</f>
        <v xml:space="preserve"> </v>
      </c>
      <c r="E165" s="37" t="str">
        <f>IF(LEN(VLOOKUP($A165,Questions!$B:$AA,22,FALSE))=0,"",VLOOKUP($A165,Questions!$B:$AA,22,FALSE))</f>
        <v xml:space="preserve"> </v>
      </c>
      <c r="F165" s="37" t="str">
        <f>IF(LEN(VLOOKUP($A165,Questions!$B:$AA,23,FALSE))=0,"",VLOOKUP($A165,Questions!$B:$AA,23,FALSE))</f>
        <v xml:space="preserve"> </v>
      </c>
      <c r="G165" s="37" t="str">
        <f>IF(LEN(VLOOKUP($A165,Questions!$B:$AA,24,FALSE))=0,"",VLOOKUP($A165,Questions!$B:$AA,24,FALSE))</f>
        <v xml:space="preserve"> </v>
      </c>
      <c r="H165" s="36" t="str">
        <f>IF(LEN(VLOOKUP($A165,Questions!$B:$AA,25,FALSE))=0,"",VLOOKUP($A165,Questions!$B:$AA,25,FALSE))</f>
        <v xml:space="preserve"> </v>
      </c>
      <c r="I165" s="36" t="str">
        <f>IF(LEN(VLOOKUP($A165,Questions!$B:$AA,26,FALSE))=0,"",VLOOKUP($A165,Questions!$B:$AA,26,FALSE))</f>
        <v xml:space="preserve"> </v>
      </c>
      <c r="J165" s="36" t="str">
        <f>IF(LEN(VLOOKUP($A165,Questions!$B:$AB,27,FALSE))=0,"",VLOOKUP($A165,Questions!$B:$AB,27,FALSE))</f>
        <v xml:space="preserve"> </v>
      </c>
      <c r="K165"/>
      <c r="L165"/>
      <c r="M165"/>
      <c r="N165"/>
      <c r="O165"/>
      <c r="P165"/>
      <c r="Q165"/>
      <c r="R165"/>
      <c r="S165"/>
      <c r="T165"/>
      <c r="U165"/>
      <c r="V165"/>
      <c r="W165"/>
      <c r="X165"/>
      <c r="Y165"/>
      <c r="Z165"/>
      <c r="AA165"/>
      <c r="AB165"/>
      <c r="AC165"/>
      <c r="AD165"/>
      <c r="AE165"/>
      <c r="AF165"/>
      <c r="AG165"/>
      <c r="AH165"/>
      <c r="AI165"/>
      <c r="AJ165"/>
      <c r="AK165"/>
      <c r="AL165"/>
      <c r="AM165"/>
      <c r="AN165"/>
      <c r="AO165"/>
      <c r="AP165"/>
      <c r="AQ165"/>
      <c r="AR165"/>
      <c r="AS165"/>
      <c r="AT165"/>
      <c r="AU165"/>
      <c r="AV165"/>
      <c r="AW165"/>
      <c r="AX165"/>
      <c r="AY165"/>
      <c r="AZ165"/>
      <c r="BA165"/>
      <c r="BB165"/>
      <c r="BC165"/>
      <c r="BD165"/>
      <c r="BE165"/>
      <c r="BF165"/>
      <c r="BG165"/>
      <c r="BH165"/>
      <c r="BI165"/>
      <c r="BJ165"/>
      <c r="BK165"/>
      <c r="BL165"/>
      <c r="BM165"/>
      <c r="BN165"/>
      <c r="BO165"/>
      <c r="BP165"/>
      <c r="BQ165"/>
      <c r="BR165"/>
      <c r="BS165"/>
      <c r="BT165"/>
      <c r="BU165"/>
      <c r="BV165"/>
      <c r="BW165"/>
      <c r="BX165"/>
      <c r="BY165"/>
      <c r="BZ165"/>
      <c r="CA165"/>
      <c r="CB165"/>
      <c r="CC165"/>
      <c r="CD165"/>
      <c r="CE165"/>
      <c r="CF165"/>
      <c r="CG165"/>
      <c r="CH165"/>
      <c r="CI165"/>
      <c r="CJ165"/>
      <c r="CK165"/>
      <c r="CL165"/>
      <c r="CM165"/>
      <c r="CN165"/>
      <c r="CO165"/>
      <c r="CP165"/>
      <c r="CQ165"/>
      <c r="CR165"/>
      <c r="CS165"/>
      <c r="CT165"/>
      <c r="CU165"/>
      <c r="CV165"/>
      <c r="CW165"/>
      <c r="CX165"/>
      <c r="CY165"/>
      <c r="CZ165"/>
      <c r="DA165"/>
      <c r="DB165"/>
      <c r="DC165"/>
      <c r="DD165"/>
      <c r="DE165"/>
      <c r="DF165"/>
      <c r="DG165"/>
      <c r="DH165"/>
      <c r="DI165"/>
      <c r="DJ165"/>
      <c r="DK165"/>
      <c r="DL165"/>
      <c r="DM165"/>
      <c r="DN165"/>
      <c r="DO165"/>
      <c r="DP165"/>
      <c r="DQ165"/>
      <c r="DR165"/>
      <c r="DS165"/>
      <c r="DT165"/>
      <c r="DU165"/>
      <c r="DV165"/>
      <c r="DW165"/>
      <c r="DX165"/>
      <c r="DY165"/>
      <c r="DZ165"/>
      <c r="EA165"/>
      <c r="EB165"/>
      <c r="EC165"/>
      <c r="ED165"/>
      <c r="EE165"/>
      <c r="EF165"/>
      <c r="EG165"/>
      <c r="EH165"/>
      <c r="EI165"/>
      <c r="EJ165"/>
      <c r="EK165"/>
      <c r="EL165"/>
      <c r="EM165"/>
      <c r="EN165"/>
      <c r="EO165"/>
      <c r="EP165"/>
      <c r="EQ165"/>
      <c r="ER165"/>
      <c r="ES165"/>
      <c r="ET165"/>
      <c r="EU165"/>
      <c r="EV165"/>
      <c r="EW165"/>
      <c r="EX165"/>
      <c r="EY165"/>
      <c r="EZ165"/>
      <c r="FA165"/>
      <c r="FB165"/>
      <c r="FC165"/>
      <c r="FD165"/>
      <c r="FE165"/>
      <c r="FF165"/>
      <c r="FG165"/>
      <c r="FH165"/>
      <c r="FI165"/>
      <c r="FJ165"/>
      <c r="FK165"/>
      <c r="FL165"/>
      <c r="FM165"/>
      <c r="FN165"/>
      <c r="FO165"/>
      <c r="FP165"/>
      <c r="FQ165"/>
      <c r="FR165"/>
      <c r="FS165"/>
      <c r="FT165"/>
      <c r="FU165"/>
      <c r="FV165"/>
      <c r="FW165"/>
      <c r="FX165"/>
      <c r="FY165"/>
      <c r="FZ165"/>
      <c r="GA165"/>
      <c r="GB165"/>
      <c r="GC165"/>
      <c r="GD165"/>
      <c r="GE165"/>
      <c r="GF165"/>
      <c r="GG165"/>
      <c r="GH165"/>
      <c r="GI165"/>
      <c r="GJ165"/>
      <c r="GK165"/>
      <c r="GL165"/>
      <c r="GM165"/>
      <c r="GN165"/>
      <c r="GO165"/>
      <c r="GP165"/>
      <c r="GQ165"/>
      <c r="GR165"/>
      <c r="GS165"/>
      <c r="GT165"/>
      <c r="GU165"/>
      <c r="GV165"/>
      <c r="GW165"/>
      <c r="GX165"/>
      <c r="GY165"/>
      <c r="GZ165"/>
      <c r="HA165"/>
      <c r="HB165"/>
      <c r="HC165"/>
      <c r="HD165"/>
      <c r="HE165"/>
      <c r="HF165"/>
      <c r="HG165"/>
      <c r="HH165"/>
      <c r="HI165"/>
      <c r="HJ165"/>
      <c r="HK165"/>
      <c r="HL165"/>
      <c r="HM165"/>
      <c r="HN165"/>
      <c r="HO165"/>
      <c r="HP165"/>
      <c r="HQ165"/>
      <c r="HR165"/>
      <c r="HS165"/>
      <c r="HT165"/>
      <c r="HU165"/>
      <c r="HV165"/>
      <c r="HW165"/>
      <c r="HX165"/>
      <c r="HY165"/>
      <c r="HZ165"/>
      <c r="IA165"/>
      <c r="IB165"/>
      <c r="IC165"/>
      <c r="ID165"/>
      <c r="IE165"/>
      <c r="IF165"/>
      <c r="IG165"/>
      <c r="IH165"/>
      <c r="II165"/>
      <c r="IJ165"/>
      <c r="IK165"/>
      <c r="IL165"/>
      <c r="IM165"/>
      <c r="IN165"/>
      <c r="IO165"/>
      <c r="IP165"/>
      <c r="IQ165"/>
      <c r="IR165"/>
      <c r="IS165"/>
      <c r="IT165"/>
      <c r="IU165"/>
      <c r="IV165"/>
      <c r="IW165"/>
      <c r="IX165"/>
      <c r="IY165"/>
    </row>
    <row r="166" spans="1:259" ht="47" customHeight="1" x14ac:dyDescent="0.2">
      <c r="A166" s="14" t="s">
        <v>234</v>
      </c>
      <c r="B166" s="29" t="str">
        <f>VLOOKUP(A166,'HECVAT - Full'!A$26:B$285,2,FALSE)</f>
        <v>Does a physical barrier fully enclose the physical space preventing unauthorized physical contact with any of your devices?</v>
      </c>
      <c r="C166" s="36" t="str">
        <f>IF(LEN(VLOOKUP($A166,Questions!$B:$AA,20,FALSE))=0,"",VLOOKUP($A166,Questions!$B:$AA,20,FALSE))</f>
        <v xml:space="preserve"> </v>
      </c>
      <c r="D166" s="38" t="str">
        <f>IF(LEN(VLOOKUP($A166,Questions!$B:$AA,21,FALSE))=0,"",VLOOKUP($A166,Questions!$B:$AA,21,FALSE))</f>
        <v xml:space="preserve"> </v>
      </c>
      <c r="E166" s="36" t="str">
        <f>IF(LEN(VLOOKUP($A166,Questions!$B:$AA,22,FALSE))=0,"",VLOOKUP($A166,Questions!$B:$AA,22,FALSE))</f>
        <v xml:space="preserve"> </v>
      </c>
      <c r="F166" s="36" t="str">
        <f>IF(LEN(VLOOKUP($A166,Questions!$B:$AA,23,FALSE))=0,"",VLOOKUP($A166,Questions!$B:$AA,23,FALSE))</f>
        <v xml:space="preserve"> </v>
      </c>
      <c r="G166" s="37" t="str">
        <f>IF(LEN(VLOOKUP($A166,Questions!$B:$AA,24,FALSE))=0,"",VLOOKUP($A166,Questions!$B:$AA,24,FALSE))</f>
        <v xml:space="preserve"> </v>
      </c>
      <c r="H166" s="38" t="str">
        <f>IF(LEN(VLOOKUP($A166,Questions!$B:$AA,25,FALSE))=0,"",VLOOKUP($A166,Questions!$B:$AA,25,FALSE))</f>
        <v xml:space="preserve"> </v>
      </c>
      <c r="I166" s="36" t="str">
        <f>IF(LEN(VLOOKUP($A166,Questions!$B:$AA,26,FALSE))=0,"",VLOOKUP($A166,Questions!$B:$AA,26,FALSE))</f>
        <v xml:space="preserve"> </v>
      </c>
      <c r="J166" s="36" t="str">
        <f>IF(LEN(VLOOKUP($A166,Questions!$B:$AB,27,FALSE))=0,"",VLOOKUP($A166,Questions!$B:$AB,27,FALSE))</f>
        <v xml:space="preserve"> </v>
      </c>
      <c r="K166"/>
      <c r="L166"/>
      <c r="M166"/>
      <c r="N166"/>
      <c r="O166"/>
      <c r="P166"/>
      <c r="Q166"/>
      <c r="R166"/>
      <c r="S166"/>
      <c r="T166"/>
      <c r="U166"/>
      <c r="V166"/>
      <c r="W166"/>
      <c r="X166"/>
      <c r="Y166"/>
      <c r="Z166"/>
      <c r="AA166"/>
      <c r="AB166"/>
      <c r="AC166"/>
      <c r="AD166"/>
      <c r="AE166"/>
      <c r="AF166"/>
      <c r="AG166"/>
      <c r="AH166"/>
      <c r="AI166"/>
      <c r="AJ166"/>
      <c r="AK166"/>
      <c r="AL166"/>
      <c r="AM166"/>
      <c r="AN166"/>
      <c r="AO166"/>
      <c r="AP166"/>
      <c r="AQ166"/>
      <c r="AR166"/>
      <c r="AS166"/>
      <c r="AT166"/>
      <c r="AU166"/>
      <c r="AV166"/>
      <c r="AW166"/>
      <c r="AX166"/>
      <c r="AY166"/>
      <c r="AZ166"/>
      <c r="BA166"/>
      <c r="BB166"/>
      <c r="BC166"/>
      <c r="BD166"/>
      <c r="BE166"/>
      <c r="BF166"/>
      <c r="BG166"/>
      <c r="BH166"/>
      <c r="BI166"/>
      <c r="BJ166"/>
      <c r="BK166"/>
      <c r="BL166"/>
      <c r="BM166"/>
      <c r="BN166"/>
      <c r="BO166"/>
      <c r="BP166"/>
      <c r="BQ166"/>
      <c r="BR166"/>
      <c r="BS166"/>
      <c r="BT166"/>
      <c r="BU166"/>
      <c r="BV166"/>
      <c r="BW166"/>
      <c r="BX166"/>
      <c r="BY166"/>
      <c r="BZ166"/>
      <c r="CA166"/>
      <c r="CB166"/>
      <c r="CC166"/>
      <c r="CD166"/>
      <c r="CE166"/>
      <c r="CF166"/>
      <c r="CG166"/>
      <c r="CH166"/>
      <c r="CI166"/>
      <c r="CJ166"/>
      <c r="CK166"/>
      <c r="CL166"/>
      <c r="CM166"/>
      <c r="CN166"/>
      <c r="CO166"/>
      <c r="CP166"/>
      <c r="CQ166"/>
      <c r="CR166"/>
      <c r="CS166"/>
      <c r="CT166"/>
      <c r="CU166"/>
      <c r="CV166"/>
      <c r="CW166"/>
      <c r="CX166"/>
      <c r="CY166"/>
      <c r="CZ166"/>
      <c r="DA166"/>
      <c r="DB166"/>
      <c r="DC166"/>
      <c r="DD166"/>
      <c r="DE166"/>
      <c r="DF166"/>
      <c r="DG166"/>
      <c r="DH166"/>
      <c r="DI166"/>
      <c r="DJ166"/>
      <c r="DK166"/>
      <c r="DL166"/>
      <c r="DM166"/>
      <c r="DN166"/>
      <c r="DO166"/>
      <c r="DP166"/>
      <c r="DQ166"/>
      <c r="DR166"/>
      <c r="DS166"/>
      <c r="DT166"/>
      <c r="DU166"/>
      <c r="DV166"/>
      <c r="DW166"/>
      <c r="DX166"/>
      <c r="DY166"/>
      <c r="DZ166"/>
      <c r="EA166"/>
      <c r="EB166"/>
      <c r="EC166"/>
      <c r="ED166"/>
      <c r="EE166"/>
      <c r="EF166"/>
      <c r="EG166"/>
      <c r="EH166"/>
      <c r="EI166"/>
      <c r="EJ166"/>
      <c r="EK166"/>
      <c r="EL166"/>
      <c r="EM166"/>
      <c r="EN166"/>
      <c r="EO166"/>
      <c r="EP166"/>
      <c r="EQ166"/>
      <c r="ER166"/>
      <c r="ES166"/>
      <c r="ET166"/>
      <c r="EU166"/>
      <c r="EV166"/>
      <c r="EW166"/>
      <c r="EX166"/>
      <c r="EY166"/>
      <c r="EZ166"/>
      <c r="FA166"/>
      <c r="FB166"/>
      <c r="FC166"/>
      <c r="FD166"/>
      <c r="FE166"/>
      <c r="FF166"/>
      <c r="FG166"/>
      <c r="FH166"/>
      <c r="FI166"/>
      <c r="FJ166"/>
      <c r="FK166"/>
      <c r="FL166"/>
      <c r="FM166"/>
      <c r="FN166"/>
      <c r="FO166"/>
      <c r="FP166"/>
      <c r="FQ166"/>
      <c r="FR166"/>
      <c r="FS166"/>
      <c r="FT166"/>
      <c r="FU166"/>
      <c r="FV166"/>
      <c r="FW166"/>
      <c r="FX166"/>
      <c r="FY166"/>
      <c r="FZ166"/>
      <c r="GA166"/>
      <c r="GB166"/>
      <c r="GC166"/>
      <c r="GD166"/>
      <c r="GE166"/>
      <c r="GF166"/>
      <c r="GG166"/>
      <c r="GH166"/>
      <c r="GI166"/>
      <c r="GJ166"/>
      <c r="GK166"/>
      <c r="GL166"/>
      <c r="GM166"/>
      <c r="GN166"/>
      <c r="GO166"/>
      <c r="GP166"/>
      <c r="GQ166"/>
      <c r="GR166"/>
      <c r="GS166"/>
      <c r="GT166"/>
      <c r="GU166"/>
      <c r="GV166"/>
      <c r="GW166"/>
      <c r="GX166"/>
      <c r="GY166"/>
      <c r="GZ166"/>
      <c r="HA166"/>
      <c r="HB166"/>
      <c r="HC166"/>
      <c r="HD166"/>
      <c r="HE166"/>
      <c r="HF166"/>
      <c r="HG166"/>
      <c r="HH166"/>
      <c r="HI166"/>
      <c r="HJ166"/>
      <c r="HK166"/>
      <c r="HL166"/>
      <c r="HM166"/>
      <c r="HN166"/>
      <c r="HO166"/>
      <c r="HP166"/>
      <c r="HQ166"/>
      <c r="HR166"/>
      <c r="HS166"/>
      <c r="HT166"/>
      <c r="HU166"/>
      <c r="HV166"/>
      <c r="HW166"/>
      <c r="HX166"/>
      <c r="HY166"/>
      <c r="HZ166"/>
      <c r="IA166"/>
      <c r="IB166"/>
      <c r="IC166"/>
      <c r="ID166"/>
      <c r="IE166"/>
      <c r="IF166"/>
      <c r="IG166"/>
      <c r="IH166"/>
      <c r="II166"/>
      <c r="IJ166"/>
      <c r="IK166"/>
      <c r="IL166"/>
      <c r="IM166"/>
      <c r="IN166"/>
      <c r="IO166"/>
      <c r="IP166"/>
      <c r="IQ166"/>
      <c r="IR166"/>
      <c r="IS166"/>
      <c r="IT166"/>
      <c r="IU166"/>
      <c r="IV166"/>
      <c r="IW166"/>
      <c r="IX166"/>
      <c r="IY166"/>
    </row>
    <row r="167" spans="1:259" ht="48" customHeight="1" x14ac:dyDescent="0.2">
      <c r="A167" s="14" t="s">
        <v>235</v>
      </c>
      <c r="B167" s="29" t="str">
        <f>VLOOKUP(A167,'HECVAT - Full'!A$26:B$285,2,FALSE)</f>
        <v>Are your primary and secondary data centers geographically diverse?</v>
      </c>
      <c r="C167" s="36" t="str">
        <f>IF(LEN(VLOOKUP($A167,Questions!$B:$AA,20,FALSE))=0,"",VLOOKUP($A167,Questions!$B:$AA,20,FALSE))</f>
        <v xml:space="preserve"> </v>
      </c>
      <c r="D167" s="38" t="str">
        <f>IF(LEN(VLOOKUP($A167,Questions!$B:$AA,21,FALSE))=0,"",VLOOKUP($A167,Questions!$B:$AA,21,FALSE))</f>
        <v xml:space="preserve"> </v>
      </c>
      <c r="E167" s="36" t="str">
        <f>IF(LEN(VLOOKUP($A167,Questions!$B:$AA,22,FALSE))=0,"",VLOOKUP($A167,Questions!$B:$AA,22,FALSE))</f>
        <v xml:space="preserve"> </v>
      </c>
      <c r="F167" s="36" t="str">
        <f>IF(LEN(VLOOKUP($A167,Questions!$B:$AA,23,FALSE))=0,"",VLOOKUP($A167,Questions!$B:$AA,23,FALSE))</f>
        <v xml:space="preserve"> </v>
      </c>
      <c r="G167" s="36" t="str">
        <f>IF(LEN(VLOOKUP($A167,Questions!$B:$AA,24,FALSE))=0,"",VLOOKUP($A167,Questions!$B:$AA,24,FALSE))</f>
        <v xml:space="preserve"> </v>
      </c>
      <c r="H167" s="38" t="str">
        <f>IF(LEN(VLOOKUP($A167,Questions!$B:$AA,25,FALSE))=0,"",VLOOKUP($A167,Questions!$B:$AA,25,FALSE))</f>
        <v xml:space="preserve"> </v>
      </c>
      <c r="I167" s="36" t="str">
        <f>IF(LEN(VLOOKUP($A167,Questions!$B:$AA,26,FALSE))=0,"",VLOOKUP($A167,Questions!$B:$AA,26,FALSE))</f>
        <v xml:space="preserve"> </v>
      </c>
      <c r="J167" s="36" t="str">
        <f>IF(LEN(VLOOKUP($A167,Questions!$B:$AB,27,FALSE))=0,"",VLOOKUP($A167,Questions!$B:$AB,27,FALSE))</f>
        <v xml:space="preserve"> </v>
      </c>
      <c r="K167"/>
      <c r="L167"/>
      <c r="M167"/>
      <c r="N167"/>
      <c r="O167"/>
      <c r="P167"/>
      <c r="Q167"/>
      <c r="R167"/>
      <c r="S167"/>
      <c r="T167"/>
      <c r="U167"/>
      <c r="V167"/>
      <c r="W167"/>
      <c r="X167"/>
      <c r="Y167"/>
      <c r="Z167"/>
      <c r="AA167"/>
      <c r="AB167"/>
      <c r="AC167"/>
      <c r="AD167"/>
      <c r="AE167"/>
      <c r="AF167"/>
      <c r="AG167"/>
      <c r="AH167"/>
      <c r="AI167"/>
      <c r="AJ167"/>
      <c r="AK167"/>
      <c r="AL167"/>
      <c r="AM167"/>
      <c r="AN167"/>
      <c r="AO167"/>
      <c r="AP167"/>
      <c r="AQ167"/>
      <c r="AR167"/>
      <c r="AS167"/>
      <c r="AT167"/>
      <c r="AU167"/>
      <c r="AV167"/>
      <c r="AW167"/>
      <c r="AX167"/>
      <c r="AY167"/>
      <c r="AZ167"/>
      <c r="BA167"/>
      <c r="BB167"/>
      <c r="BC167"/>
      <c r="BD167"/>
      <c r="BE167"/>
      <c r="BF167"/>
      <c r="BG167"/>
      <c r="BH167"/>
      <c r="BI167"/>
      <c r="BJ167"/>
      <c r="BK167"/>
      <c r="BL167"/>
      <c r="BM167"/>
      <c r="BN167"/>
      <c r="BO167"/>
      <c r="BP167"/>
      <c r="BQ167"/>
      <c r="BR167"/>
      <c r="BS167"/>
      <c r="BT167"/>
      <c r="BU167"/>
      <c r="BV167"/>
      <c r="BW167"/>
      <c r="BX167"/>
      <c r="BY167"/>
      <c r="BZ167"/>
      <c r="CA167"/>
      <c r="CB167"/>
      <c r="CC167"/>
      <c r="CD167"/>
      <c r="CE167"/>
      <c r="CF167"/>
      <c r="CG167"/>
      <c r="CH167"/>
      <c r="CI167"/>
      <c r="CJ167"/>
      <c r="CK167"/>
      <c r="CL167"/>
      <c r="CM167"/>
      <c r="CN167"/>
      <c r="CO167"/>
      <c r="CP167"/>
      <c r="CQ167"/>
      <c r="CR167"/>
      <c r="CS167"/>
      <c r="CT167"/>
      <c r="CU167"/>
      <c r="CV167"/>
      <c r="CW167"/>
      <c r="CX167"/>
      <c r="CY167"/>
      <c r="CZ167"/>
      <c r="DA167"/>
      <c r="DB167"/>
      <c r="DC167"/>
      <c r="DD167"/>
      <c r="DE167"/>
      <c r="DF167"/>
      <c r="DG167"/>
      <c r="DH167"/>
      <c r="DI167"/>
      <c r="DJ167"/>
      <c r="DK167"/>
      <c r="DL167"/>
      <c r="DM167"/>
      <c r="DN167"/>
      <c r="DO167"/>
      <c r="DP167"/>
      <c r="DQ167"/>
      <c r="DR167"/>
      <c r="DS167"/>
      <c r="DT167"/>
      <c r="DU167"/>
      <c r="DV167"/>
      <c r="DW167"/>
      <c r="DX167"/>
      <c r="DY167"/>
      <c r="DZ167"/>
      <c r="EA167"/>
      <c r="EB167"/>
      <c r="EC167"/>
      <c r="ED167"/>
      <c r="EE167"/>
      <c r="EF167"/>
      <c r="EG167"/>
      <c r="EH167"/>
      <c r="EI167"/>
      <c r="EJ167"/>
      <c r="EK167"/>
      <c r="EL167"/>
      <c r="EM167"/>
      <c r="EN167"/>
      <c r="EO167"/>
      <c r="EP167"/>
      <c r="EQ167"/>
      <c r="ER167"/>
      <c r="ES167"/>
      <c r="ET167"/>
      <c r="EU167"/>
      <c r="EV167"/>
      <c r="EW167"/>
      <c r="EX167"/>
      <c r="EY167"/>
      <c r="EZ167"/>
      <c r="FA167"/>
      <c r="FB167"/>
      <c r="FC167"/>
      <c r="FD167"/>
      <c r="FE167"/>
      <c r="FF167"/>
      <c r="FG167"/>
      <c r="FH167"/>
      <c r="FI167"/>
      <c r="FJ167"/>
      <c r="FK167"/>
      <c r="FL167"/>
      <c r="FM167"/>
      <c r="FN167"/>
      <c r="FO167"/>
      <c r="FP167"/>
      <c r="FQ167"/>
      <c r="FR167"/>
      <c r="FS167"/>
      <c r="FT167"/>
      <c r="FU167"/>
      <c r="FV167"/>
      <c r="FW167"/>
      <c r="FX167"/>
      <c r="FY167"/>
      <c r="FZ167"/>
      <c r="GA167"/>
      <c r="GB167"/>
      <c r="GC167"/>
      <c r="GD167"/>
      <c r="GE167"/>
      <c r="GF167"/>
      <c r="GG167"/>
      <c r="GH167"/>
      <c r="GI167"/>
      <c r="GJ167"/>
      <c r="GK167"/>
      <c r="GL167"/>
      <c r="GM167"/>
      <c r="GN167"/>
      <c r="GO167"/>
      <c r="GP167"/>
      <c r="GQ167"/>
      <c r="GR167"/>
      <c r="GS167"/>
      <c r="GT167"/>
      <c r="GU167"/>
      <c r="GV167"/>
      <c r="GW167"/>
      <c r="GX167"/>
      <c r="GY167"/>
      <c r="GZ167"/>
      <c r="HA167"/>
      <c r="HB167"/>
      <c r="HC167"/>
      <c r="HD167"/>
      <c r="HE167"/>
      <c r="HF167"/>
      <c r="HG167"/>
      <c r="HH167"/>
      <c r="HI167"/>
      <c r="HJ167"/>
      <c r="HK167"/>
      <c r="HL167"/>
      <c r="HM167"/>
      <c r="HN167"/>
      <c r="HO167"/>
      <c r="HP167"/>
      <c r="HQ167"/>
      <c r="HR167"/>
      <c r="HS167"/>
      <c r="HT167"/>
      <c r="HU167"/>
      <c r="HV167"/>
      <c r="HW167"/>
      <c r="HX167"/>
      <c r="HY167"/>
      <c r="HZ167"/>
      <c r="IA167"/>
      <c r="IB167"/>
      <c r="IC167"/>
      <c r="ID167"/>
      <c r="IE167"/>
      <c r="IF167"/>
      <c r="IG167"/>
      <c r="IH167"/>
      <c r="II167"/>
      <c r="IJ167"/>
      <c r="IK167"/>
      <c r="IL167"/>
      <c r="IM167"/>
      <c r="IN167"/>
      <c r="IO167"/>
      <c r="IP167"/>
      <c r="IQ167"/>
      <c r="IR167"/>
      <c r="IS167"/>
      <c r="IT167"/>
      <c r="IU167"/>
      <c r="IV167"/>
      <c r="IW167"/>
      <c r="IX167"/>
      <c r="IY167"/>
    </row>
    <row r="168" spans="1:259" ht="47" customHeight="1" x14ac:dyDescent="0.2">
      <c r="A168" s="14" t="s">
        <v>236</v>
      </c>
      <c r="B168" s="29" t="str">
        <f>VLOOKUP(A168,'HECVAT - Full'!A$26:B$285,2,FALSE)</f>
        <v>If outsourced or co-located, is there a contract in place to prevent data from leaving the Institution's Data Zone?</v>
      </c>
      <c r="C168" s="36" t="str">
        <f>IF(LEN(VLOOKUP($A168,Questions!$B:$AA,20,FALSE))=0,"",VLOOKUP($A168,Questions!$B:$AA,20,FALSE))</f>
        <v xml:space="preserve"> </v>
      </c>
      <c r="D168" s="38" t="str">
        <f>IF(LEN(VLOOKUP($A168,Questions!$B:$AA,21,FALSE))=0,"",VLOOKUP($A168,Questions!$B:$AA,21,FALSE))</f>
        <v xml:space="preserve"> </v>
      </c>
      <c r="E168" s="37" t="str">
        <f>IF(LEN(VLOOKUP($A168,Questions!$B:$AA,22,FALSE))=0,"",VLOOKUP($A168,Questions!$B:$AA,22,FALSE))</f>
        <v xml:space="preserve"> </v>
      </c>
      <c r="F168" s="36" t="str">
        <f>IF(LEN(VLOOKUP($A168,Questions!$B:$AA,23,FALSE))=0,"",VLOOKUP($A168,Questions!$B:$AA,23,FALSE))</f>
        <v xml:space="preserve"> </v>
      </c>
      <c r="G168" s="36" t="str">
        <f>IF(LEN(VLOOKUP($A168,Questions!$B:$AA,24,FALSE))=0,"",VLOOKUP($A168,Questions!$B:$AA,24,FALSE))</f>
        <v xml:space="preserve"> </v>
      </c>
      <c r="H168" s="38" t="str">
        <f>IF(LEN(VLOOKUP($A168,Questions!$B:$AA,25,FALSE))=0,"",VLOOKUP($A168,Questions!$B:$AA,25,FALSE))</f>
        <v xml:space="preserve"> </v>
      </c>
      <c r="I168" s="38" t="str">
        <f>IF(LEN(VLOOKUP($A168,Questions!$B:$AA,26,FALSE))=0,"",VLOOKUP($A168,Questions!$B:$AA,26,FALSE))</f>
        <v xml:space="preserve"> </v>
      </c>
      <c r="J168" s="38" t="str">
        <f>IF(LEN(VLOOKUP($A168,Questions!$B:$AB,27,FALSE))=0,"",VLOOKUP($A168,Questions!$B:$AB,27,FALSE))</f>
        <v xml:space="preserve"> </v>
      </c>
      <c r="K168"/>
      <c r="L168"/>
      <c r="M168"/>
      <c r="N168"/>
      <c r="O168"/>
      <c r="P168"/>
      <c r="Q168"/>
      <c r="R168"/>
      <c r="S168"/>
      <c r="T168"/>
      <c r="U168"/>
      <c r="V168"/>
      <c r="W168"/>
      <c r="X168"/>
      <c r="Y168"/>
      <c r="Z168"/>
      <c r="AA168"/>
      <c r="AB168"/>
      <c r="AC168"/>
      <c r="AD168"/>
      <c r="AE168"/>
      <c r="AF168"/>
      <c r="AG168"/>
      <c r="AH168"/>
      <c r="AI168"/>
      <c r="AJ168"/>
      <c r="AK168"/>
      <c r="AL168"/>
      <c r="AM168"/>
      <c r="AN168"/>
      <c r="AO168"/>
      <c r="AP168"/>
      <c r="AQ168"/>
      <c r="AR168"/>
      <c r="AS168"/>
      <c r="AT168"/>
      <c r="AU168"/>
      <c r="AV168"/>
      <c r="AW168"/>
      <c r="AX168"/>
      <c r="AY168"/>
      <c r="AZ168"/>
      <c r="BA168"/>
      <c r="BB168"/>
      <c r="BC168"/>
      <c r="BD168"/>
      <c r="BE168"/>
      <c r="BF168"/>
      <c r="BG168"/>
      <c r="BH168"/>
      <c r="BI168"/>
      <c r="BJ168"/>
      <c r="BK168"/>
      <c r="BL168"/>
      <c r="BM168"/>
      <c r="BN168"/>
      <c r="BO168"/>
      <c r="BP168"/>
      <c r="BQ168"/>
      <c r="BR168"/>
      <c r="BS168"/>
      <c r="BT168"/>
      <c r="BU168"/>
      <c r="BV168"/>
      <c r="BW168"/>
      <c r="BX168"/>
      <c r="BY168"/>
      <c r="BZ168"/>
      <c r="CA168"/>
      <c r="CB168"/>
      <c r="CC168"/>
      <c r="CD168"/>
      <c r="CE168"/>
      <c r="CF168"/>
      <c r="CG168"/>
      <c r="CH168"/>
      <c r="CI168"/>
      <c r="CJ168"/>
      <c r="CK168"/>
      <c r="CL168"/>
      <c r="CM168"/>
      <c r="CN168"/>
      <c r="CO168"/>
      <c r="CP168"/>
      <c r="CQ168"/>
      <c r="CR168"/>
      <c r="CS168"/>
      <c r="CT168"/>
      <c r="CU168"/>
      <c r="CV168"/>
      <c r="CW168"/>
      <c r="CX168"/>
      <c r="CY168"/>
      <c r="CZ168"/>
      <c r="DA168"/>
      <c r="DB168"/>
      <c r="DC168"/>
      <c r="DD168"/>
      <c r="DE168"/>
      <c r="DF168"/>
      <c r="DG168"/>
      <c r="DH168"/>
      <c r="DI168"/>
      <c r="DJ168"/>
      <c r="DK168"/>
      <c r="DL168"/>
      <c r="DM168"/>
      <c r="DN168"/>
      <c r="DO168"/>
      <c r="DP168"/>
      <c r="DQ168"/>
      <c r="DR168"/>
      <c r="DS168"/>
      <c r="DT168"/>
      <c r="DU168"/>
      <c r="DV168"/>
      <c r="DW168"/>
      <c r="DX168"/>
      <c r="DY168"/>
      <c r="DZ168"/>
      <c r="EA168"/>
      <c r="EB168"/>
      <c r="EC168"/>
      <c r="ED168"/>
      <c r="EE168"/>
      <c r="EF168"/>
      <c r="EG168"/>
      <c r="EH168"/>
      <c r="EI168"/>
      <c r="EJ168"/>
      <c r="EK168"/>
      <c r="EL168"/>
      <c r="EM168"/>
      <c r="EN168"/>
      <c r="EO168"/>
      <c r="EP168"/>
      <c r="EQ168"/>
      <c r="ER168"/>
      <c r="ES168"/>
      <c r="ET168"/>
      <c r="EU168"/>
      <c r="EV168"/>
      <c r="EW168"/>
      <c r="EX168"/>
      <c r="EY168"/>
      <c r="EZ168"/>
      <c r="FA168"/>
      <c r="FB168"/>
      <c r="FC168"/>
      <c r="FD168"/>
      <c r="FE168"/>
      <c r="FF168"/>
      <c r="FG168"/>
      <c r="FH168"/>
      <c r="FI168"/>
      <c r="FJ168"/>
      <c r="FK168"/>
      <c r="FL168"/>
      <c r="FM168"/>
      <c r="FN168"/>
      <c r="FO168"/>
      <c r="FP168"/>
      <c r="FQ168"/>
      <c r="FR168"/>
      <c r="FS168"/>
      <c r="FT168"/>
      <c r="FU168"/>
      <c r="FV168"/>
      <c r="FW168"/>
      <c r="FX168"/>
      <c r="FY168"/>
      <c r="FZ168"/>
      <c r="GA168"/>
      <c r="GB168"/>
      <c r="GC168"/>
      <c r="GD168"/>
      <c r="GE168"/>
      <c r="GF168"/>
      <c r="GG168"/>
      <c r="GH168"/>
      <c r="GI168"/>
      <c r="GJ168"/>
      <c r="GK168"/>
      <c r="GL168"/>
      <c r="GM168"/>
      <c r="GN168"/>
      <c r="GO168"/>
      <c r="GP168"/>
      <c r="GQ168"/>
      <c r="GR168"/>
      <c r="GS168"/>
      <c r="GT168"/>
      <c r="GU168"/>
      <c r="GV168"/>
      <c r="GW168"/>
      <c r="GX168"/>
      <c r="GY168"/>
      <c r="GZ168"/>
      <c r="HA168"/>
      <c r="HB168"/>
      <c r="HC168"/>
      <c r="HD168"/>
      <c r="HE168"/>
      <c r="HF168"/>
      <c r="HG168"/>
      <c r="HH168"/>
      <c r="HI168"/>
      <c r="HJ168"/>
      <c r="HK168"/>
      <c r="HL168"/>
      <c r="HM168"/>
      <c r="HN168"/>
      <c r="HO168"/>
      <c r="HP168"/>
      <c r="HQ168"/>
      <c r="HR168"/>
      <c r="HS168"/>
      <c r="HT168"/>
      <c r="HU168"/>
      <c r="HV168"/>
      <c r="HW168"/>
      <c r="HX168"/>
      <c r="HY168"/>
      <c r="HZ168"/>
      <c r="IA168"/>
      <c r="IB168"/>
      <c r="IC168"/>
      <c r="ID168"/>
      <c r="IE168"/>
      <c r="IF168"/>
      <c r="IG168"/>
      <c r="IH168"/>
      <c r="II168"/>
      <c r="IJ168"/>
      <c r="IK168"/>
      <c r="IL168"/>
      <c r="IM168"/>
      <c r="IN168"/>
      <c r="IO168"/>
      <c r="IP168"/>
      <c r="IQ168"/>
      <c r="IR168"/>
      <c r="IS168"/>
      <c r="IT168"/>
      <c r="IU168"/>
      <c r="IV168"/>
      <c r="IW168"/>
      <c r="IX168"/>
      <c r="IY168"/>
    </row>
    <row r="169" spans="1:259" ht="36" customHeight="1" x14ac:dyDescent="0.2">
      <c r="A169" s="14" t="s">
        <v>237</v>
      </c>
      <c r="B169" s="29" t="str">
        <f>VLOOKUP(A169,'HECVAT - Full'!A$26:B$285,2,FALSE)</f>
        <v>What Tier Level is your data center (per levels defined by the Uptime Institute)?</v>
      </c>
      <c r="C169" s="36" t="str">
        <f>IF(LEN(VLOOKUP($A169,Questions!$B:$AA,20,FALSE))=0,"",VLOOKUP($A169,Questions!$B:$AA,20,FALSE))</f>
        <v xml:space="preserve"> </v>
      </c>
      <c r="D169" s="38" t="str">
        <f>IF(LEN(VLOOKUP($A169,Questions!$B:$AA,21,FALSE))=0,"",VLOOKUP($A169,Questions!$B:$AA,21,FALSE))</f>
        <v xml:space="preserve"> </v>
      </c>
      <c r="E169" s="36" t="str">
        <f>IF(LEN(VLOOKUP($A169,Questions!$B:$AA,22,FALSE))=0,"",VLOOKUP($A169,Questions!$B:$AA,22,FALSE))</f>
        <v xml:space="preserve"> </v>
      </c>
      <c r="F169" s="37" t="str">
        <f>IF(LEN(VLOOKUP($A169,Questions!$B:$AA,23,FALSE))=0,"",VLOOKUP($A169,Questions!$B:$AA,23,FALSE))</f>
        <v xml:space="preserve"> </v>
      </c>
      <c r="G169" s="37" t="str">
        <f>IF(LEN(VLOOKUP($A169,Questions!$B:$AA,24,FALSE))=0,"",VLOOKUP($A169,Questions!$B:$AA,24,FALSE))</f>
        <v xml:space="preserve"> </v>
      </c>
      <c r="H169" s="38" t="str">
        <f>IF(LEN(VLOOKUP($A169,Questions!$B:$AA,25,FALSE))=0,"",VLOOKUP($A169,Questions!$B:$AA,25,FALSE))</f>
        <v xml:space="preserve"> </v>
      </c>
      <c r="I169" s="36" t="str">
        <f>IF(LEN(VLOOKUP($A169,Questions!$B:$AA,26,FALSE))=0,"",VLOOKUP($A169,Questions!$B:$AA,26,FALSE))</f>
        <v xml:space="preserve"> </v>
      </c>
      <c r="J169" s="36" t="str">
        <f>IF(LEN(VLOOKUP($A169,Questions!$B:$AB,27,FALSE))=0,"",VLOOKUP($A169,Questions!$B:$AB,27,FALSE))</f>
        <v xml:space="preserve"> </v>
      </c>
      <c r="K169"/>
      <c r="L169"/>
      <c r="M169"/>
      <c r="N169"/>
      <c r="O169"/>
      <c r="P169"/>
      <c r="Q169"/>
      <c r="R169"/>
      <c r="S169"/>
      <c r="T169"/>
      <c r="U169"/>
      <c r="V169"/>
      <c r="W169"/>
      <c r="X169"/>
      <c r="Y169"/>
      <c r="Z169"/>
      <c r="AA169"/>
      <c r="AB169"/>
      <c r="AC169"/>
      <c r="AD169"/>
      <c r="AE169"/>
      <c r="AF169"/>
      <c r="AG169"/>
      <c r="AH169"/>
      <c r="AI169"/>
      <c r="AJ169"/>
      <c r="AK169"/>
      <c r="AL169"/>
      <c r="AM169"/>
      <c r="AN169"/>
      <c r="AO169"/>
      <c r="AP169"/>
      <c r="AQ169"/>
      <c r="AR169"/>
      <c r="AS169"/>
      <c r="AT169"/>
      <c r="AU169"/>
      <c r="AV169"/>
      <c r="AW169"/>
      <c r="AX169"/>
      <c r="AY169"/>
      <c r="AZ169"/>
      <c r="BA169"/>
      <c r="BB169"/>
      <c r="BC169"/>
      <c r="BD169"/>
      <c r="BE169"/>
      <c r="BF169"/>
      <c r="BG169"/>
      <c r="BH169"/>
      <c r="BI169"/>
      <c r="BJ169"/>
      <c r="BK169"/>
      <c r="BL169"/>
      <c r="BM169"/>
      <c r="BN169"/>
      <c r="BO169"/>
      <c r="BP169"/>
      <c r="BQ169"/>
      <c r="BR169"/>
      <c r="BS169"/>
      <c r="BT169"/>
      <c r="BU169"/>
      <c r="BV169"/>
      <c r="BW169"/>
      <c r="BX169"/>
      <c r="BY169"/>
      <c r="BZ169"/>
      <c r="CA169"/>
      <c r="CB169"/>
      <c r="CC169"/>
      <c r="CD169"/>
      <c r="CE169"/>
      <c r="CF169"/>
      <c r="CG169"/>
      <c r="CH169"/>
      <c r="CI169"/>
      <c r="CJ169"/>
      <c r="CK169"/>
      <c r="CL169"/>
      <c r="CM169"/>
      <c r="CN169"/>
      <c r="CO169"/>
      <c r="CP169"/>
      <c r="CQ169"/>
      <c r="CR169"/>
      <c r="CS169"/>
      <c r="CT169"/>
      <c r="CU169"/>
      <c r="CV169"/>
      <c r="CW169"/>
      <c r="CX169"/>
      <c r="CY169"/>
      <c r="CZ169"/>
      <c r="DA169"/>
      <c r="DB169"/>
      <c r="DC169"/>
      <c r="DD169"/>
      <c r="DE169"/>
      <c r="DF169"/>
      <c r="DG169"/>
      <c r="DH169"/>
      <c r="DI169"/>
      <c r="DJ169"/>
      <c r="DK169"/>
      <c r="DL169"/>
      <c r="DM169"/>
      <c r="DN169"/>
      <c r="DO169"/>
      <c r="DP169"/>
      <c r="DQ169"/>
      <c r="DR169"/>
      <c r="DS169"/>
      <c r="DT169"/>
      <c r="DU169"/>
      <c r="DV169"/>
      <c r="DW169"/>
      <c r="DX169"/>
      <c r="DY169"/>
      <c r="DZ169"/>
      <c r="EA169"/>
      <c r="EB169"/>
      <c r="EC169"/>
      <c r="ED169"/>
      <c r="EE169"/>
      <c r="EF169"/>
      <c r="EG169"/>
      <c r="EH169"/>
      <c r="EI169"/>
      <c r="EJ169"/>
      <c r="EK169"/>
      <c r="EL169"/>
      <c r="EM169"/>
      <c r="EN169"/>
      <c r="EO169"/>
      <c r="EP169"/>
      <c r="EQ169"/>
      <c r="ER169"/>
      <c r="ES169"/>
      <c r="ET169"/>
      <c r="EU169"/>
      <c r="EV169"/>
      <c r="EW169"/>
      <c r="EX169"/>
      <c r="EY169"/>
      <c r="EZ169"/>
      <c r="FA169"/>
      <c r="FB169"/>
      <c r="FC169"/>
      <c r="FD169"/>
      <c r="FE169"/>
      <c r="FF169"/>
      <c r="FG169"/>
      <c r="FH169"/>
      <c r="FI169"/>
      <c r="FJ169"/>
      <c r="FK169"/>
      <c r="FL169"/>
      <c r="FM169"/>
      <c r="FN169"/>
      <c r="FO169"/>
      <c r="FP169"/>
      <c r="FQ169"/>
      <c r="FR169"/>
      <c r="FS169"/>
      <c r="FT169"/>
      <c r="FU169"/>
      <c r="FV169"/>
      <c r="FW169"/>
      <c r="FX169"/>
      <c r="FY169"/>
      <c r="FZ169"/>
      <c r="GA169"/>
      <c r="GB169"/>
      <c r="GC169"/>
      <c r="GD169"/>
      <c r="GE169"/>
      <c r="GF169"/>
      <c r="GG169"/>
      <c r="GH169"/>
      <c r="GI169"/>
      <c r="GJ169"/>
      <c r="GK169"/>
      <c r="GL169"/>
      <c r="GM169"/>
      <c r="GN169"/>
      <c r="GO169"/>
      <c r="GP169"/>
      <c r="GQ169"/>
      <c r="GR169"/>
      <c r="GS169"/>
      <c r="GT169"/>
      <c r="GU169"/>
      <c r="GV169"/>
      <c r="GW169"/>
      <c r="GX169"/>
      <c r="GY169"/>
      <c r="GZ169"/>
      <c r="HA169"/>
      <c r="HB169"/>
      <c r="HC169"/>
      <c r="HD169"/>
      <c r="HE169"/>
      <c r="HF169"/>
      <c r="HG169"/>
      <c r="HH169"/>
      <c r="HI169"/>
      <c r="HJ169"/>
      <c r="HK169"/>
      <c r="HL169"/>
      <c r="HM169"/>
      <c r="HN169"/>
      <c r="HO169"/>
      <c r="HP169"/>
      <c r="HQ169"/>
      <c r="HR169"/>
      <c r="HS169"/>
      <c r="HT169"/>
      <c r="HU169"/>
      <c r="HV169"/>
      <c r="HW169"/>
      <c r="HX169"/>
      <c r="HY169"/>
      <c r="HZ169"/>
      <c r="IA169"/>
      <c r="IB169"/>
      <c r="IC169"/>
      <c r="ID169"/>
      <c r="IE169"/>
      <c r="IF169"/>
      <c r="IG169"/>
      <c r="IH169"/>
      <c r="II169"/>
      <c r="IJ169"/>
      <c r="IK169"/>
      <c r="IL169"/>
      <c r="IM169"/>
      <c r="IN169"/>
      <c r="IO169"/>
      <c r="IP169"/>
      <c r="IQ169"/>
      <c r="IR169"/>
      <c r="IS169"/>
      <c r="IT169"/>
      <c r="IU169"/>
      <c r="IV169"/>
      <c r="IW169"/>
      <c r="IX169"/>
      <c r="IY169"/>
    </row>
    <row r="170" spans="1:259" ht="36" customHeight="1" x14ac:dyDescent="0.2">
      <c r="A170" s="14" t="s">
        <v>238</v>
      </c>
      <c r="B170" s="29" t="str">
        <f>VLOOKUP(A170,'HECVAT - Full'!A$26:B$285,2,FALSE)</f>
        <v>Is the service hosted in a high availability environment?</v>
      </c>
      <c r="C170" s="36" t="str">
        <f>IF(LEN(VLOOKUP($A170,Questions!$B:$AA,20,FALSE))=0,"",VLOOKUP($A170,Questions!$B:$AA,20,FALSE))</f>
        <v xml:space="preserve"> </v>
      </c>
      <c r="D170" s="38" t="str">
        <f>IF(LEN(VLOOKUP($A170,Questions!$B:$AA,21,FALSE))=0,"",VLOOKUP($A170,Questions!$B:$AA,21,FALSE))</f>
        <v xml:space="preserve"> </v>
      </c>
      <c r="E170" s="36" t="str">
        <f>IF(LEN(VLOOKUP($A170,Questions!$B:$AA,22,FALSE))=0,"",VLOOKUP($A170,Questions!$B:$AA,22,FALSE))</f>
        <v xml:space="preserve"> </v>
      </c>
      <c r="F170" s="37" t="str">
        <f>IF(LEN(VLOOKUP($A170,Questions!$B:$AA,23,FALSE))=0,"",VLOOKUP($A170,Questions!$B:$AA,23,FALSE))</f>
        <v xml:space="preserve"> </v>
      </c>
      <c r="G170" s="37" t="str">
        <f>IF(LEN(VLOOKUP($A170,Questions!$B:$AA,24,FALSE))=0,"",VLOOKUP($A170,Questions!$B:$AA,24,FALSE))</f>
        <v xml:space="preserve"> </v>
      </c>
      <c r="H170" s="38" t="str">
        <f>IF(LEN(VLOOKUP($A170,Questions!$B:$AA,25,FALSE))=0,"",VLOOKUP($A170,Questions!$B:$AA,25,FALSE))</f>
        <v xml:space="preserve"> </v>
      </c>
      <c r="I170" s="36" t="str">
        <f>IF(LEN(VLOOKUP($A170,Questions!$B:$AA,26,FALSE))=0,"",VLOOKUP($A170,Questions!$B:$AA,26,FALSE))</f>
        <v xml:space="preserve"> </v>
      </c>
      <c r="J170" s="36" t="str">
        <f>IF(LEN(VLOOKUP($A170,Questions!$B:$AB,27,FALSE))=0,"",VLOOKUP($A170,Questions!$B:$AB,27,FALSE))</f>
        <v xml:space="preserve"> </v>
      </c>
      <c r="K170"/>
      <c r="L170"/>
      <c r="M170"/>
      <c r="N170"/>
      <c r="O170"/>
      <c r="P170"/>
      <c r="Q170"/>
      <c r="R170"/>
      <c r="S170"/>
      <c r="T170"/>
      <c r="U170"/>
      <c r="V170"/>
      <c r="W170"/>
      <c r="X170"/>
      <c r="Y170"/>
      <c r="Z170"/>
      <c r="AA170"/>
      <c r="AB170"/>
      <c r="AC170"/>
      <c r="AD170"/>
      <c r="AE170"/>
      <c r="AF170"/>
      <c r="AG170"/>
      <c r="AH170"/>
      <c r="AI170"/>
      <c r="AJ170"/>
      <c r="AK170"/>
      <c r="AL170"/>
      <c r="AM170"/>
      <c r="AN170"/>
      <c r="AO170"/>
      <c r="AP170"/>
      <c r="AQ170"/>
      <c r="AR170"/>
      <c r="AS170"/>
      <c r="AT170"/>
      <c r="AU170"/>
      <c r="AV170"/>
      <c r="AW170"/>
      <c r="AX170"/>
      <c r="AY170"/>
      <c r="AZ170"/>
      <c r="BA170"/>
      <c r="BB170"/>
      <c r="BC170"/>
      <c r="BD170"/>
      <c r="BE170"/>
      <c r="BF170"/>
      <c r="BG170"/>
      <c r="BH170"/>
      <c r="BI170"/>
      <c r="BJ170"/>
      <c r="BK170"/>
      <c r="BL170"/>
      <c r="BM170"/>
      <c r="BN170"/>
      <c r="BO170"/>
      <c r="BP170"/>
      <c r="BQ170"/>
      <c r="BR170"/>
      <c r="BS170"/>
      <c r="BT170"/>
      <c r="BU170"/>
      <c r="BV170"/>
      <c r="BW170"/>
      <c r="BX170"/>
      <c r="BY170"/>
      <c r="BZ170"/>
      <c r="CA170"/>
      <c r="CB170"/>
      <c r="CC170"/>
      <c r="CD170"/>
      <c r="CE170"/>
      <c r="CF170"/>
      <c r="CG170"/>
      <c r="CH170"/>
      <c r="CI170"/>
      <c r="CJ170"/>
      <c r="CK170"/>
      <c r="CL170"/>
      <c r="CM170"/>
      <c r="CN170"/>
      <c r="CO170"/>
      <c r="CP170"/>
      <c r="CQ170"/>
      <c r="CR170"/>
      <c r="CS170"/>
      <c r="CT170"/>
      <c r="CU170"/>
      <c r="CV170"/>
      <c r="CW170"/>
      <c r="CX170"/>
      <c r="CY170"/>
      <c r="CZ170"/>
      <c r="DA170"/>
      <c r="DB170"/>
      <c r="DC170"/>
      <c r="DD170"/>
      <c r="DE170"/>
      <c r="DF170"/>
      <c r="DG170"/>
      <c r="DH170"/>
      <c r="DI170"/>
      <c r="DJ170"/>
      <c r="DK170"/>
      <c r="DL170"/>
      <c r="DM170"/>
      <c r="DN170"/>
      <c r="DO170"/>
      <c r="DP170"/>
      <c r="DQ170"/>
      <c r="DR170"/>
      <c r="DS170"/>
      <c r="DT170"/>
      <c r="DU170"/>
      <c r="DV170"/>
      <c r="DW170"/>
      <c r="DX170"/>
      <c r="DY170"/>
      <c r="DZ170"/>
      <c r="EA170"/>
      <c r="EB170"/>
      <c r="EC170"/>
      <c r="ED170"/>
      <c r="EE170"/>
      <c r="EF170"/>
      <c r="EG170"/>
      <c r="EH170"/>
      <c r="EI170"/>
      <c r="EJ170"/>
      <c r="EK170"/>
      <c r="EL170"/>
      <c r="EM170"/>
      <c r="EN170"/>
      <c r="EO170"/>
      <c r="EP170"/>
      <c r="EQ170"/>
      <c r="ER170"/>
      <c r="ES170"/>
      <c r="ET170"/>
      <c r="EU170"/>
      <c r="EV170"/>
      <c r="EW170"/>
      <c r="EX170"/>
      <c r="EY170"/>
      <c r="EZ170"/>
      <c r="FA170"/>
      <c r="FB170"/>
      <c r="FC170"/>
      <c r="FD170"/>
      <c r="FE170"/>
      <c r="FF170"/>
      <c r="FG170"/>
      <c r="FH170"/>
      <c r="FI170"/>
      <c r="FJ170"/>
      <c r="FK170"/>
      <c r="FL170"/>
      <c r="FM170"/>
      <c r="FN170"/>
      <c r="FO170"/>
      <c r="FP170"/>
      <c r="FQ170"/>
      <c r="FR170"/>
      <c r="FS170"/>
      <c r="FT170"/>
      <c r="FU170"/>
      <c r="FV170"/>
      <c r="FW170"/>
      <c r="FX170"/>
      <c r="FY170"/>
      <c r="FZ170"/>
      <c r="GA170"/>
      <c r="GB170"/>
      <c r="GC170"/>
      <c r="GD170"/>
      <c r="GE170"/>
      <c r="GF170"/>
      <c r="GG170"/>
      <c r="GH170"/>
      <c r="GI170"/>
      <c r="GJ170"/>
      <c r="GK170"/>
      <c r="GL170"/>
      <c r="GM170"/>
      <c r="GN170"/>
      <c r="GO170"/>
      <c r="GP170"/>
      <c r="GQ170"/>
      <c r="GR170"/>
      <c r="GS170"/>
      <c r="GT170"/>
      <c r="GU170"/>
      <c r="GV170"/>
      <c r="GW170"/>
      <c r="GX170"/>
      <c r="GY170"/>
      <c r="GZ170"/>
      <c r="HA170"/>
      <c r="HB170"/>
      <c r="HC170"/>
      <c r="HD170"/>
      <c r="HE170"/>
      <c r="HF170"/>
      <c r="HG170"/>
      <c r="HH170"/>
      <c r="HI170"/>
      <c r="HJ170"/>
      <c r="HK170"/>
      <c r="HL170"/>
      <c r="HM170"/>
      <c r="HN170"/>
      <c r="HO170"/>
      <c r="HP170"/>
      <c r="HQ170"/>
      <c r="HR170"/>
      <c r="HS170"/>
      <c r="HT170"/>
      <c r="HU170"/>
      <c r="HV170"/>
      <c r="HW170"/>
      <c r="HX170"/>
      <c r="HY170"/>
      <c r="HZ170"/>
      <c r="IA170"/>
      <c r="IB170"/>
      <c r="IC170"/>
      <c r="ID170"/>
      <c r="IE170"/>
      <c r="IF170"/>
      <c r="IG170"/>
      <c r="IH170"/>
      <c r="II170"/>
      <c r="IJ170"/>
      <c r="IK170"/>
      <c r="IL170"/>
      <c r="IM170"/>
      <c r="IN170"/>
      <c r="IO170"/>
      <c r="IP170"/>
      <c r="IQ170"/>
      <c r="IR170"/>
      <c r="IS170"/>
      <c r="IT170"/>
      <c r="IU170"/>
      <c r="IV170"/>
      <c r="IW170"/>
      <c r="IX170"/>
      <c r="IY170"/>
    </row>
    <row r="171" spans="1:259" ht="64.25" customHeight="1" x14ac:dyDescent="0.2">
      <c r="A171" s="14" t="s">
        <v>239</v>
      </c>
      <c r="B171" s="29" t="str">
        <f>VLOOKUP(A171,'HECVAT - Full'!A$26:B$285,2,FALSE)</f>
        <v xml:space="preserve">Is redundant power available for all datacenters where institution data will reside? </v>
      </c>
      <c r="C171" s="36" t="str">
        <f>IF(LEN(VLOOKUP($A171,Questions!$B:$AA,20,FALSE))=0,"",VLOOKUP($A171,Questions!$B:$AA,20,FALSE))</f>
        <v xml:space="preserve"> </v>
      </c>
      <c r="D171" s="38" t="str">
        <f>IF(LEN(VLOOKUP($A171,Questions!$B:$AA,21,FALSE))=0,"",VLOOKUP($A171,Questions!$B:$AA,21,FALSE))</f>
        <v xml:space="preserve"> </v>
      </c>
      <c r="E171" s="36" t="str">
        <f>IF(LEN(VLOOKUP($A171,Questions!$B:$AA,22,FALSE))=0,"",VLOOKUP($A171,Questions!$B:$AA,22,FALSE))</f>
        <v xml:space="preserve"> </v>
      </c>
      <c r="F171" s="37" t="str">
        <f>IF(LEN(VLOOKUP($A171,Questions!$B:$AA,23,FALSE))=0,"",VLOOKUP($A171,Questions!$B:$AA,23,FALSE))</f>
        <v xml:space="preserve"> </v>
      </c>
      <c r="G171" s="38" t="str">
        <f>IF(LEN(VLOOKUP($A171,Questions!$B:$AA,24,FALSE))=0,"",VLOOKUP($A171,Questions!$B:$AA,24,FALSE))</f>
        <v xml:space="preserve"> </v>
      </c>
      <c r="H171" s="38" t="str">
        <f>IF(LEN(VLOOKUP($A171,Questions!$B:$AA,25,FALSE))=0,"",VLOOKUP($A171,Questions!$B:$AA,25,FALSE))</f>
        <v xml:space="preserve"> </v>
      </c>
      <c r="I171" s="36" t="str">
        <f>IF(LEN(VLOOKUP($A171,Questions!$B:$AA,26,FALSE))=0,"",VLOOKUP($A171,Questions!$B:$AA,26,FALSE))</f>
        <v xml:space="preserve"> </v>
      </c>
      <c r="J171" s="36" t="str">
        <f>IF(LEN(VLOOKUP($A171,Questions!$B:$AB,27,FALSE))=0,"",VLOOKUP($A171,Questions!$B:$AB,27,FALSE))</f>
        <v xml:space="preserve"> </v>
      </c>
      <c r="K171"/>
      <c r="L171"/>
      <c r="M171"/>
      <c r="N171"/>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c r="BL171"/>
      <c r="BM171"/>
      <c r="BN171"/>
      <c r="BO171"/>
      <c r="BP171"/>
      <c r="BQ171"/>
      <c r="BR171"/>
      <c r="BS171"/>
      <c r="BT171"/>
      <c r="BU171"/>
      <c r="BV171"/>
      <c r="BW171"/>
      <c r="BX171"/>
      <c r="BY171"/>
      <c r="BZ171"/>
      <c r="CA171"/>
      <c r="CB171"/>
      <c r="CC171"/>
      <c r="CD171"/>
      <c r="CE171"/>
      <c r="CF171"/>
      <c r="CG171"/>
      <c r="CH171"/>
      <c r="CI171"/>
      <c r="CJ171"/>
      <c r="CK171"/>
      <c r="CL171"/>
      <c r="CM171"/>
      <c r="CN171"/>
      <c r="CO171"/>
      <c r="CP171"/>
      <c r="CQ171"/>
      <c r="CR171"/>
      <c r="CS171"/>
      <c r="CT171"/>
      <c r="CU171"/>
      <c r="CV171"/>
      <c r="CW171"/>
      <c r="CX171"/>
      <c r="CY171"/>
      <c r="CZ171"/>
      <c r="DA171"/>
      <c r="DB171"/>
      <c r="DC171"/>
      <c r="DD171"/>
      <c r="DE171"/>
      <c r="DF171"/>
      <c r="DG171"/>
      <c r="DH171"/>
      <c r="DI171"/>
      <c r="DJ171"/>
      <c r="DK171"/>
      <c r="DL171"/>
      <c r="DM171"/>
      <c r="DN171"/>
      <c r="DO171"/>
      <c r="DP171"/>
      <c r="DQ171"/>
      <c r="DR171"/>
      <c r="DS171"/>
      <c r="DT171"/>
      <c r="DU171"/>
      <c r="DV171"/>
      <c r="DW171"/>
      <c r="DX171"/>
      <c r="DY171"/>
      <c r="DZ171"/>
      <c r="EA171"/>
      <c r="EB171"/>
      <c r="EC171"/>
      <c r="ED171"/>
      <c r="EE171"/>
      <c r="EF171"/>
      <c r="EG171"/>
      <c r="EH171"/>
      <c r="EI171"/>
      <c r="EJ171"/>
      <c r="EK171"/>
      <c r="EL171"/>
      <c r="EM171"/>
      <c r="EN171"/>
      <c r="EO171"/>
      <c r="EP171"/>
      <c r="EQ171"/>
      <c r="ER171"/>
      <c r="ES171"/>
      <c r="ET171"/>
      <c r="EU171"/>
      <c r="EV171"/>
      <c r="EW171"/>
      <c r="EX171"/>
      <c r="EY171"/>
      <c r="EZ171"/>
      <c r="FA171"/>
      <c r="FB171"/>
      <c r="FC171"/>
      <c r="FD171"/>
      <c r="FE171"/>
      <c r="FF171"/>
      <c r="FG171"/>
      <c r="FH171"/>
      <c r="FI171"/>
      <c r="FJ171"/>
      <c r="FK171"/>
      <c r="FL171"/>
      <c r="FM171"/>
      <c r="FN171"/>
      <c r="FO171"/>
      <c r="FP171"/>
      <c r="FQ171"/>
      <c r="FR171"/>
      <c r="FS171"/>
      <c r="FT171"/>
      <c r="FU171"/>
      <c r="FV171"/>
      <c r="FW171"/>
      <c r="FX171"/>
      <c r="FY171"/>
      <c r="FZ171"/>
      <c r="GA171"/>
      <c r="GB171"/>
      <c r="GC171"/>
      <c r="GD171"/>
      <c r="GE171"/>
      <c r="GF171"/>
      <c r="GG171"/>
      <c r="GH171"/>
      <c r="GI171"/>
      <c r="GJ171"/>
      <c r="GK171"/>
      <c r="GL171"/>
      <c r="GM171"/>
      <c r="GN171"/>
      <c r="GO171"/>
      <c r="GP171"/>
      <c r="GQ171"/>
      <c r="GR171"/>
      <c r="GS171"/>
      <c r="GT171"/>
      <c r="GU171"/>
      <c r="GV171"/>
      <c r="GW171"/>
      <c r="GX171"/>
      <c r="GY171"/>
      <c r="GZ171"/>
      <c r="HA171"/>
      <c r="HB171"/>
      <c r="HC171"/>
      <c r="HD171"/>
      <c r="HE171"/>
      <c r="HF171"/>
      <c r="HG171"/>
      <c r="HH171"/>
      <c r="HI171"/>
      <c r="HJ171"/>
      <c r="HK171"/>
      <c r="HL171"/>
      <c r="HM171"/>
      <c r="HN171"/>
      <c r="HO171"/>
      <c r="HP171"/>
      <c r="HQ171"/>
      <c r="HR171"/>
      <c r="HS171"/>
      <c r="HT171"/>
      <c r="HU171"/>
      <c r="HV171"/>
      <c r="HW171"/>
      <c r="HX171"/>
      <c r="HY171"/>
      <c r="HZ171"/>
      <c r="IA171"/>
      <c r="IB171"/>
      <c r="IC171"/>
      <c r="ID171"/>
      <c r="IE171"/>
      <c r="IF171"/>
      <c r="IG171"/>
      <c r="IH171"/>
      <c r="II171"/>
      <c r="IJ171"/>
      <c r="IK171"/>
      <c r="IL171"/>
      <c r="IM171"/>
      <c r="IN171"/>
      <c r="IO171"/>
      <c r="IP171"/>
      <c r="IQ171"/>
      <c r="IR171"/>
      <c r="IS171"/>
      <c r="IT171"/>
      <c r="IU171"/>
      <c r="IV171"/>
      <c r="IW171"/>
      <c r="IX171"/>
      <c r="IY171"/>
    </row>
    <row r="172" spans="1:259" ht="53" customHeight="1" x14ac:dyDescent="0.2">
      <c r="A172" s="14" t="s">
        <v>240</v>
      </c>
      <c r="B172" s="29" t="str">
        <f>VLOOKUP(A172,'HECVAT - Full'!A$26:B$285,2,FALSE)</f>
        <v>Are redundant power strategies tested?</v>
      </c>
      <c r="C172" s="36" t="str">
        <f>IF(LEN(VLOOKUP($A172,Questions!$B:$AA,20,FALSE))=0,"",VLOOKUP($A172,Questions!$B:$AA,20,FALSE))</f>
        <v xml:space="preserve"> </v>
      </c>
      <c r="D172" s="38" t="str">
        <f>IF(LEN(VLOOKUP($A172,Questions!$B:$AA,21,FALSE))=0,"",VLOOKUP($A172,Questions!$B:$AA,21,FALSE))</f>
        <v xml:space="preserve"> </v>
      </c>
      <c r="E172" s="36" t="str">
        <f>IF(LEN(VLOOKUP($A172,Questions!$B:$AA,22,FALSE))=0,"",VLOOKUP($A172,Questions!$B:$AA,22,FALSE))</f>
        <v xml:space="preserve"> </v>
      </c>
      <c r="F172" s="37" t="str">
        <f>IF(LEN(VLOOKUP($A172,Questions!$B:$AA,23,FALSE))=0,"",VLOOKUP($A172,Questions!$B:$AA,23,FALSE))</f>
        <v xml:space="preserve"> </v>
      </c>
      <c r="G172" s="37" t="str">
        <f>IF(LEN(VLOOKUP($A172,Questions!$B:$AA,24,FALSE))=0,"",VLOOKUP($A172,Questions!$B:$AA,24,FALSE))</f>
        <v xml:space="preserve"> </v>
      </c>
      <c r="H172" s="38" t="str">
        <f>IF(LEN(VLOOKUP($A172,Questions!$B:$AA,25,FALSE))=0,"",VLOOKUP($A172,Questions!$B:$AA,25,FALSE))</f>
        <v xml:space="preserve"> </v>
      </c>
      <c r="I172" s="36" t="str">
        <f>IF(LEN(VLOOKUP($A172,Questions!$B:$AA,26,FALSE))=0,"",VLOOKUP($A172,Questions!$B:$AA,26,FALSE))</f>
        <v xml:space="preserve"> </v>
      </c>
      <c r="J172" s="36" t="str">
        <f>IF(LEN(VLOOKUP($A172,Questions!$B:$AB,27,FALSE))=0,"",VLOOKUP($A172,Questions!$B:$AB,27,FALSE))</f>
        <v xml:space="preserve"> </v>
      </c>
      <c r="K172"/>
      <c r="L172"/>
      <c r="M172"/>
      <c r="N172"/>
      <c r="O172"/>
      <c r="P172"/>
      <c r="Q172"/>
      <c r="R172"/>
      <c r="S172"/>
      <c r="T172"/>
      <c r="U172"/>
      <c r="V172"/>
      <c r="W172"/>
      <c r="X172"/>
      <c r="Y172"/>
      <c r="Z172"/>
      <c r="AA172"/>
      <c r="AB172"/>
      <c r="AC172"/>
      <c r="AD172"/>
      <c r="AE172"/>
      <c r="AF172"/>
      <c r="AG172"/>
      <c r="AH172"/>
      <c r="AI172"/>
      <c r="AJ172"/>
      <c r="AK172"/>
      <c r="AL172"/>
      <c r="AM172"/>
      <c r="AN172"/>
      <c r="AO172"/>
      <c r="AP172"/>
      <c r="AQ172"/>
      <c r="AR172"/>
      <c r="AS172"/>
      <c r="AT172"/>
      <c r="AU172"/>
      <c r="AV172"/>
      <c r="AW172"/>
      <c r="AX172"/>
      <c r="AY172"/>
      <c r="AZ172"/>
      <c r="BA172"/>
      <c r="BB172"/>
      <c r="BC172"/>
      <c r="BD172"/>
      <c r="BE172"/>
      <c r="BF172"/>
      <c r="BG172"/>
      <c r="BH172"/>
      <c r="BI172"/>
      <c r="BJ172"/>
      <c r="BK172"/>
      <c r="BL172"/>
      <c r="BM172"/>
      <c r="BN172"/>
      <c r="BO172"/>
      <c r="BP172"/>
      <c r="BQ172"/>
      <c r="BR172"/>
      <c r="BS172"/>
      <c r="BT172"/>
      <c r="BU172"/>
      <c r="BV172"/>
      <c r="BW172"/>
      <c r="BX172"/>
      <c r="BY172"/>
      <c r="BZ172"/>
      <c r="CA172"/>
      <c r="CB172"/>
      <c r="CC172"/>
      <c r="CD172"/>
      <c r="CE172"/>
      <c r="CF172"/>
      <c r="CG172"/>
      <c r="CH172"/>
      <c r="CI172"/>
      <c r="CJ172"/>
      <c r="CK172"/>
      <c r="CL172"/>
      <c r="CM172"/>
      <c r="CN172"/>
      <c r="CO172"/>
      <c r="CP172"/>
      <c r="CQ172"/>
      <c r="CR172"/>
      <c r="CS172"/>
      <c r="CT172"/>
      <c r="CU172"/>
      <c r="CV172"/>
      <c r="CW172"/>
      <c r="CX172"/>
      <c r="CY172"/>
      <c r="CZ172"/>
      <c r="DA172"/>
      <c r="DB172"/>
      <c r="DC172"/>
      <c r="DD172"/>
      <c r="DE172"/>
      <c r="DF172"/>
      <c r="DG172"/>
      <c r="DH172"/>
      <c r="DI172"/>
      <c r="DJ172"/>
      <c r="DK172"/>
      <c r="DL172"/>
      <c r="DM172"/>
      <c r="DN172"/>
      <c r="DO172"/>
      <c r="DP172"/>
      <c r="DQ172"/>
      <c r="DR172"/>
      <c r="DS172"/>
      <c r="DT172"/>
      <c r="DU172"/>
      <c r="DV172"/>
      <c r="DW172"/>
      <c r="DX172"/>
      <c r="DY172"/>
      <c r="DZ172"/>
      <c r="EA172"/>
      <c r="EB172"/>
      <c r="EC172"/>
      <c r="ED172"/>
      <c r="EE172"/>
      <c r="EF172"/>
      <c r="EG172"/>
      <c r="EH172"/>
      <c r="EI172"/>
      <c r="EJ172"/>
      <c r="EK172"/>
      <c r="EL172"/>
      <c r="EM172"/>
      <c r="EN172"/>
      <c r="EO172"/>
      <c r="EP172"/>
      <c r="EQ172"/>
      <c r="ER172"/>
      <c r="ES172"/>
      <c r="ET172"/>
      <c r="EU172"/>
      <c r="EV172"/>
      <c r="EW172"/>
      <c r="EX172"/>
      <c r="EY172"/>
      <c r="EZ172"/>
      <c r="FA172"/>
      <c r="FB172"/>
      <c r="FC172"/>
      <c r="FD172"/>
      <c r="FE172"/>
      <c r="FF172"/>
      <c r="FG172"/>
      <c r="FH172"/>
      <c r="FI172"/>
      <c r="FJ172"/>
      <c r="FK172"/>
      <c r="FL172"/>
      <c r="FM172"/>
      <c r="FN172"/>
      <c r="FO172"/>
      <c r="FP172"/>
      <c r="FQ172"/>
      <c r="FR172"/>
      <c r="FS172"/>
      <c r="FT172"/>
      <c r="FU172"/>
      <c r="FV172"/>
      <c r="FW172"/>
      <c r="FX172"/>
      <c r="FY172"/>
      <c r="FZ172"/>
      <c r="GA172"/>
      <c r="GB172"/>
      <c r="GC172"/>
      <c r="GD172"/>
      <c r="GE172"/>
      <c r="GF172"/>
      <c r="GG172"/>
      <c r="GH172"/>
      <c r="GI172"/>
      <c r="GJ172"/>
      <c r="GK172"/>
      <c r="GL172"/>
      <c r="GM172"/>
      <c r="GN172"/>
      <c r="GO172"/>
      <c r="GP172"/>
      <c r="GQ172"/>
      <c r="GR172"/>
      <c r="GS172"/>
      <c r="GT172"/>
      <c r="GU172"/>
      <c r="GV172"/>
      <c r="GW172"/>
      <c r="GX172"/>
      <c r="GY172"/>
      <c r="GZ172"/>
      <c r="HA172"/>
      <c r="HB172"/>
      <c r="HC172"/>
      <c r="HD172"/>
      <c r="HE172"/>
      <c r="HF172"/>
      <c r="HG172"/>
      <c r="HH172"/>
      <c r="HI172"/>
      <c r="HJ172"/>
      <c r="HK172"/>
      <c r="HL172"/>
      <c r="HM172"/>
      <c r="HN172"/>
      <c r="HO172"/>
      <c r="HP172"/>
      <c r="HQ172"/>
      <c r="HR172"/>
      <c r="HS172"/>
      <c r="HT172"/>
      <c r="HU172"/>
      <c r="HV172"/>
      <c r="HW172"/>
      <c r="HX172"/>
      <c r="HY172"/>
      <c r="HZ172"/>
      <c r="IA172"/>
      <c r="IB172"/>
      <c r="IC172"/>
      <c r="ID172"/>
      <c r="IE172"/>
      <c r="IF172"/>
      <c r="IG172"/>
      <c r="IH172"/>
      <c r="II172"/>
      <c r="IJ172"/>
      <c r="IK172"/>
      <c r="IL172"/>
      <c r="IM172"/>
      <c r="IN172"/>
      <c r="IO172"/>
      <c r="IP172"/>
      <c r="IQ172"/>
      <c r="IR172"/>
      <c r="IS172"/>
      <c r="IT172"/>
      <c r="IU172"/>
      <c r="IV172"/>
      <c r="IW172"/>
      <c r="IX172"/>
      <c r="IY172"/>
    </row>
    <row r="173" spans="1:259" ht="36" customHeight="1" x14ac:dyDescent="0.2">
      <c r="A173" s="14" t="s">
        <v>241</v>
      </c>
      <c r="B173" s="29" t="str">
        <f>VLOOKUP(A173,'HECVAT - Full'!A$26:B$285,2,FALSE)</f>
        <v>Describe or provide a reference to the availability of cooling and fire suppression systems in all datacenters where institution data will reside.</v>
      </c>
      <c r="C173" s="36" t="str">
        <f>IF(LEN(VLOOKUP($A173,Questions!$B:$AA,20,FALSE))=0,"",VLOOKUP($A173,Questions!$B:$AA,20,FALSE))</f>
        <v xml:space="preserve"> </v>
      </c>
      <c r="D173" s="38" t="str">
        <f>IF(LEN(VLOOKUP($A173,Questions!$B:$AA,21,FALSE))=0,"",VLOOKUP($A173,Questions!$B:$AA,21,FALSE))</f>
        <v xml:space="preserve"> </v>
      </c>
      <c r="E173" s="36" t="str">
        <f>IF(LEN(VLOOKUP($A173,Questions!$B:$AA,22,FALSE))=0,"",VLOOKUP($A173,Questions!$B:$AA,22,FALSE))</f>
        <v xml:space="preserve"> </v>
      </c>
      <c r="F173" s="37" t="str">
        <f>IF(LEN(VLOOKUP($A173,Questions!$B:$AA,23,FALSE))=0,"",VLOOKUP($A173,Questions!$B:$AA,23,FALSE))</f>
        <v xml:space="preserve"> </v>
      </c>
      <c r="G173" s="37" t="str">
        <f>IF(LEN(VLOOKUP($A173,Questions!$B:$AA,24,FALSE))=0,"",VLOOKUP($A173,Questions!$B:$AA,24,FALSE))</f>
        <v xml:space="preserve"> </v>
      </c>
      <c r="H173" s="38" t="str">
        <f>IF(LEN(VLOOKUP($A173,Questions!$B:$AA,25,FALSE))=0,"",VLOOKUP($A173,Questions!$B:$AA,25,FALSE))</f>
        <v xml:space="preserve"> </v>
      </c>
      <c r="I173" s="36" t="str">
        <f>IF(LEN(VLOOKUP($A173,Questions!$B:$AA,26,FALSE))=0,"",VLOOKUP($A173,Questions!$B:$AA,26,FALSE))</f>
        <v xml:space="preserve"> </v>
      </c>
      <c r="J173" s="36" t="str">
        <f>IF(LEN(VLOOKUP($A173,Questions!$B:$AB,27,FALSE))=0,"",VLOOKUP($A173,Questions!$B:$AB,27,FALSE))</f>
        <v xml:space="preserve"> </v>
      </c>
      <c r="K173"/>
      <c r="L173"/>
      <c r="M173"/>
      <c r="N173"/>
      <c r="O173"/>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c r="BF173"/>
      <c r="BG173"/>
      <c r="BH173"/>
      <c r="BI173"/>
      <c r="BJ173"/>
      <c r="BK173"/>
      <c r="BL173"/>
      <c r="BM173"/>
      <c r="BN173"/>
      <c r="BO173"/>
      <c r="BP173"/>
      <c r="BQ173"/>
      <c r="BR173"/>
      <c r="BS173"/>
      <c r="BT173"/>
      <c r="BU173"/>
      <c r="BV173"/>
      <c r="BW173"/>
      <c r="BX173"/>
      <c r="BY173"/>
      <c r="BZ173"/>
      <c r="CA173"/>
      <c r="CB173"/>
      <c r="CC173"/>
      <c r="CD173"/>
      <c r="CE173"/>
      <c r="CF173"/>
      <c r="CG173"/>
      <c r="CH173"/>
      <c r="CI173"/>
      <c r="CJ173"/>
      <c r="CK173"/>
      <c r="CL173"/>
      <c r="CM173"/>
      <c r="CN173"/>
      <c r="CO173"/>
      <c r="CP173"/>
      <c r="CQ173"/>
      <c r="CR173"/>
      <c r="CS173"/>
      <c r="CT173"/>
      <c r="CU173"/>
      <c r="CV173"/>
      <c r="CW173"/>
      <c r="CX173"/>
      <c r="CY173"/>
      <c r="CZ173"/>
      <c r="DA173"/>
      <c r="DB173"/>
      <c r="DC173"/>
      <c r="DD173"/>
      <c r="DE173"/>
      <c r="DF173"/>
      <c r="DG173"/>
      <c r="DH173"/>
      <c r="DI173"/>
      <c r="DJ173"/>
      <c r="DK173"/>
      <c r="DL173"/>
      <c r="DM173"/>
      <c r="DN173"/>
      <c r="DO173"/>
      <c r="DP173"/>
      <c r="DQ173"/>
      <c r="DR173"/>
      <c r="DS173"/>
      <c r="DT173"/>
      <c r="DU173"/>
      <c r="DV173"/>
      <c r="DW173"/>
      <c r="DX173"/>
      <c r="DY173"/>
      <c r="DZ173"/>
      <c r="EA173"/>
      <c r="EB173"/>
      <c r="EC173"/>
      <c r="ED173"/>
      <c r="EE173"/>
      <c r="EF173"/>
      <c r="EG173"/>
      <c r="EH173"/>
      <c r="EI173"/>
      <c r="EJ173"/>
      <c r="EK173"/>
      <c r="EL173"/>
      <c r="EM173"/>
      <c r="EN173"/>
      <c r="EO173"/>
      <c r="EP173"/>
      <c r="EQ173"/>
      <c r="ER173"/>
      <c r="ES173"/>
      <c r="ET173"/>
      <c r="EU173"/>
      <c r="EV173"/>
      <c r="EW173"/>
      <c r="EX173"/>
      <c r="EY173"/>
      <c r="EZ173"/>
      <c r="FA173"/>
      <c r="FB173"/>
      <c r="FC173"/>
      <c r="FD173"/>
      <c r="FE173"/>
      <c r="FF173"/>
      <c r="FG173"/>
      <c r="FH173"/>
      <c r="FI173"/>
      <c r="FJ173"/>
      <c r="FK173"/>
      <c r="FL173"/>
      <c r="FM173"/>
      <c r="FN173"/>
      <c r="FO173"/>
      <c r="FP173"/>
      <c r="FQ173"/>
      <c r="FR173"/>
      <c r="FS173"/>
      <c r="FT173"/>
      <c r="FU173"/>
      <c r="FV173"/>
      <c r="FW173"/>
      <c r="FX173"/>
      <c r="FY173"/>
      <c r="FZ173"/>
      <c r="GA173"/>
      <c r="GB173"/>
      <c r="GC173"/>
      <c r="GD173"/>
      <c r="GE173"/>
      <c r="GF173"/>
      <c r="GG173"/>
      <c r="GH173"/>
      <c r="GI173"/>
      <c r="GJ173"/>
      <c r="GK173"/>
      <c r="GL173"/>
      <c r="GM173"/>
      <c r="GN173"/>
      <c r="GO173"/>
      <c r="GP173"/>
      <c r="GQ173"/>
      <c r="GR173"/>
      <c r="GS173"/>
      <c r="GT173"/>
      <c r="GU173"/>
      <c r="GV173"/>
      <c r="GW173"/>
      <c r="GX173"/>
      <c r="GY173"/>
      <c r="GZ173"/>
      <c r="HA173"/>
      <c r="HB173"/>
      <c r="HC173"/>
      <c r="HD173"/>
      <c r="HE173"/>
      <c r="HF173"/>
      <c r="HG173"/>
      <c r="HH173"/>
      <c r="HI173"/>
      <c r="HJ173"/>
      <c r="HK173"/>
      <c r="HL173"/>
      <c r="HM173"/>
      <c r="HN173"/>
      <c r="HO173"/>
      <c r="HP173"/>
      <c r="HQ173"/>
      <c r="HR173"/>
      <c r="HS173"/>
      <c r="HT173"/>
      <c r="HU173"/>
      <c r="HV173"/>
      <c r="HW173"/>
      <c r="HX173"/>
      <c r="HY173"/>
      <c r="HZ173"/>
      <c r="IA173"/>
      <c r="IB173"/>
      <c r="IC173"/>
      <c r="ID173"/>
      <c r="IE173"/>
      <c r="IF173"/>
      <c r="IG173"/>
      <c r="IH173"/>
      <c r="II173"/>
      <c r="IJ173"/>
      <c r="IK173"/>
      <c r="IL173"/>
      <c r="IM173"/>
      <c r="IN173"/>
      <c r="IO173"/>
      <c r="IP173"/>
      <c r="IQ173"/>
      <c r="IR173"/>
      <c r="IS173"/>
      <c r="IT173"/>
      <c r="IU173"/>
      <c r="IV173"/>
      <c r="IW173"/>
      <c r="IX173"/>
      <c r="IY173"/>
    </row>
    <row r="174" spans="1:259" ht="36" customHeight="1" x14ac:dyDescent="0.2">
      <c r="A174" s="14" t="s">
        <v>242</v>
      </c>
      <c r="B174" s="29" t="str">
        <f>VLOOKUP(A174,'HECVAT - Full'!A$26:B$285,2,FALSE)</f>
        <v>Do you have Internet Service Provider (ISP) Redundancy?</v>
      </c>
      <c r="C174" s="37" t="str">
        <f>IF(LEN(VLOOKUP($A174,Questions!$B:$AA,20,FALSE))=0,"",VLOOKUP($A174,Questions!$B:$AA,20,FALSE))</f>
        <v xml:space="preserve"> </v>
      </c>
      <c r="D174" s="38" t="str">
        <f>IF(LEN(VLOOKUP($A174,Questions!$B:$AA,21,FALSE))=0,"",VLOOKUP($A174,Questions!$B:$AA,21,FALSE))</f>
        <v xml:space="preserve"> </v>
      </c>
      <c r="E174" s="36" t="str">
        <f>IF(LEN(VLOOKUP($A174,Questions!$B:$AA,22,FALSE))=0,"",VLOOKUP($A174,Questions!$B:$AA,22,FALSE))</f>
        <v xml:space="preserve"> </v>
      </c>
      <c r="F174" s="37" t="str">
        <f>IF(LEN(VLOOKUP($A174,Questions!$B:$AA,23,FALSE))=0,"",VLOOKUP($A174,Questions!$B:$AA,23,FALSE))</f>
        <v xml:space="preserve"> </v>
      </c>
      <c r="G174" s="37" t="str">
        <f>IF(LEN(VLOOKUP($A174,Questions!$B:$AA,24,FALSE))=0,"",VLOOKUP($A174,Questions!$B:$AA,24,FALSE))</f>
        <v xml:space="preserve"> </v>
      </c>
      <c r="H174" s="38" t="str">
        <f>IF(LEN(VLOOKUP($A174,Questions!$B:$AA,25,FALSE))=0,"",VLOOKUP($A174,Questions!$B:$AA,25,FALSE))</f>
        <v xml:space="preserve"> </v>
      </c>
      <c r="I174" s="38" t="str">
        <f>IF(LEN(VLOOKUP($A174,Questions!$B:$AA,26,FALSE))=0,"",VLOOKUP($A174,Questions!$B:$AA,26,FALSE))</f>
        <v xml:space="preserve"> </v>
      </c>
      <c r="J174" s="38" t="str">
        <f>IF(LEN(VLOOKUP($A174,Questions!$B:$AB,27,FALSE))=0,"",VLOOKUP($A174,Questions!$B:$AB,27,FALSE))</f>
        <v xml:space="preserve"> </v>
      </c>
      <c r="K174"/>
      <c r="L174"/>
      <c r="M174"/>
      <c r="N174"/>
      <c r="O174"/>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c r="BF174"/>
      <c r="BG174"/>
      <c r="BH174"/>
      <c r="BI174"/>
      <c r="BJ174"/>
      <c r="BK174"/>
      <c r="BL174"/>
      <c r="BM174"/>
      <c r="BN174"/>
      <c r="BO174"/>
      <c r="BP174"/>
      <c r="BQ174"/>
      <c r="BR174"/>
      <c r="BS174"/>
      <c r="BT174"/>
      <c r="BU174"/>
      <c r="BV174"/>
      <c r="BW174"/>
      <c r="BX174"/>
      <c r="BY174"/>
      <c r="BZ174"/>
      <c r="CA174"/>
      <c r="CB174"/>
      <c r="CC174"/>
      <c r="CD174"/>
      <c r="CE174"/>
      <c r="CF174"/>
      <c r="CG174"/>
      <c r="CH174"/>
      <c r="CI174"/>
      <c r="CJ174"/>
      <c r="CK174"/>
      <c r="CL174"/>
      <c r="CM174"/>
      <c r="CN174"/>
      <c r="CO174"/>
      <c r="CP174"/>
      <c r="CQ174"/>
      <c r="CR174"/>
      <c r="CS174"/>
      <c r="CT174"/>
      <c r="CU174"/>
      <c r="CV174"/>
      <c r="CW174"/>
      <c r="CX174"/>
      <c r="CY174"/>
      <c r="CZ174"/>
      <c r="DA174"/>
      <c r="DB174"/>
      <c r="DC174"/>
      <c r="DD174"/>
      <c r="DE174"/>
      <c r="DF174"/>
      <c r="DG174"/>
      <c r="DH174"/>
      <c r="DI174"/>
      <c r="DJ174"/>
      <c r="DK174"/>
      <c r="DL174"/>
      <c r="DM174"/>
      <c r="DN174"/>
      <c r="DO174"/>
      <c r="DP174"/>
      <c r="DQ174"/>
      <c r="DR174"/>
      <c r="DS174"/>
      <c r="DT174"/>
      <c r="DU174"/>
      <c r="DV174"/>
      <c r="DW174"/>
      <c r="DX174"/>
      <c r="DY174"/>
      <c r="DZ174"/>
      <c r="EA174"/>
      <c r="EB174"/>
      <c r="EC174"/>
      <c r="ED174"/>
      <c r="EE174"/>
      <c r="EF174"/>
      <c r="EG174"/>
      <c r="EH174"/>
      <c r="EI174"/>
      <c r="EJ174"/>
      <c r="EK174"/>
      <c r="EL174"/>
      <c r="EM174"/>
      <c r="EN174"/>
      <c r="EO174"/>
      <c r="EP174"/>
      <c r="EQ174"/>
      <c r="ER174"/>
      <c r="ES174"/>
      <c r="ET174"/>
      <c r="EU174"/>
      <c r="EV174"/>
      <c r="EW174"/>
      <c r="EX174"/>
      <c r="EY174"/>
      <c r="EZ174"/>
      <c r="FA174"/>
      <c r="FB174"/>
      <c r="FC174"/>
      <c r="FD174"/>
      <c r="FE174"/>
      <c r="FF174"/>
      <c r="FG174"/>
      <c r="FH174"/>
      <c r="FI174"/>
      <c r="FJ174"/>
      <c r="FK174"/>
      <c r="FL174"/>
      <c r="FM174"/>
      <c r="FN174"/>
      <c r="FO174"/>
      <c r="FP174"/>
      <c r="FQ174"/>
      <c r="FR174"/>
      <c r="FS174"/>
      <c r="FT174"/>
      <c r="FU174"/>
      <c r="FV174"/>
      <c r="FW174"/>
      <c r="FX174"/>
      <c r="FY174"/>
      <c r="FZ174"/>
      <c r="GA174"/>
      <c r="GB174"/>
      <c r="GC174"/>
      <c r="GD174"/>
      <c r="GE174"/>
      <c r="GF174"/>
      <c r="GG174"/>
      <c r="GH174"/>
      <c r="GI174"/>
      <c r="GJ174"/>
      <c r="GK174"/>
      <c r="GL174"/>
      <c r="GM174"/>
      <c r="GN174"/>
      <c r="GO174"/>
      <c r="GP174"/>
      <c r="GQ174"/>
      <c r="GR174"/>
      <c r="GS174"/>
      <c r="GT174"/>
      <c r="GU174"/>
      <c r="GV174"/>
      <c r="GW174"/>
      <c r="GX174"/>
      <c r="GY174"/>
      <c r="GZ174"/>
      <c r="HA174"/>
      <c r="HB174"/>
      <c r="HC174"/>
      <c r="HD174"/>
      <c r="HE174"/>
      <c r="HF174"/>
      <c r="HG174"/>
      <c r="HH174"/>
      <c r="HI174"/>
      <c r="HJ174"/>
      <c r="HK174"/>
      <c r="HL174"/>
      <c r="HM174"/>
      <c r="HN174"/>
      <c r="HO174"/>
      <c r="HP174"/>
      <c r="HQ174"/>
      <c r="HR174"/>
      <c r="HS174"/>
      <c r="HT174"/>
      <c r="HU174"/>
      <c r="HV174"/>
      <c r="HW174"/>
      <c r="HX174"/>
      <c r="HY174"/>
      <c r="HZ174"/>
      <c r="IA174"/>
      <c r="IB174"/>
      <c r="IC174"/>
      <c r="ID174"/>
      <c r="IE174"/>
      <c r="IF174"/>
      <c r="IG174"/>
      <c r="IH174"/>
      <c r="II174"/>
      <c r="IJ174"/>
      <c r="IK174"/>
      <c r="IL174"/>
      <c r="IM174"/>
      <c r="IN174"/>
      <c r="IO174"/>
      <c r="IP174"/>
      <c r="IQ174"/>
      <c r="IR174"/>
      <c r="IS174"/>
      <c r="IT174"/>
      <c r="IU174"/>
      <c r="IV174"/>
      <c r="IW174"/>
      <c r="IX174"/>
      <c r="IY174"/>
    </row>
    <row r="175" spans="1:259" s="1" customFormat="1" ht="48" customHeight="1" x14ac:dyDescent="0.2">
      <c r="A175" s="14" t="s">
        <v>243</v>
      </c>
      <c r="B175" s="29" t="str">
        <f>VLOOKUP(A175,'HECVAT - Full'!A$26:B$285,2,FALSE)</f>
        <v>Does every datacenter where the Institution's data will reside have multiple telephone company or network provider entrances to the facility?</v>
      </c>
      <c r="C175" s="36" t="str">
        <f>IF(LEN(VLOOKUP($A175,Questions!$B:$AA,20,FALSE))=0,"",VLOOKUP($A175,Questions!$B:$AA,20,FALSE))</f>
        <v xml:space="preserve"> </v>
      </c>
      <c r="D175" s="38" t="str">
        <f>IF(LEN(VLOOKUP($A175,Questions!$B:$AA,21,FALSE))=0,"",VLOOKUP($A175,Questions!$B:$AA,21,FALSE))</f>
        <v xml:space="preserve"> </v>
      </c>
      <c r="E175" s="36" t="str">
        <f>IF(LEN(VLOOKUP($A175,Questions!$B:$AA,22,FALSE))=0,"",VLOOKUP($A175,Questions!$B:$AA,22,FALSE))</f>
        <v xml:space="preserve"> </v>
      </c>
      <c r="F175" s="36" t="str">
        <f>IF(LEN(VLOOKUP($A175,Questions!$B:$AA,23,FALSE))=0,"",VLOOKUP($A175,Questions!$B:$AA,23,FALSE))</f>
        <v xml:space="preserve"> </v>
      </c>
      <c r="G175" s="37" t="str">
        <f>IF(LEN(VLOOKUP($A175,Questions!$B:$AA,24,FALSE))=0,"",VLOOKUP($A175,Questions!$B:$AA,24,FALSE))</f>
        <v xml:space="preserve"> </v>
      </c>
      <c r="H175" s="38" t="str">
        <f>IF(LEN(VLOOKUP($A175,Questions!$B:$AA,25,FALSE))=0,"",VLOOKUP($A175,Questions!$B:$AA,25,FALSE))</f>
        <v xml:space="preserve"> </v>
      </c>
      <c r="I175" s="38" t="str">
        <f>IF(LEN(VLOOKUP($A175,Questions!$B:$AA,26,FALSE))=0,"",VLOOKUP($A175,Questions!$B:$AA,26,FALSE))</f>
        <v xml:space="preserve"> </v>
      </c>
      <c r="J175" s="38" t="str">
        <f>IF(LEN(VLOOKUP($A175,Questions!$B:$AB,27,FALSE))=0,"",VLOOKUP($A175,Questions!$B:$AB,27,FALSE))</f>
        <v xml:space="preserve"> </v>
      </c>
      <c r="K175" s="4"/>
      <c r="L175" s="4"/>
      <c r="M175" s="4"/>
      <c r="N175" s="4"/>
      <c r="O175" s="4"/>
      <c r="P175" s="4"/>
      <c r="Q175" s="4"/>
      <c r="R175" s="4"/>
      <c r="S175" s="4"/>
      <c r="T175" s="4"/>
      <c r="U175" s="4"/>
      <c r="V175" s="4"/>
      <c r="W175" s="4"/>
      <c r="X175" s="4"/>
      <c r="Y175" s="4"/>
      <c r="Z175" s="4"/>
      <c r="AA175" s="4"/>
      <c r="AB175" s="4"/>
      <c r="AC175" s="4"/>
      <c r="AD175" s="4"/>
      <c r="AE175" s="4"/>
      <c r="AF175" s="4"/>
      <c r="AG175" s="4"/>
      <c r="AH175" s="4"/>
      <c r="AI175" s="4"/>
      <c r="AJ175" s="4"/>
      <c r="AK175" s="4"/>
      <c r="AL175" s="4"/>
      <c r="AM175" s="4"/>
      <c r="AN175" s="4"/>
      <c r="AO175" s="4"/>
      <c r="AP175" s="4"/>
      <c r="AQ175" s="4"/>
      <c r="AR175" s="4"/>
      <c r="AS175" s="4"/>
      <c r="AT175" s="4"/>
      <c r="AU175" s="4"/>
      <c r="AV175" s="4"/>
      <c r="AW175" s="4"/>
      <c r="AX175" s="4"/>
      <c r="AY175" s="4"/>
      <c r="AZ175" s="4"/>
      <c r="BA175" s="4"/>
      <c r="BB175" s="4"/>
      <c r="BC175" s="4"/>
      <c r="BD175" s="4"/>
      <c r="BE175" s="4"/>
      <c r="BF175" s="4"/>
      <c r="BG175" s="4"/>
      <c r="BH175" s="4"/>
      <c r="BI175" s="4"/>
      <c r="BJ175" s="4"/>
      <c r="BK175" s="4"/>
      <c r="BL175" s="4"/>
      <c r="BM175" s="4"/>
      <c r="BN175" s="4"/>
      <c r="BO175" s="4"/>
      <c r="BP175" s="4"/>
      <c r="BQ175" s="4"/>
      <c r="BR175" s="4"/>
      <c r="BS175" s="4"/>
      <c r="BT175" s="4"/>
      <c r="BU175" s="4"/>
      <c r="BV175" s="4"/>
      <c r="BW175" s="4"/>
      <c r="BX175" s="4"/>
      <c r="BY175" s="4"/>
      <c r="BZ175" s="4"/>
      <c r="CA175" s="4"/>
      <c r="CB175" s="4"/>
      <c r="CC175" s="4"/>
      <c r="CD175" s="4"/>
      <c r="CE175" s="4"/>
      <c r="CF175" s="4"/>
      <c r="CG175" s="4"/>
      <c r="CH175" s="4"/>
      <c r="CI175" s="4"/>
      <c r="CJ175" s="4"/>
      <c r="CK175" s="4"/>
      <c r="CL175" s="4"/>
      <c r="CM175" s="4"/>
      <c r="CN175" s="4"/>
      <c r="CO175" s="4"/>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4"/>
      <c r="DP175" s="4"/>
      <c r="DQ175" s="4"/>
      <c r="DR175" s="4"/>
      <c r="DS175" s="4"/>
      <c r="DT175" s="4"/>
      <c r="DU175" s="4"/>
      <c r="DV175" s="4"/>
      <c r="DW175" s="4"/>
      <c r="DX175" s="4"/>
      <c r="DY175" s="4"/>
      <c r="DZ175" s="4"/>
      <c r="EA175" s="4"/>
      <c r="EB175" s="4"/>
      <c r="EC175" s="4"/>
      <c r="ED175" s="4"/>
      <c r="EE175" s="4"/>
      <c r="EF175" s="4"/>
      <c r="EG175" s="4"/>
      <c r="EH175" s="4"/>
      <c r="EI175" s="4"/>
      <c r="EJ175" s="4"/>
      <c r="EK175" s="4"/>
      <c r="EL175" s="4"/>
      <c r="EM175" s="4"/>
      <c r="EN175" s="4"/>
      <c r="EO175" s="4"/>
      <c r="EP175" s="4"/>
      <c r="EQ175" s="4"/>
      <c r="ER175" s="4"/>
      <c r="ES175" s="4"/>
      <c r="ET175" s="4"/>
      <c r="EU175" s="4"/>
      <c r="EV175" s="4"/>
      <c r="EW175" s="4"/>
      <c r="EX175" s="4"/>
      <c r="EY175" s="4"/>
      <c r="EZ175" s="4"/>
      <c r="FA175" s="4"/>
      <c r="FB175" s="4"/>
      <c r="FC175" s="4"/>
      <c r="FD175" s="4"/>
      <c r="FE175" s="4"/>
      <c r="FF175" s="4"/>
      <c r="FG175" s="4"/>
      <c r="FH175" s="4"/>
      <c r="FI175" s="4"/>
      <c r="FJ175" s="4"/>
      <c r="FK175" s="4"/>
      <c r="FL175" s="4"/>
      <c r="FM175" s="4"/>
      <c r="FN175" s="4"/>
      <c r="FO175" s="4"/>
      <c r="FP175" s="4"/>
      <c r="FQ175" s="4"/>
      <c r="FR175" s="4"/>
      <c r="FS175" s="4"/>
      <c r="FT175" s="4"/>
      <c r="FU175" s="4"/>
      <c r="FV175" s="4"/>
      <c r="FW175" s="4"/>
      <c r="FX175" s="4"/>
      <c r="FY175" s="4"/>
      <c r="FZ175" s="4"/>
      <c r="GA175" s="4"/>
      <c r="GB175" s="4"/>
      <c r="GC175" s="4"/>
      <c r="GD175" s="4"/>
      <c r="GE175" s="4"/>
      <c r="GF175" s="4"/>
      <c r="GG175" s="4"/>
      <c r="GH175" s="4"/>
      <c r="GI175" s="4"/>
      <c r="GJ175" s="4"/>
      <c r="GK175" s="4"/>
      <c r="GL175" s="4"/>
      <c r="GM175" s="4"/>
      <c r="GN175" s="4"/>
      <c r="GO175" s="4"/>
      <c r="GP175" s="4"/>
      <c r="GQ175" s="4"/>
      <c r="GR175" s="4"/>
      <c r="GS175" s="4"/>
      <c r="GT175" s="4"/>
      <c r="GU175" s="4"/>
      <c r="GV175" s="4"/>
      <c r="GW175" s="4"/>
      <c r="GX175" s="4"/>
      <c r="GY175" s="4"/>
      <c r="GZ175" s="4"/>
      <c r="HA175" s="4"/>
      <c r="HB175" s="4"/>
      <c r="HC175" s="4"/>
      <c r="HD175" s="4"/>
      <c r="HE175" s="4"/>
      <c r="HF175" s="4"/>
      <c r="HG175" s="4"/>
      <c r="HH175" s="4"/>
      <c r="HI175" s="4"/>
      <c r="HJ175" s="4"/>
      <c r="HK175" s="4"/>
      <c r="HL175" s="4"/>
      <c r="HM175" s="4"/>
      <c r="HN175" s="4"/>
      <c r="HO175" s="4"/>
      <c r="HP175" s="4"/>
      <c r="HQ175" s="4"/>
      <c r="HR175" s="4"/>
      <c r="HS175" s="4"/>
      <c r="HT175" s="4"/>
      <c r="HU175" s="4"/>
      <c r="HV175" s="4"/>
      <c r="HW175" s="4"/>
      <c r="HX175" s="4"/>
      <c r="HY175" s="4"/>
      <c r="HZ175" s="4"/>
      <c r="IA175" s="4"/>
      <c r="IB175" s="4"/>
      <c r="IC175" s="4"/>
      <c r="ID175" s="4"/>
      <c r="IE175" s="4"/>
      <c r="IF175" s="4"/>
      <c r="IG175" s="4"/>
      <c r="IH175" s="4"/>
      <c r="II175" s="4"/>
      <c r="IJ175" s="4"/>
      <c r="IK175" s="4"/>
      <c r="IL175" s="4"/>
      <c r="IM175" s="4"/>
      <c r="IN175" s="4"/>
      <c r="IO175" s="4"/>
      <c r="IP175" s="4"/>
      <c r="IQ175" s="4"/>
      <c r="IR175" s="4"/>
      <c r="IS175" s="4"/>
      <c r="IT175" s="4"/>
      <c r="IU175" s="4"/>
      <c r="IV175" s="4"/>
      <c r="IW175" s="4"/>
      <c r="IX175" s="4"/>
      <c r="IY175" s="4"/>
    </row>
    <row r="176" spans="1:259" ht="64.25" customHeight="1" x14ac:dyDescent="0.2">
      <c r="A176" s="14" t="s">
        <v>244</v>
      </c>
      <c r="B176" s="29" t="str">
        <f>VLOOKUP(A176,'HECVAT - Full'!A$26:B$285,2,FALSE)</f>
        <v>Are you requiring multi-factor authentication for administrators of your cloud environment?</v>
      </c>
      <c r="C176" s="37" t="str">
        <f>IF(LEN(VLOOKUP($A176,Questions!$B:$AA,20,FALSE))=0,"",VLOOKUP($A176,Questions!$B:$AA,20,FALSE))</f>
        <v xml:space="preserve"> </v>
      </c>
      <c r="D176" s="38" t="str">
        <f>IF(LEN(VLOOKUP($A176,Questions!$B:$AA,21,FALSE))=0,"",VLOOKUP($A176,Questions!$B:$AA,21,FALSE))</f>
        <v xml:space="preserve"> </v>
      </c>
      <c r="E176" s="36" t="str">
        <f>IF(LEN(VLOOKUP($A176,Questions!$B:$AA,22,FALSE))=0,"",VLOOKUP($A176,Questions!$B:$AA,22,FALSE))</f>
        <v xml:space="preserve"> </v>
      </c>
      <c r="F176" s="36" t="str">
        <f>IF(LEN(VLOOKUP($A176,Questions!$B:$AA,23,FALSE))=0,"",VLOOKUP($A176,Questions!$B:$AA,23,FALSE))</f>
        <v xml:space="preserve"> </v>
      </c>
      <c r="G176" s="37" t="str">
        <f>IF(LEN(VLOOKUP($A176,Questions!$B:$AA,24,FALSE))=0,"",VLOOKUP($A176,Questions!$B:$AA,24,FALSE))</f>
        <v xml:space="preserve"> </v>
      </c>
      <c r="H176" s="38" t="str">
        <f>IF(LEN(VLOOKUP($A176,Questions!$B:$AA,25,FALSE))=0,"",VLOOKUP($A176,Questions!$B:$AA,25,FALSE))</f>
        <v xml:space="preserve"> </v>
      </c>
      <c r="I176" s="38" t="str">
        <f>IF(LEN(VLOOKUP($A176,Questions!$B:$AA,26,FALSE))=0,"",VLOOKUP($A176,Questions!$B:$AA,26,FALSE))</f>
        <v xml:space="preserve"> </v>
      </c>
      <c r="J176" s="38" t="str">
        <f>IF(LEN(VLOOKUP($A176,Questions!$B:$AB,27,FALSE))=0,"",VLOOKUP($A176,Questions!$B:$AB,27,FALSE))</f>
        <v xml:space="preserve"> </v>
      </c>
      <c r="K176"/>
      <c r="L176"/>
      <c r="M176"/>
      <c r="N176"/>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c r="BO176"/>
      <c r="BP176"/>
      <c r="BQ176"/>
      <c r="BR176"/>
      <c r="BS176"/>
      <c r="BT176"/>
      <c r="BU176"/>
      <c r="BV176"/>
      <c r="BW176"/>
      <c r="BX176"/>
      <c r="BY176"/>
      <c r="BZ176"/>
      <c r="CA176"/>
      <c r="CB176"/>
      <c r="CC176"/>
      <c r="CD176"/>
      <c r="CE176"/>
      <c r="CF176"/>
      <c r="CG176"/>
      <c r="CH176"/>
      <c r="CI176"/>
      <c r="CJ176"/>
      <c r="CK176"/>
      <c r="CL176"/>
      <c r="CM176"/>
      <c r="CN176"/>
      <c r="CO176"/>
      <c r="CP176"/>
      <c r="CQ176"/>
      <c r="CR176"/>
      <c r="CS176"/>
      <c r="CT176"/>
      <c r="CU176"/>
      <c r="CV176"/>
      <c r="CW176"/>
      <c r="CX176"/>
      <c r="CY176"/>
      <c r="CZ176"/>
      <c r="DA176"/>
      <c r="DB176"/>
      <c r="DC176"/>
      <c r="DD176"/>
      <c r="DE176"/>
      <c r="DF176"/>
      <c r="DG176"/>
      <c r="DH176"/>
      <c r="DI176"/>
      <c r="DJ176"/>
      <c r="DK176"/>
      <c r="DL176"/>
      <c r="DM176"/>
      <c r="DN176"/>
      <c r="DO176"/>
      <c r="DP176"/>
      <c r="DQ176"/>
      <c r="DR176"/>
      <c r="DS176"/>
      <c r="DT176"/>
      <c r="DU176"/>
      <c r="DV176"/>
      <c r="DW176"/>
      <c r="DX176"/>
      <c r="DY176"/>
      <c r="DZ176"/>
      <c r="EA176"/>
      <c r="EB176"/>
      <c r="EC176"/>
      <c r="ED176"/>
      <c r="EE176"/>
      <c r="EF176"/>
      <c r="EG176"/>
      <c r="EH176"/>
      <c r="EI176"/>
      <c r="EJ176"/>
      <c r="EK176"/>
      <c r="EL176"/>
      <c r="EM176"/>
      <c r="EN176"/>
      <c r="EO176"/>
      <c r="EP176"/>
      <c r="EQ176"/>
      <c r="ER176"/>
      <c r="ES176"/>
      <c r="ET176"/>
      <c r="EU176"/>
      <c r="EV176"/>
      <c r="EW176"/>
      <c r="EX176"/>
      <c r="EY176"/>
      <c r="EZ176"/>
      <c r="FA176"/>
      <c r="FB176"/>
      <c r="FC176"/>
      <c r="FD176"/>
      <c r="FE176"/>
      <c r="FF176"/>
      <c r="FG176"/>
      <c r="FH176"/>
      <c r="FI176"/>
      <c r="FJ176"/>
      <c r="FK176"/>
      <c r="FL176"/>
      <c r="FM176"/>
      <c r="FN176"/>
      <c r="FO176"/>
      <c r="FP176"/>
      <c r="FQ176"/>
      <c r="FR176"/>
      <c r="FS176"/>
      <c r="FT176"/>
      <c r="FU176"/>
      <c r="FV176"/>
      <c r="FW176"/>
      <c r="FX176"/>
      <c r="FY176"/>
      <c r="FZ176"/>
      <c r="GA176"/>
      <c r="GB176"/>
      <c r="GC176"/>
      <c r="GD176"/>
      <c r="GE176"/>
      <c r="GF176"/>
      <c r="GG176"/>
      <c r="GH176"/>
      <c r="GI176"/>
      <c r="GJ176"/>
      <c r="GK176"/>
      <c r="GL176"/>
      <c r="GM176"/>
      <c r="GN176"/>
      <c r="GO176"/>
      <c r="GP176"/>
      <c r="GQ176"/>
      <c r="GR176"/>
      <c r="GS176"/>
      <c r="GT176"/>
      <c r="GU176"/>
      <c r="GV176"/>
      <c r="GW176"/>
      <c r="GX176"/>
      <c r="GY176"/>
      <c r="GZ176"/>
      <c r="HA176"/>
      <c r="HB176"/>
      <c r="HC176"/>
      <c r="HD176"/>
      <c r="HE176"/>
      <c r="HF176"/>
      <c r="HG176"/>
      <c r="HH176"/>
      <c r="HI176"/>
      <c r="HJ176"/>
      <c r="HK176"/>
      <c r="HL176"/>
      <c r="HM176"/>
      <c r="HN176"/>
      <c r="HO176"/>
      <c r="HP176"/>
      <c r="HQ176"/>
      <c r="HR176"/>
      <c r="HS176"/>
      <c r="HT176"/>
      <c r="HU176"/>
      <c r="HV176"/>
      <c r="HW176"/>
      <c r="HX176"/>
      <c r="HY176"/>
      <c r="HZ176"/>
      <c r="IA176"/>
      <c r="IB176"/>
      <c r="IC176"/>
      <c r="ID176"/>
      <c r="IE176"/>
      <c r="IF176"/>
      <c r="IG176"/>
      <c r="IH176"/>
      <c r="II176"/>
      <c r="IJ176"/>
      <c r="IK176"/>
      <c r="IL176"/>
      <c r="IM176"/>
      <c r="IN176"/>
      <c r="IO176"/>
      <c r="IP176"/>
      <c r="IQ176"/>
      <c r="IR176"/>
      <c r="IS176"/>
      <c r="IT176"/>
      <c r="IU176"/>
      <c r="IV176"/>
      <c r="IW176"/>
      <c r="IX176"/>
      <c r="IY176"/>
    </row>
    <row r="177" spans="1:259" ht="36" customHeight="1" x14ac:dyDescent="0.2">
      <c r="A177" s="14" t="s">
        <v>245</v>
      </c>
      <c r="B177" s="29" t="str">
        <f>VLOOKUP(A177,'HECVAT - Full'!A$26:B$285,2,FALSE)</f>
        <v>Are you using your cloud providers available hardening tools or pre-hardened images?</v>
      </c>
      <c r="C177" s="37" t="str">
        <f>IF(LEN(VLOOKUP($A177,Questions!$B:$AA,20,FALSE))=0,"",VLOOKUP($A177,Questions!$B:$AA,20,FALSE))</f>
        <v xml:space="preserve"> </v>
      </c>
      <c r="D177" s="38" t="str">
        <f>IF(LEN(VLOOKUP($A177,Questions!$B:$AA,21,FALSE))=0,"",VLOOKUP($A177,Questions!$B:$AA,21,FALSE))</f>
        <v xml:space="preserve"> </v>
      </c>
      <c r="E177" s="36" t="str">
        <f>IF(LEN(VLOOKUP($A177,Questions!$B:$AA,22,FALSE))=0,"",VLOOKUP($A177,Questions!$B:$AA,22,FALSE))</f>
        <v xml:space="preserve"> </v>
      </c>
      <c r="F177" s="36" t="str">
        <f>IF(LEN(VLOOKUP($A177,Questions!$B:$AA,23,FALSE))=0,"",VLOOKUP($A177,Questions!$B:$AA,23,FALSE))</f>
        <v xml:space="preserve"> </v>
      </c>
      <c r="G177" s="38" t="str">
        <f>IF(LEN(VLOOKUP($A177,Questions!$B:$AA,24,FALSE))=0,"",VLOOKUP($A177,Questions!$B:$AA,24,FALSE))</f>
        <v xml:space="preserve"> </v>
      </c>
      <c r="H177" s="38" t="str">
        <f>IF(LEN(VLOOKUP($A177,Questions!$B:$AA,25,FALSE))=0,"",VLOOKUP($A177,Questions!$B:$AA,25,FALSE))</f>
        <v xml:space="preserve"> </v>
      </c>
      <c r="I177" s="38" t="str">
        <f>IF(LEN(VLOOKUP($A177,Questions!$B:$AA,26,FALSE))=0,"",VLOOKUP($A177,Questions!$B:$AA,26,FALSE))</f>
        <v xml:space="preserve"> </v>
      </c>
      <c r="J177" s="38" t="str">
        <f>IF(LEN(VLOOKUP($A177,Questions!$B:$AB,27,FALSE))=0,"",VLOOKUP($A177,Questions!$B:$AB,27,FALSE))</f>
        <v xml:space="preserve"> </v>
      </c>
      <c r="K177"/>
      <c r="L177"/>
      <c r="M177"/>
      <c r="N177"/>
      <c r="O177"/>
      <c r="P177"/>
      <c r="Q177"/>
      <c r="R177"/>
      <c r="S177"/>
      <c r="T177"/>
      <c r="U177"/>
      <c r="V177"/>
      <c r="W177"/>
      <c r="X177"/>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c r="BF177"/>
      <c r="BG177"/>
      <c r="BH177"/>
      <c r="BI177"/>
      <c r="BJ177"/>
      <c r="BK177"/>
      <c r="BL177"/>
      <c r="BM177"/>
      <c r="BN177"/>
      <c r="BO177"/>
      <c r="BP177"/>
      <c r="BQ177"/>
      <c r="BR177"/>
      <c r="BS177"/>
      <c r="BT177"/>
      <c r="BU177"/>
      <c r="BV177"/>
      <c r="BW177"/>
      <c r="BX177"/>
      <c r="BY177"/>
      <c r="BZ177"/>
      <c r="CA177"/>
      <c r="CB177"/>
      <c r="CC177"/>
      <c r="CD177"/>
      <c r="CE177"/>
      <c r="CF177"/>
      <c r="CG177"/>
      <c r="CH177"/>
      <c r="CI177"/>
      <c r="CJ177"/>
      <c r="CK177"/>
      <c r="CL177"/>
      <c r="CM177"/>
      <c r="CN177"/>
      <c r="CO177"/>
      <c r="CP177"/>
      <c r="CQ177"/>
      <c r="CR177"/>
      <c r="CS177"/>
      <c r="CT177"/>
      <c r="CU177"/>
      <c r="CV177"/>
      <c r="CW177"/>
      <c r="CX177"/>
      <c r="CY177"/>
      <c r="CZ177"/>
      <c r="DA177"/>
      <c r="DB177"/>
      <c r="DC177"/>
      <c r="DD177"/>
      <c r="DE177"/>
      <c r="DF177"/>
      <c r="DG177"/>
      <c r="DH177"/>
      <c r="DI177"/>
      <c r="DJ177"/>
      <c r="DK177"/>
      <c r="DL177"/>
      <c r="DM177"/>
      <c r="DN177"/>
      <c r="DO177"/>
      <c r="DP177"/>
      <c r="DQ177"/>
      <c r="DR177"/>
      <c r="DS177"/>
      <c r="DT177"/>
      <c r="DU177"/>
      <c r="DV177"/>
      <c r="DW177"/>
      <c r="DX177"/>
      <c r="DY177"/>
      <c r="DZ177"/>
      <c r="EA177"/>
      <c r="EB177"/>
      <c r="EC177"/>
      <c r="ED177"/>
      <c r="EE177"/>
      <c r="EF177"/>
      <c r="EG177"/>
      <c r="EH177"/>
      <c r="EI177"/>
      <c r="EJ177"/>
      <c r="EK177"/>
      <c r="EL177"/>
      <c r="EM177"/>
      <c r="EN177"/>
      <c r="EO177"/>
      <c r="EP177"/>
      <c r="EQ177"/>
      <c r="ER177"/>
      <c r="ES177"/>
      <c r="ET177"/>
      <c r="EU177"/>
      <c r="EV177"/>
      <c r="EW177"/>
      <c r="EX177"/>
      <c r="EY177"/>
      <c r="EZ177"/>
      <c r="FA177"/>
      <c r="FB177"/>
      <c r="FC177"/>
      <c r="FD177"/>
      <c r="FE177"/>
      <c r="FF177"/>
      <c r="FG177"/>
      <c r="FH177"/>
      <c r="FI177"/>
      <c r="FJ177"/>
      <c r="FK177"/>
      <c r="FL177"/>
      <c r="FM177"/>
      <c r="FN177"/>
      <c r="FO177"/>
      <c r="FP177"/>
      <c r="FQ177"/>
      <c r="FR177"/>
      <c r="FS177"/>
      <c r="FT177"/>
      <c r="FU177"/>
      <c r="FV177"/>
      <c r="FW177"/>
      <c r="FX177"/>
      <c r="FY177"/>
      <c r="FZ177"/>
      <c r="GA177"/>
      <c r="GB177"/>
      <c r="GC177"/>
      <c r="GD177"/>
      <c r="GE177"/>
      <c r="GF177"/>
      <c r="GG177"/>
      <c r="GH177"/>
      <c r="GI177"/>
      <c r="GJ177"/>
      <c r="GK177"/>
      <c r="GL177"/>
      <c r="GM177"/>
      <c r="GN177"/>
      <c r="GO177"/>
      <c r="GP177"/>
      <c r="GQ177"/>
      <c r="GR177"/>
      <c r="GS177"/>
      <c r="GT177"/>
      <c r="GU177"/>
      <c r="GV177"/>
      <c r="GW177"/>
      <c r="GX177"/>
      <c r="GY177"/>
      <c r="GZ177"/>
      <c r="HA177"/>
      <c r="HB177"/>
      <c r="HC177"/>
      <c r="HD177"/>
      <c r="HE177"/>
      <c r="HF177"/>
      <c r="HG177"/>
      <c r="HH177"/>
      <c r="HI177"/>
      <c r="HJ177"/>
      <c r="HK177"/>
      <c r="HL177"/>
      <c r="HM177"/>
      <c r="HN177"/>
      <c r="HO177"/>
      <c r="HP177"/>
      <c r="HQ177"/>
      <c r="HR177"/>
      <c r="HS177"/>
      <c r="HT177"/>
      <c r="HU177"/>
      <c r="HV177"/>
      <c r="HW177"/>
      <c r="HX177"/>
      <c r="HY177"/>
      <c r="HZ177"/>
      <c r="IA177"/>
      <c r="IB177"/>
      <c r="IC177"/>
      <c r="ID177"/>
      <c r="IE177"/>
      <c r="IF177"/>
      <c r="IG177"/>
      <c r="IH177"/>
      <c r="II177"/>
      <c r="IJ177"/>
      <c r="IK177"/>
      <c r="IL177"/>
      <c r="IM177"/>
      <c r="IN177"/>
      <c r="IO177"/>
      <c r="IP177"/>
      <c r="IQ177"/>
      <c r="IR177"/>
      <c r="IS177"/>
      <c r="IT177"/>
      <c r="IU177"/>
      <c r="IV177"/>
      <c r="IW177"/>
      <c r="IX177"/>
      <c r="IY177"/>
    </row>
    <row r="178" spans="1:259" ht="48" customHeight="1" x14ac:dyDescent="0.2">
      <c r="A178" s="14" t="s">
        <v>246</v>
      </c>
      <c r="B178" s="29" t="str">
        <f>VLOOKUP(A178,'HECVAT - Full'!A$26:B$285,2,FALSE)</f>
        <v>Does your cloud vendor have access to your encryption keys?</v>
      </c>
      <c r="C178" s="37" t="str">
        <f>IF(LEN(VLOOKUP($A178,Questions!$B:$AA,20,FALSE))=0,"",VLOOKUP($A178,Questions!$B:$AA,20,FALSE))</f>
        <v xml:space="preserve"> </v>
      </c>
      <c r="D178" s="38" t="str">
        <f>IF(LEN(VLOOKUP($A178,Questions!$B:$AA,21,FALSE))=0,"",VLOOKUP($A178,Questions!$B:$AA,21,FALSE))</f>
        <v xml:space="preserve"> </v>
      </c>
      <c r="E178" s="36" t="str">
        <f>IF(LEN(VLOOKUP($A178,Questions!$B:$AA,22,FALSE))=0,"",VLOOKUP($A178,Questions!$B:$AA,22,FALSE))</f>
        <v xml:space="preserve"> </v>
      </c>
      <c r="F178" s="37" t="str">
        <f>IF(LEN(VLOOKUP($A178,Questions!$B:$AA,23,FALSE))=0,"",VLOOKUP($A178,Questions!$B:$AA,23,FALSE))</f>
        <v xml:space="preserve"> </v>
      </c>
      <c r="G178" s="38" t="str">
        <f>IF(LEN(VLOOKUP($A178,Questions!$B:$AA,24,FALSE))=0,"",VLOOKUP($A178,Questions!$B:$AA,24,FALSE))</f>
        <v xml:space="preserve"> </v>
      </c>
      <c r="H178" s="36" t="str">
        <f>IF(LEN(VLOOKUP($A178,Questions!$B:$AA,25,FALSE))=0,"",VLOOKUP($A178,Questions!$B:$AA,25,FALSE))</f>
        <v xml:space="preserve"> </v>
      </c>
      <c r="I178" s="38" t="str">
        <f>IF(LEN(VLOOKUP($A178,Questions!$B:$AA,26,FALSE))=0,"",VLOOKUP($A178,Questions!$B:$AA,26,FALSE))</f>
        <v xml:space="preserve"> </v>
      </c>
      <c r="J178" s="38" t="str">
        <f>IF(LEN(VLOOKUP($A178,Questions!$B:$AB,27,FALSE))=0,"",VLOOKUP($A178,Questions!$B:$AB,27,FALSE))</f>
        <v xml:space="preserve"> </v>
      </c>
      <c r="K178"/>
      <c r="L178"/>
      <c r="M178"/>
      <c r="N178"/>
      <c r="O178"/>
      <c r="P178"/>
      <c r="Q178"/>
      <c r="R178"/>
      <c r="S178"/>
      <c r="T178"/>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c r="BL178"/>
      <c r="BM178"/>
      <c r="BN178"/>
      <c r="BO178"/>
      <c r="BP178"/>
      <c r="BQ178"/>
      <c r="BR178"/>
      <c r="BS178"/>
      <c r="BT178"/>
      <c r="BU178"/>
      <c r="BV178"/>
      <c r="BW178"/>
      <c r="BX178"/>
      <c r="BY178"/>
      <c r="BZ178"/>
      <c r="CA178"/>
      <c r="CB178"/>
      <c r="CC178"/>
      <c r="CD178"/>
      <c r="CE178"/>
      <c r="CF178"/>
      <c r="CG178"/>
      <c r="CH178"/>
      <c r="CI178"/>
      <c r="CJ178"/>
      <c r="CK178"/>
      <c r="CL178"/>
      <c r="CM178"/>
      <c r="CN178"/>
      <c r="CO178"/>
      <c r="CP178"/>
      <c r="CQ178"/>
      <c r="CR178"/>
      <c r="CS178"/>
      <c r="CT178"/>
      <c r="CU178"/>
      <c r="CV178"/>
      <c r="CW178"/>
      <c r="CX178"/>
      <c r="CY178"/>
      <c r="CZ178"/>
      <c r="DA178"/>
      <c r="DB178"/>
      <c r="DC178"/>
      <c r="DD178"/>
      <c r="DE178"/>
      <c r="DF178"/>
      <c r="DG178"/>
      <c r="DH178"/>
      <c r="DI178"/>
      <c r="DJ178"/>
      <c r="DK178"/>
      <c r="DL178"/>
      <c r="DM178"/>
      <c r="DN178"/>
      <c r="DO178"/>
      <c r="DP178"/>
      <c r="DQ178"/>
      <c r="DR178"/>
      <c r="DS178"/>
      <c r="DT178"/>
      <c r="DU178"/>
      <c r="DV178"/>
      <c r="DW178"/>
      <c r="DX178"/>
      <c r="DY178"/>
      <c r="DZ178"/>
      <c r="EA178"/>
      <c r="EB178"/>
      <c r="EC178"/>
      <c r="ED178"/>
      <c r="EE178"/>
      <c r="EF178"/>
      <c r="EG178"/>
      <c r="EH178"/>
      <c r="EI178"/>
      <c r="EJ178"/>
      <c r="EK178"/>
      <c r="EL178"/>
      <c r="EM178"/>
      <c r="EN178"/>
      <c r="EO178"/>
      <c r="EP178"/>
      <c r="EQ178"/>
      <c r="ER178"/>
      <c r="ES178"/>
      <c r="ET178"/>
      <c r="EU178"/>
      <c r="EV178"/>
      <c r="EW178"/>
      <c r="EX178"/>
      <c r="EY178"/>
      <c r="EZ178"/>
      <c r="FA178"/>
      <c r="FB178"/>
      <c r="FC178"/>
      <c r="FD178"/>
      <c r="FE178"/>
      <c r="FF178"/>
      <c r="FG178"/>
      <c r="FH178"/>
      <c r="FI178"/>
      <c r="FJ178"/>
      <c r="FK178"/>
      <c r="FL178"/>
      <c r="FM178"/>
      <c r="FN178"/>
      <c r="FO178"/>
      <c r="FP178"/>
      <c r="FQ178"/>
      <c r="FR178"/>
      <c r="FS178"/>
      <c r="FT178"/>
      <c r="FU178"/>
      <c r="FV178"/>
      <c r="FW178"/>
      <c r="FX178"/>
      <c r="FY178"/>
      <c r="FZ178"/>
      <c r="GA178"/>
      <c r="GB178"/>
      <c r="GC178"/>
      <c r="GD178"/>
      <c r="GE178"/>
      <c r="GF178"/>
      <c r="GG178"/>
      <c r="GH178"/>
      <c r="GI178"/>
      <c r="GJ178"/>
      <c r="GK178"/>
      <c r="GL178"/>
      <c r="GM178"/>
      <c r="GN178"/>
      <c r="GO178"/>
      <c r="GP178"/>
      <c r="GQ178"/>
      <c r="GR178"/>
      <c r="GS178"/>
      <c r="GT178"/>
      <c r="GU178"/>
      <c r="GV178"/>
      <c r="GW178"/>
      <c r="GX178"/>
      <c r="GY178"/>
      <c r="GZ178"/>
      <c r="HA178"/>
      <c r="HB178"/>
      <c r="HC178"/>
      <c r="HD178"/>
      <c r="HE178"/>
      <c r="HF178"/>
      <c r="HG178"/>
      <c r="HH178"/>
      <c r="HI178"/>
      <c r="HJ178"/>
      <c r="HK178"/>
      <c r="HL178"/>
      <c r="HM178"/>
      <c r="HN178"/>
      <c r="HO178"/>
      <c r="HP178"/>
      <c r="HQ178"/>
      <c r="HR178"/>
      <c r="HS178"/>
      <c r="HT178"/>
      <c r="HU178"/>
      <c r="HV178"/>
      <c r="HW178"/>
      <c r="HX178"/>
      <c r="HY178"/>
      <c r="HZ178"/>
      <c r="IA178"/>
      <c r="IB178"/>
      <c r="IC178"/>
      <c r="ID178"/>
      <c r="IE178"/>
      <c r="IF178"/>
      <c r="IG178"/>
      <c r="IH178"/>
      <c r="II178"/>
      <c r="IJ178"/>
      <c r="IK178"/>
      <c r="IL178"/>
      <c r="IM178"/>
      <c r="IN178"/>
      <c r="IO178"/>
      <c r="IP178"/>
      <c r="IQ178"/>
      <c r="IR178"/>
      <c r="IS178"/>
      <c r="IT178"/>
      <c r="IU178"/>
      <c r="IV178"/>
      <c r="IW178"/>
      <c r="IX178"/>
      <c r="IY178"/>
    </row>
    <row r="179" spans="1:259" ht="36" customHeight="1" x14ac:dyDescent="0.2">
      <c r="A179" s="380" t="str">
        <f>IF(OR($C$28="No",$C$30="Yes"),"DRP - Optional based on QUALIFIER response.","Disaster Recovery Plan")</f>
        <v>Disaster Recovery Plan</v>
      </c>
      <c r="B179" s="380"/>
      <c r="C179" s="24" t="str">
        <f>C$22</f>
        <v>CIS Critical Security Controls v6.1</v>
      </c>
      <c r="D179" s="24" t="str">
        <f t="shared" ref="D179:J179" si="11">D$22</f>
        <v>HIPAA</v>
      </c>
      <c r="E179" s="24" t="str">
        <f t="shared" si="11"/>
        <v>ISO 27002:27013</v>
      </c>
      <c r="F179" s="24" t="str">
        <f t="shared" si="11"/>
        <v>NIST Cybersecurity Framework</v>
      </c>
      <c r="G179" s="24" t="str">
        <f t="shared" si="11"/>
        <v>NIST SP 800-171r1</v>
      </c>
      <c r="H179" s="24" t="str">
        <f t="shared" si="11"/>
        <v>NIST SP 800-53r4</v>
      </c>
      <c r="I179" s="24" t="str">
        <f t="shared" si="11"/>
        <v>PCI DSS</v>
      </c>
      <c r="J179" s="24" t="str">
        <f t="shared" si="11"/>
        <v>Trusted CI</v>
      </c>
      <c r="K179"/>
      <c r="L179"/>
      <c r="M179"/>
      <c r="N179"/>
      <c r="O179"/>
      <c r="P179"/>
      <c r="Q179"/>
      <c r="R179"/>
      <c r="S179"/>
      <c r="T179"/>
      <c r="U179"/>
      <c r="V179"/>
      <c r="W179"/>
      <c r="X179"/>
      <c r="Y179"/>
      <c r="Z179"/>
      <c r="AA179"/>
      <c r="AB179"/>
      <c r="AC179"/>
      <c r="AD179"/>
      <c r="AE179"/>
      <c r="AF179"/>
      <c r="AG179"/>
      <c r="AH179"/>
      <c r="AI179"/>
      <c r="AJ179"/>
      <c r="AK179"/>
      <c r="AL179"/>
      <c r="AM179"/>
      <c r="AN179"/>
      <c r="AO179"/>
      <c r="AP179"/>
      <c r="AQ179"/>
      <c r="AR179"/>
      <c r="AS179"/>
      <c r="AT179"/>
      <c r="AU179"/>
      <c r="AV179"/>
      <c r="AW179"/>
      <c r="AX179"/>
      <c r="AY179"/>
      <c r="AZ179"/>
      <c r="BA179"/>
      <c r="BB179"/>
      <c r="BC179"/>
      <c r="BD179"/>
      <c r="BE179"/>
      <c r="BF179"/>
      <c r="BG179"/>
      <c r="BH179"/>
      <c r="BI179"/>
      <c r="BJ179"/>
      <c r="BK179"/>
      <c r="BL179"/>
      <c r="BM179"/>
      <c r="BN179"/>
      <c r="BO179"/>
      <c r="BP179"/>
      <c r="BQ179"/>
      <c r="BR179"/>
      <c r="BS179"/>
      <c r="BT179"/>
      <c r="BU179"/>
      <c r="BV179"/>
      <c r="BW179"/>
      <c r="BX179"/>
      <c r="BY179"/>
      <c r="BZ179"/>
      <c r="CA179"/>
      <c r="CB179"/>
      <c r="CC179"/>
      <c r="CD179"/>
      <c r="CE179"/>
      <c r="CF179"/>
      <c r="CG179"/>
      <c r="CH179"/>
      <c r="CI179"/>
      <c r="CJ179"/>
      <c r="CK179"/>
      <c r="CL179"/>
      <c r="CM179"/>
      <c r="CN179"/>
      <c r="CO179"/>
      <c r="CP179"/>
      <c r="CQ179"/>
      <c r="CR179"/>
      <c r="CS179"/>
      <c r="CT179"/>
      <c r="CU179"/>
      <c r="CV179"/>
      <c r="CW179"/>
      <c r="CX179"/>
      <c r="CY179"/>
      <c r="CZ179"/>
      <c r="DA179"/>
      <c r="DB179"/>
      <c r="DC179"/>
      <c r="DD179"/>
      <c r="DE179"/>
      <c r="DF179"/>
      <c r="DG179"/>
      <c r="DH179"/>
      <c r="DI179"/>
      <c r="DJ179"/>
      <c r="DK179"/>
      <c r="DL179"/>
      <c r="DM179"/>
      <c r="DN179"/>
      <c r="DO179"/>
      <c r="DP179"/>
      <c r="DQ179"/>
      <c r="DR179"/>
      <c r="DS179"/>
      <c r="DT179"/>
      <c r="DU179"/>
      <c r="DV179"/>
      <c r="DW179"/>
      <c r="DX179"/>
      <c r="DY179"/>
      <c r="DZ179"/>
      <c r="EA179"/>
      <c r="EB179"/>
      <c r="EC179"/>
      <c r="ED179"/>
      <c r="EE179"/>
      <c r="EF179"/>
      <c r="EG179"/>
      <c r="EH179"/>
      <c r="EI179"/>
      <c r="EJ179"/>
      <c r="EK179"/>
      <c r="EL179"/>
      <c r="EM179"/>
      <c r="EN179"/>
      <c r="EO179"/>
      <c r="EP179"/>
      <c r="EQ179"/>
      <c r="ER179"/>
      <c r="ES179"/>
      <c r="ET179"/>
      <c r="EU179"/>
      <c r="EV179"/>
      <c r="EW179"/>
      <c r="EX179"/>
      <c r="EY179"/>
      <c r="EZ179"/>
      <c r="FA179"/>
      <c r="FB179"/>
      <c r="FC179"/>
      <c r="FD179"/>
      <c r="FE179"/>
      <c r="FF179"/>
      <c r="FG179"/>
      <c r="FH179"/>
      <c r="FI179"/>
      <c r="FJ179"/>
      <c r="FK179"/>
      <c r="FL179"/>
      <c r="FM179"/>
      <c r="FN179"/>
      <c r="FO179"/>
      <c r="FP179"/>
      <c r="FQ179"/>
      <c r="FR179"/>
      <c r="FS179"/>
      <c r="FT179"/>
      <c r="FU179"/>
      <c r="FV179"/>
      <c r="FW179"/>
      <c r="FX179"/>
      <c r="FY179"/>
      <c r="FZ179"/>
      <c r="GA179"/>
      <c r="GB179"/>
      <c r="GC179"/>
      <c r="GD179"/>
      <c r="GE179"/>
      <c r="GF179"/>
      <c r="GG179"/>
      <c r="GH179"/>
      <c r="GI179"/>
      <c r="GJ179"/>
      <c r="GK179"/>
      <c r="GL179"/>
      <c r="GM179"/>
      <c r="GN179"/>
      <c r="GO179"/>
      <c r="GP179"/>
      <c r="GQ179"/>
      <c r="GR179"/>
      <c r="GS179"/>
      <c r="GT179"/>
      <c r="GU179"/>
      <c r="GV179"/>
      <c r="GW179"/>
      <c r="GX179"/>
      <c r="GY179"/>
      <c r="GZ179"/>
      <c r="HA179"/>
      <c r="HB179"/>
      <c r="HC179"/>
      <c r="HD179"/>
      <c r="HE179"/>
      <c r="HF179"/>
      <c r="HG179"/>
      <c r="HH179"/>
      <c r="HI179"/>
      <c r="HJ179"/>
      <c r="HK179"/>
      <c r="HL179"/>
      <c r="HM179"/>
      <c r="HN179"/>
      <c r="HO179"/>
      <c r="HP179"/>
      <c r="HQ179"/>
      <c r="HR179"/>
      <c r="HS179"/>
      <c r="HT179"/>
      <c r="HU179"/>
      <c r="HV179"/>
      <c r="HW179"/>
      <c r="HX179"/>
      <c r="HY179"/>
      <c r="HZ179"/>
      <c r="IA179"/>
      <c r="IB179"/>
      <c r="IC179"/>
      <c r="ID179"/>
      <c r="IE179"/>
      <c r="IF179"/>
      <c r="IG179"/>
      <c r="IH179"/>
      <c r="II179"/>
      <c r="IJ179"/>
      <c r="IK179"/>
      <c r="IL179"/>
      <c r="IM179"/>
      <c r="IN179"/>
      <c r="IO179"/>
      <c r="IP179"/>
      <c r="IQ179"/>
      <c r="IR179"/>
      <c r="IS179"/>
      <c r="IT179"/>
      <c r="IU179"/>
      <c r="IV179"/>
      <c r="IW179"/>
      <c r="IX179"/>
      <c r="IY179"/>
    </row>
    <row r="180" spans="1:259" ht="48" customHeight="1" x14ac:dyDescent="0.2">
      <c r="A180" s="14" t="s">
        <v>247</v>
      </c>
      <c r="B180" s="29" t="str">
        <f>VLOOKUP(A180,'HECVAT - Full'!A$26:B$285,2,FALSE)</f>
        <v>Describe or provide a reference to your Disaster Recovery Plan (DRP).</v>
      </c>
      <c r="C180" s="36" t="str">
        <f>IF(LEN(VLOOKUP($A180,Questions!$B:$AA,20,FALSE))=0,"",VLOOKUP($A180,Questions!$B:$AA,20,FALSE))</f>
        <v xml:space="preserve"> </v>
      </c>
      <c r="D180" s="38" t="str">
        <f>IF(LEN(VLOOKUP($A180,Questions!$B:$AA,21,FALSE))=0,"",VLOOKUP($A180,Questions!$B:$AA,21,FALSE))</f>
        <v xml:space="preserve"> </v>
      </c>
      <c r="E180" s="36" t="str">
        <f>IF(LEN(VLOOKUP($A180,Questions!$B:$AA,22,FALSE))=0,"",VLOOKUP($A180,Questions!$B:$AA,22,FALSE))</f>
        <v xml:space="preserve"> </v>
      </c>
      <c r="F180" s="36" t="str">
        <f>IF(LEN(VLOOKUP($A180,Questions!$B:$AA,23,FALSE))=0,"",VLOOKUP($A180,Questions!$B:$AA,23,FALSE))</f>
        <v xml:space="preserve"> </v>
      </c>
      <c r="G180" s="36" t="str">
        <f>IF(LEN(VLOOKUP($A180,Questions!$B:$AA,24,FALSE))=0,"",VLOOKUP($A180,Questions!$B:$AA,24,FALSE))</f>
        <v xml:space="preserve"> </v>
      </c>
      <c r="H180" s="21" t="str">
        <f>IF(LEN(VLOOKUP($A180,Questions!$B:$AA,25,FALSE))=0,"",VLOOKUP($A180,Questions!$B:$AA,25,FALSE))</f>
        <v xml:space="preserve"> </v>
      </c>
      <c r="I180" s="21" t="str">
        <f>IF(LEN(VLOOKUP($A180,Questions!$B:$AA,26,FALSE))=0,"",VLOOKUP($A180,Questions!$B:$AA,26,FALSE))</f>
        <v xml:space="preserve"> </v>
      </c>
      <c r="J180" s="21" t="str">
        <f>IF(LEN(VLOOKUP($A180,Questions!$B:$AB,27,FALSE))=0,"",VLOOKUP($A180,Questions!$B:$AB,27,FALSE))</f>
        <v xml:space="preserve"> </v>
      </c>
      <c r="K180"/>
      <c r="L180"/>
      <c r="M180"/>
      <c r="N180"/>
      <c r="O180"/>
      <c r="P18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c r="BL180"/>
      <c r="BM180"/>
      <c r="BN180"/>
      <c r="BO180"/>
      <c r="BP180"/>
      <c r="BQ180"/>
      <c r="BR180"/>
      <c r="BS180"/>
      <c r="BT180"/>
      <c r="BU180"/>
      <c r="BV180"/>
      <c r="BW180"/>
      <c r="BX180"/>
      <c r="BY180"/>
      <c r="BZ180"/>
      <c r="CA180"/>
      <c r="CB180"/>
      <c r="CC180"/>
      <c r="CD180"/>
      <c r="CE180"/>
      <c r="CF180"/>
      <c r="CG180"/>
      <c r="CH180"/>
      <c r="CI180"/>
      <c r="CJ180"/>
      <c r="CK180"/>
      <c r="CL180"/>
      <c r="CM180"/>
      <c r="CN180"/>
      <c r="CO180"/>
      <c r="CP180"/>
      <c r="CQ180"/>
      <c r="CR180"/>
      <c r="CS180"/>
      <c r="CT180"/>
      <c r="CU180"/>
      <c r="CV180"/>
      <c r="CW180"/>
      <c r="CX180"/>
      <c r="CY180"/>
      <c r="CZ180"/>
      <c r="DA180"/>
      <c r="DB180"/>
      <c r="DC180"/>
      <c r="DD180"/>
      <c r="DE180"/>
      <c r="DF180"/>
      <c r="DG180"/>
      <c r="DH180"/>
      <c r="DI180"/>
      <c r="DJ180"/>
      <c r="DK180"/>
      <c r="DL180"/>
      <c r="DM180"/>
      <c r="DN180"/>
      <c r="DO180"/>
      <c r="DP180"/>
      <c r="DQ180"/>
      <c r="DR180"/>
      <c r="DS180"/>
      <c r="DT180"/>
      <c r="DU180"/>
      <c r="DV180"/>
      <c r="DW180"/>
      <c r="DX180"/>
      <c r="DY180"/>
      <c r="DZ180"/>
      <c r="EA180"/>
      <c r="EB180"/>
      <c r="EC180"/>
      <c r="ED180"/>
      <c r="EE180"/>
      <c r="EF180"/>
      <c r="EG180"/>
      <c r="EH180"/>
      <c r="EI180"/>
      <c r="EJ180"/>
      <c r="EK180"/>
      <c r="EL180"/>
      <c r="EM180"/>
      <c r="EN180"/>
      <c r="EO180"/>
      <c r="EP180"/>
      <c r="EQ180"/>
      <c r="ER180"/>
      <c r="ES180"/>
      <c r="ET180"/>
      <c r="EU180"/>
      <c r="EV180"/>
      <c r="EW180"/>
      <c r="EX180"/>
      <c r="EY180"/>
      <c r="EZ180"/>
      <c r="FA180"/>
      <c r="FB180"/>
      <c r="FC180"/>
      <c r="FD180"/>
      <c r="FE180"/>
      <c r="FF180"/>
      <c r="FG180"/>
      <c r="FH180"/>
      <c r="FI180"/>
      <c r="FJ180"/>
      <c r="FK180"/>
      <c r="FL180"/>
      <c r="FM180"/>
      <c r="FN180"/>
      <c r="FO180"/>
      <c r="FP180"/>
      <c r="FQ180"/>
      <c r="FR180"/>
      <c r="FS180"/>
      <c r="FT180"/>
      <c r="FU180"/>
      <c r="FV180"/>
      <c r="FW180"/>
      <c r="FX180"/>
      <c r="FY180"/>
      <c r="FZ180"/>
      <c r="GA180"/>
      <c r="GB180"/>
      <c r="GC180"/>
      <c r="GD180"/>
      <c r="GE180"/>
      <c r="GF180"/>
      <c r="GG180"/>
      <c r="GH180"/>
      <c r="GI180"/>
      <c r="GJ180"/>
      <c r="GK180"/>
      <c r="GL180"/>
      <c r="GM180"/>
      <c r="GN180"/>
      <c r="GO180"/>
      <c r="GP180"/>
      <c r="GQ180"/>
      <c r="GR180"/>
      <c r="GS180"/>
      <c r="GT180"/>
      <c r="GU180"/>
      <c r="GV180"/>
      <c r="GW180"/>
      <c r="GX180"/>
      <c r="GY180"/>
      <c r="GZ180"/>
      <c r="HA180"/>
      <c r="HB180"/>
      <c r="HC180"/>
      <c r="HD180"/>
      <c r="HE180"/>
      <c r="HF180"/>
      <c r="HG180"/>
      <c r="HH180"/>
      <c r="HI180"/>
      <c r="HJ180"/>
      <c r="HK180"/>
      <c r="HL180"/>
      <c r="HM180"/>
      <c r="HN180"/>
      <c r="HO180"/>
      <c r="HP180"/>
      <c r="HQ180"/>
      <c r="HR180"/>
      <c r="HS180"/>
      <c r="HT180"/>
      <c r="HU180"/>
      <c r="HV180"/>
      <c r="HW180"/>
      <c r="HX180"/>
      <c r="HY180"/>
      <c r="HZ180"/>
      <c r="IA180"/>
      <c r="IB180"/>
      <c r="IC180"/>
      <c r="ID180"/>
      <c r="IE180"/>
      <c r="IF180"/>
      <c r="IG180"/>
      <c r="IH180"/>
      <c r="II180"/>
      <c r="IJ180"/>
      <c r="IK180"/>
      <c r="IL180"/>
      <c r="IM180"/>
      <c r="IN180"/>
      <c r="IO180"/>
      <c r="IP180"/>
      <c r="IQ180"/>
      <c r="IR180"/>
      <c r="IS180"/>
      <c r="IT180"/>
      <c r="IU180"/>
      <c r="IV180"/>
      <c r="IW180"/>
      <c r="IX180"/>
      <c r="IY180"/>
    </row>
    <row r="181" spans="1:259" ht="47" customHeight="1" x14ac:dyDescent="0.2">
      <c r="A181" s="14" t="s">
        <v>248</v>
      </c>
      <c r="B181" s="29" t="str">
        <f>VLOOKUP(A181,'HECVAT - Full'!A$26:B$285,2,FALSE)</f>
        <v>Is an owner assigned who is responsible for the maintenance and review of the DRP?</v>
      </c>
      <c r="C181" s="36" t="str">
        <f>IF(LEN(VLOOKUP($A181,Questions!$B:$AA,20,FALSE))=0,"",VLOOKUP($A181,Questions!$B:$AA,20,FALSE))</f>
        <v xml:space="preserve"> </v>
      </c>
      <c r="D181" s="38" t="str">
        <f>IF(LEN(VLOOKUP($A181,Questions!$B:$AA,21,FALSE))=0,"",VLOOKUP($A181,Questions!$B:$AA,21,FALSE))</f>
        <v xml:space="preserve"> </v>
      </c>
      <c r="E181" s="36" t="str">
        <f>IF(LEN(VLOOKUP($A181,Questions!$B:$AA,22,FALSE))=0,"",VLOOKUP($A181,Questions!$B:$AA,22,FALSE))</f>
        <v xml:space="preserve"> </v>
      </c>
      <c r="F181" s="36" t="str">
        <f>IF(LEN(VLOOKUP($A181,Questions!$B:$AA,23,FALSE))=0,"",VLOOKUP($A181,Questions!$B:$AA,23,FALSE))</f>
        <v xml:space="preserve"> </v>
      </c>
      <c r="G181" s="36" t="str">
        <f>IF(LEN(VLOOKUP($A181,Questions!$B:$AA,24,FALSE))=0,"",VLOOKUP($A181,Questions!$B:$AA,24,FALSE))</f>
        <v xml:space="preserve"> </v>
      </c>
      <c r="H181" s="21" t="str">
        <f>IF(LEN(VLOOKUP($A181,Questions!$B:$AA,25,FALSE))=0,"",VLOOKUP($A181,Questions!$B:$AA,25,FALSE))</f>
        <v xml:space="preserve"> </v>
      </c>
      <c r="I181" s="21" t="str">
        <f>IF(LEN(VLOOKUP($A181,Questions!$B:$AA,26,FALSE))=0,"",VLOOKUP($A181,Questions!$B:$AA,26,FALSE))</f>
        <v xml:space="preserve"> </v>
      </c>
      <c r="J181" s="21" t="str">
        <f>IF(LEN(VLOOKUP($A181,Questions!$B:$AB,27,FALSE))=0,"",VLOOKUP($A181,Questions!$B:$AB,27,FALSE))</f>
        <v xml:space="preserve"> </v>
      </c>
      <c r="K181"/>
      <c r="L181"/>
      <c r="M181"/>
      <c r="N181"/>
      <c r="O181"/>
      <c r="P181"/>
      <c r="Q181"/>
      <c r="R181"/>
      <c r="S181"/>
      <c r="T181"/>
      <c r="U181"/>
      <c r="V181"/>
      <c r="W181"/>
      <c r="X181"/>
      <c r="Y181"/>
      <c r="Z181"/>
      <c r="AA181"/>
      <c r="AB181"/>
      <c r="AC181"/>
      <c r="AD181"/>
      <c r="AE181"/>
      <c r="AF181"/>
      <c r="AG181"/>
      <c r="AH181"/>
      <c r="AI181"/>
      <c r="AJ181"/>
      <c r="AK181"/>
      <c r="AL181"/>
      <c r="AM181"/>
      <c r="AN181"/>
      <c r="AO181"/>
      <c r="AP181"/>
      <c r="AQ181"/>
      <c r="AR181"/>
      <c r="AS181"/>
      <c r="AT181"/>
      <c r="AU181"/>
      <c r="AV181"/>
      <c r="AW181"/>
      <c r="AX181"/>
      <c r="AY181"/>
      <c r="AZ181"/>
      <c r="BA181"/>
      <c r="BB181"/>
      <c r="BC181"/>
      <c r="BD181"/>
      <c r="BE181"/>
      <c r="BF181"/>
      <c r="BG181"/>
      <c r="BH181"/>
      <c r="BI181"/>
      <c r="BJ181"/>
      <c r="BK181"/>
      <c r="BL181"/>
      <c r="BM181"/>
      <c r="BN181"/>
      <c r="BO181"/>
      <c r="BP181"/>
      <c r="BQ181"/>
      <c r="BR181"/>
      <c r="BS181"/>
      <c r="BT181"/>
      <c r="BU181"/>
      <c r="BV181"/>
      <c r="BW181"/>
      <c r="BX181"/>
      <c r="BY181"/>
      <c r="BZ181"/>
      <c r="CA181"/>
      <c r="CB181"/>
      <c r="CC181"/>
      <c r="CD181"/>
      <c r="CE181"/>
      <c r="CF181"/>
      <c r="CG181"/>
      <c r="CH181"/>
      <c r="CI181"/>
      <c r="CJ181"/>
      <c r="CK181"/>
      <c r="CL181"/>
      <c r="CM181"/>
      <c r="CN181"/>
      <c r="CO181"/>
      <c r="CP181"/>
      <c r="CQ181"/>
      <c r="CR181"/>
      <c r="CS181"/>
      <c r="CT181"/>
      <c r="CU181"/>
      <c r="CV181"/>
      <c r="CW181"/>
      <c r="CX181"/>
      <c r="CY181"/>
      <c r="CZ181"/>
      <c r="DA181"/>
      <c r="DB181"/>
      <c r="DC181"/>
      <c r="DD181"/>
      <c r="DE181"/>
      <c r="DF181"/>
      <c r="DG181"/>
      <c r="DH181"/>
      <c r="DI181"/>
      <c r="DJ181"/>
      <c r="DK181"/>
      <c r="DL181"/>
      <c r="DM181"/>
      <c r="DN181"/>
      <c r="DO181"/>
      <c r="DP181"/>
      <c r="DQ181"/>
      <c r="DR181"/>
      <c r="DS181"/>
      <c r="DT181"/>
      <c r="DU181"/>
      <c r="DV181"/>
      <c r="DW181"/>
      <c r="DX181"/>
      <c r="DY181"/>
      <c r="DZ181"/>
      <c r="EA181"/>
      <c r="EB181"/>
      <c r="EC181"/>
      <c r="ED181"/>
      <c r="EE181"/>
      <c r="EF181"/>
      <c r="EG181"/>
      <c r="EH181"/>
      <c r="EI181"/>
      <c r="EJ181"/>
      <c r="EK181"/>
      <c r="EL181"/>
      <c r="EM181"/>
      <c r="EN181"/>
      <c r="EO181"/>
      <c r="EP181"/>
      <c r="EQ181"/>
      <c r="ER181"/>
      <c r="ES181"/>
      <c r="ET181"/>
      <c r="EU181"/>
      <c r="EV181"/>
      <c r="EW181"/>
      <c r="EX181"/>
      <c r="EY181"/>
      <c r="EZ181"/>
      <c r="FA181"/>
      <c r="FB181"/>
      <c r="FC181"/>
      <c r="FD181"/>
      <c r="FE181"/>
      <c r="FF181"/>
      <c r="FG181"/>
      <c r="FH181"/>
      <c r="FI181"/>
      <c r="FJ181"/>
      <c r="FK181"/>
      <c r="FL181"/>
      <c r="FM181"/>
      <c r="FN181"/>
      <c r="FO181"/>
      <c r="FP181"/>
      <c r="FQ181"/>
      <c r="FR181"/>
      <c r="FS181"/>
      <c r="FT181"/>
      <c r="FU181"/>
      <c r="FV181"/>
      <c r="FW181"/>
      <c r="FX181"/>
      <c r="FY181"/>
      <c r="FZ181"/>
      <c r="GA181"/>
      <c r="GB181"/>
      <c r="GC181"/>
      <c r="GD181"/>
      <c r="GE181"/>
      <c r="GF181"/>
      <c r="GG181"/>
      <c r="GH181"/>
      <c r="GI181"/>
      <c r="GJ181"/>
      <c r="GK181"/>
      <c r="GL181"/>
      <c r="GM181"/>
      <c r="GN181"/>
      <c r="GO181"/>
      <c r="GP181"/>
      <c r="GQ181"/>
      <c r="GR181"/>
      <c r="GS181"/>
      <c r="GT181"/>
      <c r="GU181"/>
      <c r="GV181"/>
      <c r="GW181"/>
      <c r="GX181"/>
      <c r="GY181"/>
      <c r="GZ181"/>
      <c r="HA181"/>
      <c r="HB181"/>
      <c r="HC181"/>
      <c r="HD181"/>
      <c r="HE181"/>
      <c r="HF181"/>
      <c r="HG181"/>
      <c r="HH181"/>
      <c r="HI181"/>
      <c r="HJ181"/>
      <c r="HK181"/>
      <c r="HL181"/>
      <c r="HM181"/>
      <c r="HN181"/>
      <c r="HO181"/>
      <c r="HP181"/>
      <c r="HQ181"/>
      <c r="HR181"/>
      <c r="HS181"/>
      <c r="HT181"/>
      <c r="HU181"/>
      <c r="HV181"/>
      <c r="HW181"/>
      <c r="HX181"/>
      <c r="HY181"/>
      <c r="HZ181"/>
      <c r="IA181"/>
      <c r="IB181"/>
      <c r="IC181"/>
      <c r="ID181"/>
      <c r="IE181"/>
      <c r="IF181"/>
      <c r="IG181"/>
      <c r="IH181"/>
      <c r="II181"/>
      <c r="IJ181"/>
      <c r="IK181"/>
      <c r="IL181"/>
      <c r="IM181"/>
      <c r="IN181"/>
      <c r="IO181"/>
      <c r="IP181"/>
      <c r="IQ181"/>
      <c r="IR181"/>
      <c r="IS181"/>
      <c r="IT181"/>
      <c r="IU181"/>
      <c r="IV181"/>
      <c r="IW181"/>
      <c r="IX181"/>
      <c r="IY181"/>
    </row>
    <row r="182" spans="1:259" ht="47" customHeight="1" x14ac:dyDescent="0.2">
      <c r="A182" s="14" t="s">
        <v>249</v>
      </c>
      <c r="B182" s="29" t="str">
        <f>VLOOKUP(A182,'HECVAT - Full'!A$26:B$285,2,FALSE)</f>
        <v>Can the Institution review your DRP and supporting documentation?</v>
      </c>
      <c r="C182" s="36" t="str">
        <f>IF(LEN(VLOOKUP($A182,Questions!$B:$AA,20,FALSE))=0,"",VLOOKUP($A182,Questions!$B:$AA,20,FALSE))</f>
        <v xml:space="preserve"> </v>
      </c>
      <c r="D182" s="38" t="str">
        <f>IF(LEN(VLOOKUP($A182,Questions!$B:$AA,21,FALSE))=0,"",VLOOKUP($A182,Questions!$B:$AA,21,FALSE))</f>
        <v xml:space="preserve"> </v>
      </c>
      <c r="E182" s="37" t="str">
        <f>IF(LEN(VLOOKUP($A182,Questions!$B:$AA,22,FALSE))=0,"",VLOOKUP($A182,Questions!$B:$AA,22,FALSE))</f>
        <v xml:space="preserve"> </v>
      </c>
      <c r="F182" s="36" t="str">
        <f>IF(LEN(VLOOKUP($A182,Questions!$B:$AA,23,FALSE))=0,"",VLOOKUP($A182,Questions!$B:$AA,23,FALSE))</f>
        <v xml:space="preserve"> </v>
      </c>
      <c r="G182" s="36" t="str">
        <f>IF(LEN(VLOOKUP($A182,Questions!$B:$AA,24,FALSE))=0,"",VLOOKUP($A182,Questions!$B:$AA,24,FALSE))</f>
        <v xml:space="preserve"> </v>
      </c>
      <c r="H182" s="21" t="str">
        <f>IF(LEN(VLOOKUP($A182,Questions!$B:$AA,25,FALSE))=0,"",VLOOKUP($A182,Questions!$B:$AA,25,FALSE))</f>
        <v xml:space="preserve"> </v>
      </c>
      <c r="I182" s="21" t="str">
        <f>IF(LEN(VLOOKUP($A182,Questions!$B:$AA,26,FALSE))=0,"",VLOOKUP($A182,Questions!$B:$AA,26,FALSE))</f>
        <v xml:space="preserve"> </v>
      </c>
      <c r="J182" s="21" t="str">
        <f>IF(LEN(VLOOKUP($A182,Questions!$B:$AB,27,FALSE))=0,"",VLOOKUP($A182,Questions!$B:$AB,27,FALSE))</f>
        <v xml:space="preserve"> </v>
      </c>
      <c r="K182"/>
      <c r="L182"/>
      <c r="M182"/>
      <c r="N182"/>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c r="BL182"/>
      <c r="BM182"/>
      <c r="BN182"/>
      <c r="BO182"/>
      <c r="BP182"/>
      <c r="BQ182"/>
      <c r="BR182"/>
      <c r="BS182"/>
      <c r="BT182"/>
      <c r="BU182"/>
      <c r="BV182"/>
      <c r="BW182"/>
      <c r="BX182"/>
      <c r="BY182"/>
      <c r="BZ182"/>
      <c r="CA182"/>
      <c r="CB182"/>
      <c r="CC182"/>
      <c r="CD182"/>
      <c r="CE182"/>
      <c r="CF182"/>
      <c r="CG182"/>
      <c r="CH182"/>
      <c r="CI182"/>
      <c r="CJ182"/>
      <c r="CK182"/>
      <c r="CL182"/>
      <c r="CM182"/>
      <c r="CN182"/>
      <c r="CO182"/>
      <c r="CP182"/>
      <c r="CQ182"/>
      <c r="CR182"/>
      <c r="CS182"/>
      <c r="CT182"/>
      <c r="CU182"/>
      <c r="CV182"/>
      <c r="CW182"/>
      <c r="CX182"/>
      <c r="CY182"/>
      <c r="CZ182"/>
      <c r="DA182"/>
      <c r="DB182"/>
      <c r="DC182"/>
      <c r="DD182"/>
      <c r="DE182"/>
      <c r="DF182"/>
      <c r="DG182"/>
      <c r="DH182"/>
      <c r="DI182"/>
      <c r="DJ182"/>
      <c r="DK182"/>
      <c r="DL182"/>
      <c r="DM182"/>
      <c r="DN182"/>
      <c r="DO182"/>
      <c r="DP182"/>
      <c r="DQ182"/>
      <c r="DR182"/>
      <c r="DS182"/>
      <c r="DT182"/>
      <c r="DU182"/>
      <c r="DV182"/>
      <c r="DW182"/>
      <c r="DX182"/>
      <c r="DY182"/>
      <c r="DZ182"/>
      <c r="EA182"/>
      <c r="EB182"/>
      <c r="EC182"/>
      <c r="ED182"/>
      <c r="EE182"/>
      <c r="EF182"/>
      <c r="EG182"/>
      <c r="EH182"/>
      <c r="EI182"/>
      <c r="EJ182"/>
      <c r="EK182"/>
      <c r="EL182"/>
      <c r="EM182"/>
      <c r="EN182"/>
      <c r="EO182"/>
      <c r="EP182"/>
      <c r="EQ182"/>
      <c r="ER182"/>
      <c r="ES182"/>
      <c r="ET182"/>
      <c r="EU182"/>
      <c r="EV182"/>
      <c r="EW182"/>
      <c r="EX182"/>
      <c r="EY182"/>
      <c r="EZ182"/>
      <c r="FA182"/>
      <c r="FB182"/>
      <c r="FC182"/>
      <c r="FD182"/>
      <c r="FE182"/>
      <c r="FF182"/>
      <c r="FG182"/>
      <c r="FH182"/>
      <c r="FI182"/>
      <c r="FJ182"/>
      <c r="FK182"/>
      <c r="FL182"/>
      <c r="FM182"/>
      <c r="FN182"/>
      <c r="FO182"/>
      <c r="FP182"/>
      <c r="FQ182"/>
      <c r="FR182"/>
      <c r="FS182"/>
      <c r="FT182"/>
      <c r="FU182"/>
      <c r="FV182"/>
      <c r="FW182"/>
      <c r="FX182"/>
      <c r="FY182"/>
      <c r="FZ182"/>
      <c r="GA182"/>
      <c r="GB182"/>
      <c r="GC182"/>
      <c r="GD182"/>
      <c r="GE182"/>
      <c r="GF182"/>
      <c r="GG182"/>
      <c r="GH182"/>
      <c r="GI182"/>
      <c r="GJ182"/>
      <c r="GK182"/>
      <c r="GL182"/>
      <c r="GM182"/>
      <c r="GN182"/>
      <c r="GO182"/>
      <c r="GP182"/>
      <c r="GQ182"/>
      <c r="GR182"/>
      <c r="GS182"/>
      <c r="GT182"/>
      <c r="GU182"/>
      <c r="GV182"/>
      <c r="GW182"/>
      <c r="GX182"/>
      <c r="GY182"/>
      <c r="GZ182"/>
      <c r="HA182"/>
      <c r="HB182"/>
      <c r="HC182"/>
      <c r="HD182"/>
      <c r="HE182"/>
      <c r="HF182"/>
      <c r="HG182"/>
      <c r="HH182"/>
      <c r="HI182"/>
      <c r="HJ182"/>
      <c r="HK182"/>
      <c r="HL182"/>
      <c r="HM182"/>
      <c r="HN182"/>
      <c r="HO182"/>
      <c r="HP182"/>
      <c r="HQ182"/>
      <c r="HR182"/>
      <c r="HS182"/>
      <c r="HT182"/>
      <c r="HU182"/>
      <c r="HV182"/>
      <c r="HW182"/>
      <c r="HX182"/>
      <c r="HY182"/>
      <c r="HZ182"/>
      <c r="IA182"/>
      <c r="IB182"/>
      <c r="IC182"/>
      <c r="ID182"/>
      <c r="IE182"/>
      <c r="IF182"/>
      <c r="IG182"/>
      <c r="IH182"/>
      <c r="II182"/>
      <c r="IJ182"/>
      <c r="IK182"/>
      <c r="IL182"/>
      <c r="IM182"/>
      <c r="IN182"/>
      <c r="IO182"/>
      <c r="IP182"/>
      <c r="IQ182"/>
      <c r="IR182"/>
      <c r="IS182"/>
      <c r="IT182"/>
      <c r="IU182"/>
      <c r="IV182"/>
      <c r="IW182"/>
      <c r="IX182"/>
      <c r="IY182"/>
    </row>
    <row r="183" spans="1:259" ht="47" customHeight="1" x14ac:dyDescent="0.2">
      <c r="A183" s="14" t="s">
        <v>250</v>
      </c>
      <c r="B183" s="29" t="str">
        <f>VLOOKUP(A183,'HECVAT - Full'!A$26:B$285,2,FALSE)</f>
        <v>Are any disaster recovery locations outside the Institution's geographic region?</v>
      </c>
      <c r="C183" s="36" t="str">
        <f>IF(LEN(VLOOKUP($A183,Questions!$B:$AA,20,FALSE))=0,"",VLOOKUP($A183,Questions!$B:$AA,20,FALSE))</f>
        <v xml:space="preserve"> </v>
      </c>
      <c r="D183" s="38" t="str">
        <f>IF(LEN(VLOOKUP($A183,Questions!$B:$AA,21,FALSE))=0,"",VLOOKUP($A183,Questions!$B:$AA,21,FALSE))</f>
        <v xml:space="preserve"> </v>
      </c>
      <c r="E183" s="36" t="str">
        <f>IF(LEN(VLOOKUP($A183,Questions!$B:$AA,22,FALSE))=0,"",VLOOKUP($A183,Questions!$B:$AA,22,FALSE))</f>
        <v xml:space="preserve"> </v>
      </c>
      <c r="F183" s="36" t="str">
        <f>IF(LEN(VLOOKUP($A183,Questions!$B:$AA,23,FALSE))=0,"",VLOOKUP($A183,Questions!$B:$AA,23,FALSE))</f>
        <v xml:space="preserve"> </v>
      </c>
      <c r="G183" s="37" t="str">
        <f>IF(LEN(VLOOKUP($A183,Questions!$B:$AA,24,FALSE))=0,"",VLOOKUP($A183,Questions!$B:$AA,24,FALSE))</f>
        <v xml:space="preserve"> </v>
      </c>
      <c r="H183" s="21" t="str">
        <f>IF(LEN(VLOOKUP($A183,Questions!$B:$AA,25,FALSE))=0,"",VLOOKUP($A183,Questions!$B:$AA,25,FALSE))</f>
        <v xml:space="preserve"> </v>
      </c>
      <c r="I183" s="21" t="str">
        <f>IF(LEN(VLOOKUP($A183,Questions!$B:$AA,26,FALSE))=0,"",VLOOKUP($A183,Questions!$B:$AA,26,FALSE))</f>
        <v xml:space="preserve"> </v>
      </c>
      <c r="J183" s="21" t="str">
        <f>IF(LEN(VLOOKUP($A183,Questions!$B:$AB,27,FALSE))=0,"",VLOOKUP($A183,Questions!$B:$AB,27,FALSE))</f>
        <v xml:space="preserve"> </v>
      </c>
      <c r="K183"/>
      <c r="L183"/>
      <c r="M183"/>
      <c r="N183"/>
      <c r="O183"/>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c r="BL183"/>
      <c r="BM183"/>
      <c r="BN183"/>
      <c r="BO183"/>
      <c r="BP183"/>
      <c r="BQ183"/>
      <c r="BR183"/>
      <c r="BS183"/>
      <c r="BT183"/>
      <c r="BU183"/>
      <c r="BV183"/>
      <c r="BW183"/>
      <c r="BX183"/>
      <c r="BY183"/>
      <c r="BZ183"/>
      <c r="CA183"/>
      <c r="CB183"/>
      <c r="CC183"/>
      <c r="CD183"/>
      <c r="CE183"/>
      <c r="CF183"/>
      <c r="CG183"/>
      <c r="CH183"/>
      <c r="CI183"/>
      <c r="CJ183"/>
      <c r="CK183"/>
      <c r="CL183"/>
      <c r="CM183"/>
      <c r="CN183"/>
      <c r="CO183"/>
      <c r="CP183"/>
      <c r="CQ183"/>
      <c r="CR183"/>
      <c r="CS183"/>
      <c r="CT183"/>
      <c r="CU183"/>
      <c r="CV183"/>
      <c r="CW183"/>
      <c r="CX183"/>
      <c r="CY183"/>
      <c r="CZ183"/>
      <c r="DA183"/>
      <c r="DB183"/>
      <c r="DC183"/>
      <c r="DD183"/>
      <c r="DE183"/>
      <c r="DF183"/>
      <c r="DG183"/>
      <c r="DH183"/>
      <c r="DI183"/>
      <c r="DJ183"/>
      <c r="DK183"/>
      <c r="DL183"/>
      <c r="DM183"/>
      <c r="DN183"/>
      <c r="DO183"/>
      <c r="DP183"/>
      <c r="DQ183"/>
      <c r="DR183"/>
      <c r="DS183"/>
      <c r="DT183"/>
      <c r="DU183"/>
      <c r="DV183"/>
      <c r="DW183"/>
      <c r="DX183"/>
      <c r="DY183"/>
      <c r="DZ183"/>
      <c r="EA183"/>
      <c r="EB183"/>
      <c r="EC183"/>
      <c r="ED183"/>
      <c r="EE183"/>
      <c r="EF183"/>
      <c r="EG183"/>
      <c r="EH183"/>
      <c r="EI183"/>
      <c r="EJ183"/>
      <c r="EK183"/>
      <c r="EL183"/>
      <c r="EM183"/>
      <c r="EN183"/>
      <c r="EO183"/>
      <c r="EP183"/>
      <c r="EQ183"/>
      <c r="ER183"/>
      <c r="ES183"/>
      <c r="ET183"/>
      <c r="EU183"/>
      <c r="EV183"/>
      <c r="EW183"/>
      <c r="EX183"/>
      <c r="EY183"/>
      <c r="EZ183"/>
      <c r="FA183"/>
      <c r="FB183"/>
      <c r="FC183"/>
      <c r="FD183"/>
      <c r="FE183"/>
      <c r="FF183"/>
      <c r="FG183"/>
      <c r="FH183"/>
      <c r="FI183"/>
      <c r="FJ183"/>
      <c r="FK183"/>
      <c r="FL183"/>
      <c r="FM183"/>
      <c r="FN183"/>
      <c r="FO183"/>
      <c r="FP183"/>
      <c r="FQ183"/>
      <c r="FR183"/>
      <c r="FS183"/>
      <c r="FT183"/>
      <c r="FU183"/>
      <c r="FV183"/>
      <c r="FW183"/>
      <c r="FX183"/>
      <c r="FY183"/>
      <c r="FZ183"/>
      <c r="GA183"/>
      <c r="GB183"/>
      <c r="GC183"/>
      <c r="GD183"/>
      <c r="GE183"/>
      <c r="GF183"/>
      <c r="GG183"/>
      <c r="GH183"/>
      <c r="GI183"/>
      <c r="GJ183"/>
      <c r="GK183"/>
      <c r="GL183"/>
      <c r="GM183"/>
      <c r="GN183"/>
      <c r="GO183"/>
      <c r="GP183"/>
      <c r="GQ183"/>
      <c r="GR183"/>
      <c r="GS183"/>
      <c r="GT183"/>
      <c r="GU183"/>
      <c r="GV183"/>
      <c r="GW183"/>
      <c r="GX183"/>
      <c r="GY183"/>
      <c r="GZ183"/>
      <c r="HA183"/>
      <c r="HB183"/>
      <c r="HC183"/>
      <c r="HD183"/>
      <c r="HE183"/>
      <c r="HF183"/>
      <c r="HG183"/>
      <c r="HH183"/>
      <c r="HI183"/>
      <c r="HJ183"/>
      <c r="HK183"/>
      <c r="HL183"/>
      <c r="HM183"/>
      <c r="HN183"/>
      <c r="HO183"/>
      <c r="HP183"/>
      <c r="HQ183"/>
      <c r="HR183"/>
      <c r="HS183"/>
      <c r="HT183"/>
      <c r="HU183"/>
      <c r="HV183"/>
      <c r="HW183"/>
      <c r="HX183"/>
      <c r="HY183"/>
      <c r="HZ183"/>
      <c r="IA183"/>
      <c r="IB183"/>
      <c r="IC183"/>
      <c r="ID183"/>
      <c r="IE183"/>
      <c r="IF183"/>
      <c r="IG183"/>
      <c r="IH183"/>
      <c r="II183"/>
      <c r="IJ183"/>
      <c r="IK183"/>
      <c r="IL183"/>
      <c r="IM183"/>
      <c r="IN183"/>
      <c r="IO183"/>
      <c r="IP183"/>
      <c r="IQ183"/>
      <c r="IR183"/>
      <c r="IS183"/>
      <c r="IT183"/>
      <c r="IU183"/>
      <c r="IV183"/>
      <c r="IW183"/>
      <c r="IX183"/>
      <c r="IY183"/>
    </row>
    <row r="184" spans="1:259" ht="47" customHeight="1" x14ac:dyDescent="0.2">
      <c r="A184" s="14" t="s">
        <v>251</v>
      </c>
      <c r="B184" s="29" t="str">
        <f>VLOOKUP(A184,'HECVAT - Full'!A$26:B$285,2,FALSE)</f>
        <v>Does your organization have a disaster recovery site or a contracted Disaster Recovery provider?</v>
      </c>
      <c r="C184" s="36" t="str">
        <f>IF(LEN(VLOOKUP($A184,Questions!$B:$AA,20,FALSE))=0,"",VLOOKUP($A184,Questions!$B:$AA,20,FALSE))</f>
        <v xml:space="preserve"> </v>
      </c>
      <c r="D184" s="38" t="str">
        <f>IF(LEN(VLOOKUP($A184,Questions!$B:$AA,21,FALSE))=0,"",VLOOKUP($A184,Questions!$B:$AA,21,FALSE))</f>
        <v xml:space="preserve"> </v>
      </c>
      <c r="E184" s="36" t="str">
        <f>IF(LEN(VLOOKUP($A184,Questions!$B:$AA,22,FALSE))=0,"",VLOOKUP($A184,Questions!$B:$AA,22,FALSE))</f>
        <v xml:space="preserve"> </v>
      </c>
      <c r="F184" s="36" t="str">
        <f>IF(LEN(VLOOKUP($A184,Questions!$B:$AA,23,FALSE))=0,"",VLOOKUP($A184,Questions!$B:$AA,23,FALSE))</f>
        <v xml:space="preserve"> </v>
      </c>
      <c r="G184" s="37" t="str">
        <f>IF(LEN(VLOOKUP($A184,Questions!$B:$AA,24,FALSE))=0,"",VLOOKUP($A184,Questions!$B:$AA,24,FALSE))</f>
        <v xml:space="preserve"> </v>
      </c>
      <c r="H184" s="21" t="str">
        <f>IF(LEN(VLOOKUP($A184,Questions!$B:$AA,25,FALSE))=0,"",VLOOKUP($A184,Questions!$B:$AA,25,FALSE))</f>
        <v xml:space="preserve"> </v>
      </c>
      <c r="I184" s="37" t="str">
        <f>IF(LEN(VLOOKUP($A184,Questions!$B:$AA,26,FALSE))=0,"",VLOOKUP($A184,Questions!$B:$AA,26,FALSE))</f>
        <v xml:space="preserve"> </v>
      </c>
      <c r="J184" s="37" t="str">
        <f>IF(LEN(VLOOKUP($A184,Questions!$B:$AB,27,FALSE))=0,"",VLOOKUP($A184,Questions!$B:$AB,27,FALSE))</f>
        <v xml:space="preserve"> </v>
      </c>
      <c r="K184"/>
      <c r="L184"/>
      <c r="M184"/>
      <c r="N184"/>
      <c r="O184"/>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c r="BL184"/>
      <c r="BM184"/>
      <c r="BN184"/>
      <c r="BO184"/>
      <c r="BP184"/>
      <c r="BQ184"/>
      <c r="BR184"/>
      <c r="BS184"/>
      <c r="BT184"/>
      <c r="BU184"/>
      <c r="BV184"/>
      <c r="BW184"/>
      <c r="BX184"/>
      <c r="BY184"/>
      <c r="BZ184"/>
      <c r="CA184"/>
      <c r="CB184"/>
      <c r="CC184"/>
      <c r="CD184"/>
      <c r="CE184"/>
      <c r="CF184"/>
      <c r="CG184"/>
      <c r="CH184"/>
      <c r="CI184"/>
      <c r="CJ184"/>
      <c r="CK184"/>
      <c r="CL184"/>
      <c r="CM184"/>
      <c r="CN184"/>
      <c r="CO184"/>
      <c r="CP184"/>
      <c r="CQ184"/>
      <c r="CR184"/>
      <c r="CS184"/>
      <c r="CT184"/>
      <c r="CU184"/>
      <c r="CV184"/>
      <c r="CW184"/>
      <c r="CX184"/>
      <c r="CY184"/>
      <c r="CZ184"/>
      <c r="DA184"/>
      <c r="DB184"/>
      <c r="DC184"/>
      <c r="DD184"/>
      <c r="DE184"/>
      <c r="DF184"/>
      <c r="DG184"/>
      <c r="DH184"/>
      <c r="DI184"/>
      <c r="DJ184"/>
      <c r="DK184"/>
      <c r="DL184"/>
      <c r="DM184"/>
      <c r="DN184"/>
      <c r="DO184"/>
      <c r="DP184"/>
      <c r="DQ184"/>
      <c r="DR184"/>
      <c r="DS184"/>
      <c r="DT184"/>
      <c r="DU184"/>
      <c r="DV184"/>
      <c r="DW184"/>
      <c r="DX184"/>
      <c r="DY184"/>
      <c r="DZ184"/>
      <c r="EA184"/>
      <c r="EB184"/>
      <c r="EC184"/>
      <c r="ED184"/>
      <c r="EE184"/>
      <c r="EF184"/>
      <c r="EG184"/>
      <c r="EH184"/>
      <c r="EI184"/>
      <c r="EJ184"/>
      <c r="EK184"/>
      <c r="EL184"/>
      <c r="EM184"/>
      <c r="EN184"/>
      <c r="EO184"/>
      <c r="EP184"/>
      <c r="EQ184"/>
      <c r="ER184"/>
      <c r="ES184"/>
      <c r="ET184"/>
      <c r="EU184"/>
      <c r="EV184"/>
      <c r="EW184"/>
      <c r="EX184"/>
      <c r="EY184"/>
      <c r="EZ184"/>
      <c r="FA184"/>
      <c r="FB184"/>
      <c r="FC184"/>
      <c r="FD184"/>
      <c r="FE184"/>
      <c r="FF184"/>
      <c r="FG184"/>
      <c r="FH184"/>
      <c r="FI184"/>
      <c r="FJ184"/>
      <c r="FK184"/>
      <c r="FL184"/>
      <c r="FM184"/>
      <c r="FN184"/>
      <c r="FO184"/>
      <c r="FP184"/>
      <c r="FQ184"/>
      <c r="FR184"/>
      <c r="FS184"/>
      <c r="FT184"/>
      <c r="FU184"/>
      <c r="FV184"/>
      <c r="FW184"/>
      <c r="FX184"/>
      <c r="FY184"/>
      <c r="FZ184"/>
      <c r="GA184"/>
      <c r="GB184"/>
      <c r="GC184"/>
      <c r="GD184"/>
      <c r="GE184"/>
      <c r="GF184"/>
      <c r="GG184"/>
      <c r="GH184"/>
      <c r="GI184"/>
      <c r="GJ184"/>
      <c r="GK184"/>
      <c r="GL184"/>
      <c r="GM184"/>
      <c r="GN184"/>
      <c r="GO184"/>
      <c r="GP184"/>
      <c r="GQ184"/>
      <c r="GR184"/>
      <c r="GS184"/>
      <c r="GT184"/>
      <c r="GU184"/>
      <c r="GV184"/>
      <c r="GW184"/>
      <c r="GX184"/>
      <c r="GY184"/>
      <c r="GZ184"/>
      <c r="HA184"/>
      <c r="HB184"/>
      <c r="HC184"/>
      <c r="HD184"/>
      <c r="HE184"/>
      <c r="HF184"/>
      <c r="HG184"/>
      <c r="HH184"/>
      <c r="HI184"/>
      <c r="HJ184"/>
      <c r="HK184"/>
      <c r="HL184"/>
      <c r="HM184"/>
      <c r="HN184"/>
      <c r="HO184"/>
      <c r="HP184"/>
      <c r="HQ184"/>
      <c r="HR184"/>
      <c r="HS184"/>
      <c r="HT184"/>
      <c r="HU184"/>
      <c r="HV184"/>
      <c r="HW184"/>
      <c r="HX184"/>
      <c r="HY184"/>
      <c r="HZ184"/>
      <c r="IA184"/>
      <c r="IB184"/>
      <c r="IC184"/>
      <c r="ID184"/>
      <c r="IE184"/>
      <c r="IF184"/>
      <c r="IG184"/>
      <c r="IH184"/>
      <c r="II184"/>
      <c r="IJ184"/>
      <c r="IK184"/>
      <c r="IL184"/>
      <c r="IM184"/>
      <c r="IN184"/>
      <c r="IO184"/>
      <c r="IP184"/>
      <c r="IQ184"/>
      <c r="IR184"/>
      <c r="IS184"/>
      <c r="IT184"/>
      <c r="IU184"/>
      <c r="IV184"/>
      <c r="IW184"/>
      <c r="IX184"/>
      <c r="IY184"/>
    </row>
    <row r="185" spans="1:259" ht="47" customHeight="1" x14ac:dyDescent="0.2">
      <c r="A185" s="14" t="s">
        <v>252</v>
      </c>
      <c r="B185" s="29" t="str">
        <f>VLOOKUP(A185,'HECVAT - Full'!A$26:B$285,2,FALSE)</f>
        <v>Does your organization conduct an annual test of relocating to this site for disaster recovery purposes?</v>
      </c>
      <c r="C185" s="36" t="str">
        <f>IF(LEN(VLOOKUP($A185,Questions!$B:$AA,20,FALSE))=0,"",VLOOKUP($A185,Questions!$B:$AA,20,FALSE))</f>
        <v xml:space="preserve"> </v>
      </c>
      <c r="D185" s="38" t="str">
        <f>IF(LEN(VLOOKUP($A185,Questions!$B:$AA,21,FALSE))=0,"",VLOOKUP($A185,Questions!$B:$AA,21,FALSE))</f>
        <v xml:space="preserve"> </v>
      </c>
      <c r="E185" s="36" t="str">
        <f>IF(LEN(VLOOKUP($A185,Questions!$B:$AA,22,FALSE))=0,"",VLOOKUP($A185,Questions!$B:$AA,22,FALSE))</f>
        <v xml:space="preserve"> </v>
      </c>
      <c r="F185" s="36" t="str">
        <f>IF(LEN(VLOOKUP($A185,Questions!$B:$AA,23,FALSE))=0,"",VLOOKUP($A185,Questions!$B:$AA,23,FALSE))</f>
        <v xml:space="preserve"> </v>
      </c>
      <c r="G185" s="37" t="str">
        <f>IF(LEN(VLOOKUP($A185,Questions!$B:$AA,24,FALSE))=0,"",VLOOKUP($A185,Questions!$B:$AA,24,FALSE))</f>
        <v xml:space="preserve"> </v>
      </c>
      <c r="H185" s="21" t="str">
        <f>IF(LEN(VLOOKUP($A185,Questions!$B:$AA,25,FALSE))=0,"",VLOOKUP($A185,Questions!$B:$AA,25,FALSE))</f>
        <v xml:space="preserve"> </v>
      </c>
      <c r="I185" s="37" t="str">
        <f>IF(LEN(VLOOKUP($A185,Questions!$B:$AA,26,FALSE))=0,"",VLOOKUP($A185,Questions!$B:$AA,26,FALSE))</f>
        <v xml:space="preserve"> </v>
      </c>
      <c r="J185" s="37" t="str">
        <f>IF(LEN(VLOOKUP($A185,Questions!$B:$AB,27,FALSE))=0,"",VLOOKUP($A185,Questions!$B:$AB,27,FALSE))</f>
        <v xml:space="preserve"> </v>
      </c>
      <c r="K185"/>
      <c r="L185"/>
      <c r="M185"/>
      <c r="N185"/>
      <c r="O185"/>
      <c r="P185"/>
      <c r="Q185"/>
      <c r="R185"/>
      <c r="S185"/>
      <c r="T185"/>
      <c r="U185"/>
      <c r="V185"/>
      <c r="W185"/>
      <c r="X185"/>
      <c r="Y185"/>
      <c r="Z185"/>
      <c r="AA185"/>
      <c r="AB185"/>
      <c r="AC185"/>
      <c r="AD185"/>
      <c r="AE185"/>
      <c r="AF185"/>
      <c r="AG185"/>
      <c r="AH185"/>
      <c r="AI185"/>
      <c r="AJ185"/>
      <c r="AK185"/>
      <c r="AL185"/>
      <c r="AM185"/>
      <c r="AN185"/>
      <c r="AO185"/>
      <c r="AP185"/>
      <c r="AQ185"/>
      <c r="AR185"/>
      <c r="AS185"/>
      <c r="AT185"/>
      <c r="AU185"/>
      <c r="AV185"/>
      <c r="AW185"/>
      <c r="AX185"/>
      <c r="AY185"/>
      <c r="AZ185"/>
      <c r="BA185"/>
      <c r="BB185"/>
      <c r="BC185"/>
      <c r="BD185"/>
      <c r="BE185"/>
      <c r="BF185"/>
      <c r="BG185"/>
      <c r="BH185"/>
      <c r="BI185"/>
      <c r="BJ185"/>
      <c r="BK185"/>
      <c r="BL185"/>
      <c r="BM185"/>
      <c r="BN185"/>
      <c r="BO185"/>
      <c r="BP185"/>
      <c r="BQ185"/>
      <c r="BR185"/>
      <c r="BS185"/>
      <c r="BT185"/>
      <c r="BU185"/>
      <c r="BV185"/>
      <c r="BW185"/>
      <c r="BX185"/>
      <c r="BY185"/>
      <c r="BZ185"/>
      <c r="CA185"/>
      <c r="CB185"/>
      <c r="CC185"/>
      <c r="CD185"/>
      <c r="CE185"/>
      <c r="CF185"/>
      <c r="CG185"/>
      <c r="CH185"/>
      <c r="CI185"/>
      <c r="CJ185"/>
      <c r="CK185"/>
      <c r="CL185"/>
      <c r="CM185"/>
      <c r="CN185"/>
      <c r="CO185"/>
      <c r="CP185"/>
      <c r="CQ185"/>
      <c r="CR185"/>
      <c r="CS185"/>
      <c r="CT185"/>
      <c r="CU185"/>
      <c r="CV185"/>
      <c r="CW185"/>
      <c r="CX185"/>
      <c r="CY185"/>
      <c r="CZ185"/>
      <c r="DA185"/>
      <c r="DB185"/>
      <c r="DC185"/>
      <c r="DD185"/>
      <c r="DE185"/>
      <c r="DF185"/>
      <c r="DG185"/>
      <c r="DH185"/>
      <c r="DI185"/>
      <c r="DJ185"/>
      <c r="DK185"/>
      <c r="DL185"/>
      <c r="DM185"/>
      <c r="DN185"/>
      <c r="DO185"/>
      <c r="DP185"/>
      <c r="DQ185"/>
      <c r="DR185"/>
      <c r="DS185"/>
      <c r="DT185"/>
      <c r="DU185"/>
      <c r="DV185"/>
      <c r="DW185"/>
      <c r="DX185"/>
      <c r="DY185"/>
      <c r="DZ185"/>
      <c r="EA185"/>
      <c r="EB185"/>
      <c r="EC185"/>
      <c r="ED185"/>
      <c r="EE185"/>
      <c r="EF185"/>
      <c r="EG185"/>
      <c r="EH185"/>
      <c r="EI185"/>
      <c r="EJ185"/>
      <c r="EK185"/>
      <c r="EL185"/>
      <c r="EM185"/>
      <c r="EN185"/>
      <c r="EO185"/>
      <c r="EP185"/>
      <c r="EQ185"/>
      <c r="ER185"/>
      <c r="ES185"/>
      <c r="ET185"/>
      <c r="EU185"/>
      <c r="EV185"/>
      <c r="EW185"/>
      <c r="EX185"/>
      <c r="EY185"/>
      <c r="EZ185"/>
      <c r="FA185"/>
      <c r="FB185"/>
      <c r="FC185"/>
      <c r="FD185"/>
      <c r="FE185"/>
      <c r="FF185"/>
      <c r="FG185"/>
      <c r="FH185"/>
      <c r="FI185"/>
      <c r="FJ185"/>
      <c r="FK185"/>
      <c r="FL185"/>
      <c r="FM185"/>
      <c r="FN185"/>
      <c r="FO185"/>
      <c r="FP185"/>
      <c r="FQ185"/>
      <c r="FR185"/>
      <c r="FS185"/>
      <c r="FT185"/>
      <c r="FU185"/>
      <c r="FV185"/>
      <c r="FW185"/>
      <c r="FX185"/>
      <c r="FY185"/>
      <c r="FZ185"/>
      <c r="GA185"/>
      <c r="GB185"/>
      <c r="GC185"/>
      <c r="GD185"/>
      <c r="GE185"/>
      <c r="GF185"/>
      <c r="GG185"/>
      <c r="GH185"/>
      <c r="GI185"/>
      <c r="GJ185"/>
      <c r="GK185"/>
      <c r="GL185"/>
      <c r="GM185"/>
      <c r="GN185"/>
      <c r="GO185"/>
      <c r="GP185"/>
      <c r="GQ185"/>
      <c r="GR185"/>
      <c r="GS185"/>
      <c r="GT185"/>
      <c r="GU185"/>
      <c r="GV185"/>
      <c r="GW185"/>
      <c r="GX185"/>
      <c r="GY185"/>
      <c r="GZ185"/>
      <c r="HA185"/>
      <c r="HB185"/>
      <c r="HC185"/>
      <c r="HD185"/>
      <c r="HE185"/>
      <c r="HF185"/>
      <c r="HG185"/>
      <c r="HH185"/>
      <c r="HI185"/>
      <c r="HJ185"/>
      <c r="HK185"/>
      <c r="HL185"/>
      <c r="HM185"/>
      <c r="HN185"/>
      <c r="HO185"/>
      <c r="HP185"/>
      <c r="HQ185"/>
      <c r="HR185"/>
      <c r="HS185"/>
      <c r="HT185"/>
      <c r="HU185"/>
      <c r="HV185"/>
      <c r="HW185"/>
      <c r="HX185"/>
      <c r="HY185"/>
      <c r="HZ185"/>
      <c r="IA185"/>
      <c r="IB185"/>
      <c r="IC185"/>
      <c r="ID185"/>
      <c r="IE185"/>
      <c r="IF185"/>
      <c r="IG185"/>
      <c r="IH185"/>
      <c r="II185"/>
      <c r="IJ185"/>
      <c r="IK185"/>
      <c r="IL185"/>
      <c r="IM185"/>
      <c r="IN185"/>
      <c r="IO185"/>
      <c r="IP185"/>
      <c r="IQ185"/>
      <c r="IR185"/>
      <c r="IS185"/>
      <c r="IT185"/>
      <c r="IU185"/>
      <c r="IV185"/>
      <c r="IW185"/>
      <c r="IX185"/>
      <c r="IY185"/>
    </row>
    <row r="186" spans="1:259" ht="47" customHeight="1" x14ac:dyDescent="0.2">
      <c r="A186" s="14" t="s">
        <v>253</v>
      </c>
      <c r="B186" s="29" t="str">
        <f>VLOOKUP(A186,'HECVAT - Full'!A$26:B$285,2,FALSE)</f>
        <v>Is there a defined problem/issue escalation plan in your DRP for impacted clients?</v>
      </c>
      <c r="C186" s="36" t="str">
        <f>IF(LEN(VLOOKUP($A186,Questions!$B:$AA,20,FALSE))=0,"",VLOOKUP($A186,Questions!$B:$AA,20,FALSE))</f>
        <v xml:space="preserve"> </v>
      </c>
      <c r="D186" s="38" t="str">
        <f>IF(LEN(VLOOKUP($A186,Questions!$B:$AA,21,FALSE))=0,"",VLOOKUP($A186,Questions!$B:$AA,21,FALSE))</f>
        <v xml:space="preserve"> </v>
      </c>
      <c r="E186" s="37" t="str">
        <f>IF(LEN(VLOOKUP($A186,Questions!$B:$AA,22,FALSE))=0,"",VLOOKUP($A186,Questions!$B:$AA,22,FALSE))</f>
        <v xml:space="preserve"> </v>
      </c>
      <c r="F186" s="36" t="str">
        <f>IF(LEN(VLOOKUP($A186,Questions!$B:$AA,23,FALSE))=0,"",VLOOKUP($A186,Questions!$B:$AA,23,FALSE))</f>
        <v xml:space="preserve"> </v>
      </c>
      <c r="G186" s="36" t="str">
        <f>IF(LEN(VLOOKUP($A186,Questions!$B:$AA,24,FALSE))=0,"",VLOOKUP($A186,Questions!$B:$AA,24,FALSE))</f>
        <v xml:space="preserve"> </v>
      </c>
      <c r="H186" s="21" t="str">
        <f>IF(LEN(VLOOKUP($A186,Questions!$B:$AA,25,FALSE))=0,"",VLOOKUP($A186,Questions!$B:$AA,25,FALSE))</f>
        <v xml:space="preserve"> </v>
      </c>
      <c r="I186" s="21" t="str">
        <f>IF(LEN(VLOOKUP($A186,Questions!$B:$AA,26,FALSE))=0,"",VLOOKUP($A186,Questions!$B:$AA,26,FALSE))</f>
        <v xml:space="preserve"> </v>
      </c>
      <c r="J186" s="21" t="str">
        <f>IF(LEN(VLOOKUP($A186,Questions!$B:$AB,27,FALSE))=0,"",VLOOKUP($A186,Questions!$B:$AB,27,FALSE))</f>
        <v xml:space="preserve"> </v>
      </c>
      <c r="K186"/>
      <c r="L186"/>
      <c r="M186"/>
      <c r="N186"/>
      <c r="O186"/>
      <c r="P186"/>
      <c r="Q186"/>
      <c r="R186"/>
      <c r="S186"/>
      <c r="T186"/>
      <c r="U186"/>
      <c r="V186"/>
      <c r="W186"/>
      <c r="X186"/>
      <c r="Y186"/>
      <c r="Z186"/>
      <c r="AA186"/>
      <c r="AB186"/>
      <c r="AC186"/>
      <c r="AD186"/>
      <c r="AE186"/>
      <c r="AF186"/>
      <c r="AG186"/>
      <c r="AH186"/>
      <c r="AI186"/>
      <c r="AJ186"/>
      <c r="AK186"/>
      <c r="AL186"/>
      <c r="AM186"/>
      <c r="AN186"/>
      <c r="AO186"/>
      <c r="AP186"/>
      <c r="AQ186"/>
      <c r="AR186"/>
      <c r="AS186"/>
      <c r="AT186"/>
      <c r="AU186"/>
      <c r="AV186"/>
      <c r="AW186"/>
      <c r="AX186"/>
      <c r="AY186"/>
      <c r="AZ186"/>
      <c r="BA186"/>
      <c r="BB186"/>
      <c r="BC186"/>
      <c r="BD186"/>
      <c r="BE186"/>
      <c r="BF186"/>
      <c r="BG186"/>
      <c r="BH186"/>
      <c r="BI186"/>
      <c r="BJ186"/>
      <c r="BK186"/>
      <c r="BL186"/>
      <c r="BM186"/>
      <c r="BN186"/>
      <c r="BO186"/>
      <c r="BP186"/>
      <c r="BQ186"/>
      <c r="BR186"/>
      <c r="BS186"/>
      <c r="BT186"/>
      <c r="BU186"/>
      <c r="BV186"/>
      <c r="BW186"/>
      <c r="BX186"/>
      <c r="BY186"/>
      <c r="BZ186"/>
      <c r="CA186"/>
      <c r="CB186"/>
      <c r="CC186"/>
      <c r="CD186"/>
      <c r="CE186"/>
      <c r="CF186"/>
      <c r="CG186"/>
      <c r="CH186"/>
      <c r="CI186"/>
      <c r="CJ186"/>
      <c r="CK186"/>
      <c r="CL186"/>
      <c r="CM186"/>
      <c r="CN186"/>
      <c r="CO186"/>
      <c r="CP186"/>
      <c r="CQ186"/>
      <c r="CR186"/>
      <c r="CS186"/>
      <c r="CT186"/>
      <c r="CU186"/>
      <c r="CV186"/>
      <c r="CW186"/>
      <c r="CX186"/>
      <c r="CY186"/>
      <c r="CZ186"/>
      <c r="DA186"/>
      <c r="DB186"/>
      <c r="DC186"/>
      <c r="DD186"/>
      <c r="DE186"/>
      <c r="DF186"/>
      <c r="DG186"/>
      <c r="DH186"/>
      <c r="DI186"/>
      <c r="DJ186"/>
      <c r="DK186"/>
      <c r="DL186"/>
      <c r="DM186"/>
      <c r="DN186"/>
      <c r="DO186"/>
      <c r="DP186"/>
      <c r="DQ186"/>
      <c r="DR186"/>
      <c r="DS186"/>
      <c r="DT186"/>
      <c r="DU186"/>
      <c r="DV186"/>
      <c r="DW186"/>
      <c r="DX186"/>
      <c r="DY186"/>
      <c r="DZ186"/>
      <c r="EA186"/>
      <c r="EB186"/>
      <c r="EC186"/>
      <c r="ED186"/>
      <c r="EE186"/>
      <c r="EF186"/>
      <c r="EG186"/>
      <c r="EH186"/>
      <c r="EI186"/>
      <c r="EJ186"/>
      <c r="EK186"/>
      <c r="EL186"/>
      <c r="EM186"/>
      <c r="EN186"/>
      <c r="EO186"/>
      <c r="EP186"/>
      <c r="EQ186"/>
      <c r="ER186"/>
      <c r="ES186"/>
      <c r="ET186"/>
      <c r="EU186"/>
      <c r="EV186"/>
      <c r="EW186"/>
      <c r="EX186"/>
      <c r="EY186"/>
      <c r="EZ186"/>
      <c r="FA186"/>
      <c r="FB186"/>
      <c r="FC186"/>
      <c r="FD186"/>
      <c r="FE186"/>
      <c r="FF186"/>
      <c r="FG186"/>
      <c r="FH186"/>
      <c r="FI186"/>
      <c r="FJ186"/>
      <c r="FK186"/>
      <c r="FL186"/>
      <c r="FM186"/>
      <c r="FN186"/>
      <c r="FO186"/>
      <c r="FP186"/>
      <c r="FQ186"/>
      <c r="FR186"/>
      <c r="FS186"/>
      <c r="FT186"/>
      <c r="FU186"/>
      <c r="FV186"/>
      <c r="FW186"/>
      <c r="FX186"/>
      <c r="FY186"/>
      <c r="FZ186"/>
      <c r="GA186"/>
      <c r="GB186"/>
      <c r="GC186"/>
      <c r="GD186"/>
      <c r="GE186"/>
      <c r="GF186"/>
      <c r="GG186"/>
      <c r="GH186"/>
      <c r="GI186"/>
      <c r="GJ186"/>
      <c r="GK186"/>
      <c r="GL186"/>
      <c r="GM186"/>
      <c r="GN186"/>
      <c r="GO186"/>
      <c r="GP186"/>
      <c r="GQ186"/>
      <c r="GR186"/>
      <c r="GS186"/>
      <c r="GT186"/>
      <c r="GU186"/>
      <c r="GV186"/>
      <c r="GW186"/>
      <c r="GX186"/>
      <c r="GY186"/>
      <c r="GZ186"/>
      <c r="HA186"/>
      <c r="HB186"/>
      <c r="HC186"/>
      <c r="HD186"/>
      <c r="HE186"/>
      <c r="HF186"/>
      <c r="HG186"/>
      <c r="HH186"/>
      <c r="HI186"/>
      <c r="HJ186"/>
      <c r="HK186"/>
      <c r="HL186"/>
      <c r="HM186"/>
      <c r="HN186"/>
      <c r="HO186"/>
      <c r="HP186"/>
      <c r="HQ186"/>
      <c r="HR186"/>
      <c r="HS186"/>
      <c r="HT186"/>
      <c r="HU186"/>
      <c r="HV186"/>
      <c r="HW186"/>
      <c r="HX186"/>
      <c r="HY186"/>
      <c r="HZ186"/>
      <c r="IA186"/>
      <c r="IB186"/>
      <c r="IC186"/>
      <c r="ID186"/>
      <c r="IE186"/>
      <c r="IF186"/>
      <c r="IG186"/>
      <c r="IH186"/>
      <c r="II186"/>
      <c r="IJ186"/>
      <c r="IK186"/>
      <c r="IL186"/>
      <c r="IM186"/>
      <c r="IN186"/>
      <c r="IO186"/>
      <c r="IP186"/>
      <c r="IQ186"/>
      <c r="IR186"/>
      <c r="IS186"/>
      <c r="IT186"/>
      <c r="IU186"/>
      <c r="IV186"/>
      <c r="IW186"/>
      <c r="IX186"/>
      <c r="IY186"/>
    </row>
    <row r="187" spans="1:259" ht="47" customHeight="1" x14ac:dyDescent="0.2">
      <c r="A187" s="14" t="s">
        <v>254</v>
      </c>
      <c r="B187" s="29" t="str">
        <f>VLOOKUP(A187,'HECVAT - Full'!A$26:B$285,2,FALSE)</f>
        <v>Is there a documented communication plan in your DRP for impacted clients?</v>
      </c>
      <c r="C187" s="36" t="str">
        <f>IF(LEN(VLOOKUP($A187,Questions!$B:$AA,20,FALSE))=0,"",VLOOKUP($A187,Questions!$B:$AA,20,FALSE))</f>
        <v xml:space="preserve"> </v>
      </c>
      <c r="D187" s="38" t="str">
        <f>IF(LEN(VLOOKUP($A187,Questions!$B:$AA,21,FALSE))=0,"",VLOOKUP($A187,Questions!$B:$AA,21,FALSE))</f>
        <v xml:space="preserve"> </v>
      </c>
      <c r="E187" s="36" t="str">
        <f>IF(LEN(VLOOKUP($A187,Questions!$B:$AA,22,FALSE))=0,"",VLOOKUP($A187,Questions!$B:$AA,22,FALSE))</f>
        <v xml:space="preserve"> </v>
      </c>
      <c r="F187" s="36" t="str">
        <f>IF(LEN(VLOOKUP($A187,Questions!$B:$AA,23,FALSE))=0,"",VLOOKUP($A187,Questions!$B:$AA,23,FALSE))</f>
        <v xml:space="preserve"> </v>
      </c>
      <c r="G187" s="36" t="str">
        <f>IF(LEN(VLOOKUP($A187,Questions!$B:$AA,24,FALSE))=0,"",VLOOKUP($A187,Questions!$B:$AA,24,FALSE))</f>
        <v xml:space="preserve"> </v>
      </c>
      <c r="H187" s="21" t="str">
        <f>IF(LEN(VLOOKUP($A187,Questions!$B:$AA,25,FALSE))=0,"",VLOOKUP($A187,Questions!$B:$AA,25,FALSE))</f>
        <v xml:space="preserve"> </v>
      </c>
      <c r="I187" s="21" t="str">
        <f>IF(LEN(VLOOKUP($A187,Questions!$B:$AA,26,FALSE))=0,"",VLOOKUP($A187,Questions!$B:$AA,26,FALSE))</f>
        <v xml:space="preserve"> </v>
      </c>
      <c r="J187" s="21" t="str">
        <f>IF(LEN(VLOOKUP($A187,Questions!$B:$AB,27,FALSE))=0,"",VLOOKUP($A187,Questions!$B:$AB,27,FALSE))</f>
        <v xml:space="preserve"> </v>
      </c>
      <c r="K187"/>
      <c r="L187"/>
      <c r="M187"/>
      <c r="N187"/>
      <c r="O187"/>
      <c r="P187"/>
      <c r="Q187"/>
      <c r="R187"/>
      <c r="S187"/>
      <c r="T187"/>
      <c r="U187"/>
      <c r="V187"/>
      <c r="W187"/>
      <c r="X187"/>
      <c r="Y187"/>
      <c r="Z187"/>
      <c r="AA187"/>
      <c r="AB187"/>
      <c r="AC187"/>
      <c r="AD187"/>
      <c r="AE187"/>
      <c r="AF187"/>
      <c r="AG187"/>
      <c r="AH187"/>
      <c r="AI187"/>
      <c r="AJ187"/>
      <c r="AK187"/>
      <c r="AL187"/>
      <c r="AM187"/>
      <c r="AN187"/>
      <c r="AO187"/>
      <c r="AP187"/>
      <c r="AQ187"/>
      <c r="AR187"/>
      <c r="AS187"/>
      <c r="AT187"/>
      <c r="AU187"/>
      <c r="AV187"/>
      <c r="AW187"/>
      <c r="AX187"/>
      <c r="AY187"/>
      <c r="AZ187"/>
      <c r="BA187"/>
      <c r="BB187"/>
      <c r="BC187"/>
      <c r="BD187"/>
      <c r="BE187"/>
      <c r="BF187"/>
      <c r="BG187"/>
      <c r="BH187"/>
      <c r="BI187"/>
      <c r="BJ187"/>
      <c r="BK187"/>
      <c r="BL187"/>
      <c r="BM187"/>
      <c r="BN187"/>
      <c r="BO187"/>
      <c r="BP187"/>
      <c r="BQ187"/>
      <c r="BR187"/>
      <c r="BS187"/>
      <c r="BT187"/>
      <c r="BU187"/>
      <c r="BV187"/>
      <c r="BW187"/>
      <c r="BX187"/>
      <c r="BY187"/>
      <c r="BZ187"/>
      <c r="CA187"/>
      <c r="CB187"/>
      <c r="CC187"/>
      <c r="CD187"/>
      <c r="CE187"/>
      <c r="CF187"/>
      <c r="CG187"/>
      <c r="CH187"/>
      <c r="CI187"/>
      <c r="CJ187"/>
      <c r="CK187"/>
      <c r="CL187"/>
      <c r="CM187"/>
      <c r="CN187"/>
      <c r="CO187"/>
      <c r="CP187"/>
      <c r="CQ187"/>
      <c r="CR187"/>
      <c r="CS187"/>
      <c r="CT187"/>
      <c r="CU187"/>
      <c r="CV187"/>
      <c r="CW187"/>
      <c r="CX187"/>
      <c r="CY187"/>
      <c r="CZ187"/>
      <c r="DA187"/>
      <c r="DB187"/>
      <c r="DC187"/>
      <c r="DD187"/>
      <c r="DE187"/>
      <c r="DF187"/>
      <c r="DG187"/>
      <c r="DH187"/>
      <c r="DI187"/>
      <c r="DJ187"/>
      <c r="DK187"/>
      <c r="DL187"/>
      <c r="DM187"/>
      <c r="DN187"/>
      <c r="DO187"/>
      <c r="DP187"/>
      <c r="DQ187"/>
      <c r="DR187"/>
      <c r="DS187"/>
      <c r="DT187"/>
      <c r="DU187"/>
      <c r="DV187"/>
      <c r="DW187"/>
      <c r="DX187"/>
      <c r="DY187"/>
      <c r="DZ187"/>
      <c r="EA187"/>
      <c r="EB187"/>
      <c r="EC187"/>
      <c r="ED187"/>
      <c r="EE187"/>
      <c r="EF187"/>
      <c r="EG187"/>
      <c r="EH187"/>
      <c r="EI187"/>
      <c r="EJ187"/>
      <c r="EK187"/>
      <c r="EL187"/>
      <c r="EM187"/>
      <c r="EN187"/>
      <c r="EO187"/>
      <c r="EP187"/>
      <c r="EQ187"/>
      <c r="ER187"/>
      <c r="ES187"/>
      <c r="ET187"/>
      <c r="EU187"/>
      <c r="EV187"/>
      <c r="EW187"/>
      <c r="EX187"/>
      <c r="EY187"/>
      <c r="EZ187"/>
      <c r="FA187"/>
      <c r="FB187"/>
      <c r="FC187"/>
      <c r="FD187"/>
      <c r="FE187"/>
      <c r="FF187"/>
      <c r="FG187"/>
      <c r="FH187"/>
      <c r="FI187"/>
      <c r="FJ187"/>
      <c r="FK187"/>
      <c r="FL187"/>
      <c r="FM187"/>
      <c r="FN187"/>
      <c r="FO187"/>
      <c r="FP187"/>
      <c r="FQ187"/>
      <c r="FR187"/>
      <c r="FS187"/>
      <c r="FT187"/>
      <c r="FU187"/>
      <c r="FV187"/>
      <c r="FW187"/>
      <c r="FX187"/>
      <c r="FY187"/>
      <c r="FZ187"/>
      <c r="GA187"/>
      <c r="GB187"/>
      <c r="GC187"/>
      <c r="GD187"/>
      <c r="GE187"/>
      <c r="GF187"/>
      <c r="GG187"/>
      <c r="GH187"/>
      <c r="GI187"/>
      <c r="GJ187"/>
      <c r="GK187"/>
      <c r="GL187"/>
      <c r="GM187"/>
      <c r="GN187"/>
      <c r="GO187"/>
      <c r="GP187"/>
      <c r="GQ187"/>
      <c r="GR187"/>
      <c r="GS187"/>
      <c r="GT187"/>
      <c r="GU187"/>
      <c r="GV187"/>
      <c r="GW187"/>
      <c r="GX187"/>
      <c r="GY187"/>
      <c r="GZ187"/>
      <c r="HA187"/>
      <c r="HB187"/>
      <c r="HC187"/>
      <c r="HD187"/>
      <c r="HE187"/>
      <c r="HF187"/>
      <c r="HG187"/>
      <c r="HH187"/>
      <c r="HI187"/>
      <c r="HJ187"/>
      <c r="HK187"/>
      <c r="HL187"/>
      <c r="HM187"/>
      <c r="HN187"/>
      <c r="HO187"/>
      <c r="HP187"/>
      <c r="HQ187"/>
      <c r="HR187"/>
      <c r="HS187"/>
      <c r="HT187"/>
      <c r="HU187"/>
      <c r="HV187"/>
      <c r="HW187"/>
      <c r="HX187"/>
      <c r="HY187"/>
      <c r="HZ187"/>
      <c r="IA187"/>
      <c r="IB187"/>
      <c r="IC187"/>
      <c r="ID187"/>
      <c r="IE187"/>
      <c r="IF187"/>
      <c r="IG187"/>
      <c r="IH187"/>
      <c r="II187"/>
      <c r="IJ187"/>
      <c r="IK187"/>
      <c r="IL187"/>
      <c r="IM187"/>
      <c r="IN187"/>
      <c r="IO187"/>
      <c r="IP187"/>
      <c r="IQ187"/>
      <c r="IR187"/>
      <c r="IS187"/>
      <c r="IT187"/>
      <c r="IU187"/>
      <c r="IV187"/>
      <c r="IW187"/>
      <c r="IX187"/>
      <c r="IY187"/>
    </row>
    <row r="188" spans="1:259" ht="64.25" customHeight="1" x14ac:dyDescent="0.2">
      <c r="A188" s="14" t="s">
        <v>255</v>
      </c>
      <c r="B188" s="29" t="str">
        <f>VLOOKUP(A188,'HECVAT - Full'!A$26:B$285,2,FALSE)</f>
        <v>Describe or provide a reference to how your disaster recovery plan is tested? (i.e. scope of DR tests, end-to-end testing, etc.)</v>
      </c>
      <c r="C188" s="36" t="str">
        <f>IF(LEN(VLOOKUP($A188,Questions!$B:$AA,20,FALSE))=0,"",VLOOKUP($A188,Questions!$B:$AA,20,FALSE))</f>
        <v xml:space="preserve"> </v>
      </c>
      <c r="D188" s="38" t="str">
        <f>IF(LEN(VLOOKUP($A188,Questions!$B:$AA,21,FALSE))=0,"",VLOOKUP($A188,Questions!$B:$AA,21,FALSE))</f>
        <v xml:space="preserve"> </v>
      </c>
      <c r="E188" s="36" t="str">
        <f>IF(LEN(VLOOKUP($A188,Questions!$B:$AA,22,FALSE))=0,"",VLOOKUP($A188,Questions!$B:$AA,22,FALSE))</f>
        <v xml:space="preserve"> </v>
      </c>
      <c r="F188" s="36" t="str">
        <f>IF(LEN(VLOOKUP($A188,Questions!$B:$AA,23,FALSE))=0,"",VLOOKUP($A188,Questions!$B:$AA,23,FALSE))</f>
        <v xml:space="preserve"> </v>
      </c>
      <c r="G188" s="36" t="str">
        <f>IF(LEN(VLOOKUP($A188,Questions!$B:$AA,24,FALSE))=0,"",VLOOKUP($A188,Questions!$B:$AA,24,FALSE))</f>
        <v xml:space="preserve"> </v>
      </c>
      <c r="H188" s="21" t="str">
        <f>IF(LEN(VLOOKUP($A188,Questions!$B:$AA,25,FALSE))=0,"",VLOOKUP($A188,Questions!$B:$AA,25,FALSE))</f>
        <v xml:space="preserve"> </v>
      </c>
      <c r="I188" s="37" t="str">
        <f>IF(LEN(VLOOKUP($A188,Questions!$B:$AA,26,FALSE))=0,"",VLOOKUP($A188,Questions!$B:$AA,26,FALSE))</f>
        <v xml:space="preserve"> </v>
      </c>
      <c r="J188" s="37" t="str">
        <f>IF(LEN(VLOOKUP($A188,Questions!$B:$AB,27,FALSE))=0,"",VLOOKUP($A188,Questions!$B:$AB,27,FALSE))</f>
        <v xml:space="preserve"> </v>
      </c>
      <c r="K188"/>
      <c r="L188"/>
      <c r="M188"/>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c r="BL188"/>
      <c r="BM188"/>
      <c r="BN188"/>
      <c r="BO188"/>
      <c r="BP188"/>
      <c r="BQ188"/>
      <c r="BR188"/>
      <c r="BS188"/>
      <c r="BT188"/>
      <c r="BU188"/>
      <c r="BV188"/>
      <c r="BW188"/>
      <c r="BX188"/>
      <c r="BY188"/>
      <c r="BZ188"/>
      <c r="CA188"/>
      <c r="CB188"/>
      <c r="CC188"/>
      <c r="CD188"/>
      <c r="CE188"/>
      <c r="CF188"/>
      <c r="CG188"/>
      <c r="CH188"/>
      <c r="CI188"/>
      <c r="CJ188"/>
      <c r="CK188"/>
      <c r="CL188"/>
      <c r="CM188"/>
      <c r="CN188"/>
      <c r="CO188"/>
      <c r="CP188"/>
      <c r="CQ188"/>
      <c r="CR188"/>
      <c r="CS188"/>
      <c r="CT188"/>
      <c r="CU188"/>
      <c r="CV188"/>
      <c r="CW188"/>
      <c r="CX188"/>
      <c r="CY188"/>
      <c r="CZ188"/>
      <c r="DA188"/>
      <c r="DB188"/>
      <c r="DC188"/>
      <c r="DD188"/>
      <c r="DE188"/>
      <c r="DF188"/>
      <c r="DG188"/>
      <c r="DH188"/>
      <c r="DI188"/>
      <c r="DJ188"/>
      <c r="DK188"/>
      <c r="DL188"/>
      <c r="DM188"/>
      <c r="DN188"/>
      <c r="DO188"/>
      <c r="DP188"/>
      <c r="DQ188"/>
      <c r="DR188"/>
      <c r="DS188"/>
      <c r="DT188"/>
      <c r="DU188"/>
      <c r="DV188"/>
      <c r="DW188"/>
      <c r="DX188"/>
      <c r="DY188"/>
      <c r="DZ188"/>
      <c r="EA188"/>
      <c r="EB188"/>
      <c r="EC188"/>
      <c r="ED188"/>
      <c r="EE188"/>
      <c r="EF188"/>
      <c r="EG188"/>
      <c r="EH188"/>
      <c r="EI188"/>
      <c r="EJ188"/>
      <c r="EK188"/>
      <c r="EL188"/>
      <c r="EM188"/>
      <c r="EN188"/>
      <c r="EO188"/>
      <c r="EP188"/>
      <c r="EQ188"/>
      <c r="ER188"/>
      <c r="ES188"/>
      <c r="ET188"/>
      <c r="EU188"/>
      <c r="EV188"/>
      <c r="EW188"/>
      <c r="EX188"/>
      <c r="EY188"/>
      <c r="EZ188"/>
      <c r="FA188"/>
      <c r="FB188"/>
      <c r="FC188"/>
      <c r="FD188"/>
      <c r="FE188"/>
      <c r="FF188"/>
      <c r="FG188"/>
      <c r="FH188"/>
      <c r="FI188"/>
      <c r="FJ188"/>
      <c r="FK188"/>
      <c r="FL188"/>
      <c r="FM188"/>
      <c r="FN188"/>
      <c r="FO188"/>
      <c r="FP188"/>
      <c r="FQ188"/>
      <c r="FR188"/>
      <c r="FS188"/>
      <c r="FT188"/>
      <c r="FU188"/>
      <c r="FV188"/>
      <c r="FW188"/>
      <c r="FX188"/>
      <c r="FY188"/>
      <c r="FZ188"/>
      <c r="GA188"/>
      <c r="GB188"/>
      <c r="GC188"/>
      <c r="GD188"/>
      <c r="GE188"/>
      <c r="GF188"/>
      <c r="GG188"/>
      <c r="GH188"/>
      <c r="GI188"/>
      <c r="GJ188"/>
      <c r="GK188"/>
      <c r="GL188"/>
      <c r="GM188"/>
      <c r="GN188"/>
      <c r="GO188"/>
      <c r="GP188"/>
      <c r="GQ188"/>
      <c r="GR188"/>
      <c r="GS188"/>
      <c r="GT188"/>
      <c r="GU188"/>
      <c r="GV188"/>
      <c r="GW188"/>
      <c r="GX188"/>
      <c r="GY188"/>
      <c r="GZ188"/>
      <c r="HA188"/>
      <c r="HB188"/>
      <c r="HC188"/>
      <c r="HD188"/>
      <c r="HE188"/>
      <c r="HF188"/>
      <c r="HG188"/>
      <c r="HH188"/>
      <c r="HI188"/>
      <c r="HJ188"/>
      <c r="HK188"/>
      <c r="HL188"/>
      <c r="HM188"/>
      <c r="HN188"/>
      <c r="HO188"/>
      <c r="HP188"/>
      <c r="HQ188"/>
      <c r="HR188"/>
      <c r="HS188"/>
      <c r="HT188"/>
      <c r="HU188"/>
      <c r="HV188"/>
      <c r="HW188"/>
      <c r="HX188"/>
      <c r="HY188"/>
      <c r="HZ188"/>
      <c r="IA188"/>
      <c r="IB188"/>
      <c r="IC188"/>
      <c r="ID188"/>
      <c r="IE188"/>
      <c r="IF188"/>
      <c r="IG188"/>
      <c r="IH188"/>
      <c r="II188"/>
      <c r="IJ188"/>
      <c r="IK188"/>
      <c r="IL188"/>
      <c r="IM188"/>
      <c r="IN188"/>
      <c r="IO188"/>
      <c r="IP188"/>
      <c r="IQ188"/>
      <c r="IR188"/>
      <c r="IS188"/>
      <c r="IT188"/>
      <c r="IU188"/>
      <c r="IV188"/>
      <c r="IW188"/>
      <c r="IX188"/>
      <c r="IY188"/>
    </row>
    <row r="189" spans="1:259" ht="64.25" customHeight="1" x14ac:dyDescent="0.2">
      <c r="A189" s="14" t="s">
        <v>256</v>
      </c>
      <c r="B189" s="29" t="str">
        <f>VLOOKUP(A189,'HECVAT - Full'!A$26:B$285,2,FALSE)</f>
        <v>Has the Disaster Recovery Plan been tested in the last year?</v>
      </c>
      <c r="C189" s="36" t="str">
        <f>IF(LEN(VLOOKUP($A189,Questions!$B:$AA,20,FALSE))=0,"",VLOOKUP($A189,Questions!$B:$AA,20,FALSE))</f>
        <v xml:space="preserve"> </v>
      </c>
      <c r="D189" s="38" t="str">
        <f>IF(LEN(VLOOKUP($A189,Questions!$B:$AA,21,FALSE))=0,"",VLOOKUP($A189,Questions!$B:$AA,21,FALSE))</f>
        <v xml:space="preserve"> </v>
      </c>
      <c r="E189" s="36" t="str">
        <f>IF(LEN(VLOOKUP($A189,Questions!$B:$AA,22,FALSE))=0,"",VLOOKUP($A189,Questions!$B:$AA,22,FALSE))</f>
        <v xml:space="preserve"> </v>
      </c>
      <c r="F189" s="36" t="str">
        <f>IF(LEN(VLOOKUP($A189,Questions!$B:$AA,23,FALSE))=0,"",VLOOKUP($A189,Questions!$B:$AA,23,FALSE))</f>
        <v xml:space="preserve"> </v>
      </c>
      <c r="G189" s="36" t="str">
        <f>IF(LEN(VLOOKUP($A189,Questions!$B:$AA,24,FALSE))=0,"",VLOOKUP($A189,Questions!$B:$AA,24,FALSE))</f>
        <v xml:space="preserve"> </v>
      </c>
      <c r="H189" s="21" t="str">
        <f>IF(LEN(VLOOKUP($A189,Questions!$B:$AA,25,FALSE))=0,"",VLOOKUP($A189,Questions!$B:$AA,25,FALSE))</f>
        <v xml:space="preserve"> </v>
      </c>
      <c r="I189" s="37" t="str">
        <f>IF(LEN(VLOOKUP($A189,Questions!$B:$AA,26,FALSE))=0,"",VLOOKUP($A189,Questions!$B:$AA,26,FALSE))</f>
        <v xml:space="preserve"> </v>
      </c>
      <c r="J189" s="37" t="str">
        <f>IF(LEN(VLOOKUP($A189,Questions!$B:$AB,27,FALSE))=0,"",VLOOKUP($A189,Questions!$B:$AB,27,FALSE))</f>
        <v xml:space="preserve"> </v>
      </c>
      <c r="K189"/>
      <c r="L189"/>
      <c r="M189"/>
      <c r="N189"/>
      <c r="O189"/>
      <c r="P189"/>
      <c r="Q189"/>
      <c r="R189"/>
      <c r="S189"/>
      <c r="T189"/>
      <c r="U189"/>
      <c r="V189"/>
      <c r="W189"/>
      <c r="X189"/>
      <c r="Y189"/>
      <c r="Z189"/>
      <c r="AA189"/>
      <c r="AB189"/>
      <c r="AC189"/>
      <c r="AD189"/>
      <c r="AE189"/>
      <c r="AF189"/>
      <c r="AG189"/>
      <c r="AH189"/>
      <c r="AI189"/>
      <c r="AJ189"/>
      <c r="AK189"/>
      <c r="AL189"/>
      <c r="AM189"/>
      <c r="AN189"/>
      <c r="AO189"/>
      <c r="AP189"/>
      <c r="AQ189"/>
      <c r="AR189"/>
      <c r="AS189"/>
      <c r="AT189"/>
      <c r="AU189"/>
      <c r="AV189"/>
      <c r="AW189"/>
      <c r="AX189"/>
      <c r="AY189"/>
      <c r="AZ189"/>
      <c r="BA189"/>
      <c r="BB189"/>
      <c r="BC189"/>
      <c r="BD189"/>
      <c r="BE189"/>
      <c r="BF189"/>
      <c r="BG189"/>
      <c r="BH189"/>
      <c r="BI189"/>
      <c r="BJ189"/>
      <c r="BK189"/>
      <c r="BL189"/>
      <c r="BM189"/>
      <c r="BN189"/>
      <c r="BO189"/>
      <c r="BP189"/>
      <c r="BQ189"/>
      <c r="BR189"/>
      <c r="BS189"/>
      <c r="BT189"/>
      <c r="BU189"/>
      <c r="BV189"/>
      <c r="BW189"/>
      <c r="BX189"/>
      <c r="BY189"/>
      <c r="BZ189"/>
      <c r="CA189"/>
      <c r="CB189"/>
      <c r="CC189"/>
      <c r="CD189"/>
      <c r="CE189"/>
      <c r="CF189"/>
      <c r="CG189"/>
      <c r="CH189"/>
      <c r="CI189"/>
      <c r="CJ189"/>
      <c r="CK189"/>
      <c r="CL189"/>
      <c r="CM189"/>
      <c r="CN189"/>
      <c r="CO189"/>
      <c r="CP189"/>
      <c r="CQ189"/>
      <c r="CR189"/>
      <c r="CS189"/>
      <c r="CT189"/>
      <c r="CU189"/>
      <c r="CV189"/>
      <c r="CW189"/>
      <c r="CX189"/>
      <c r="CY189"/>
      <c r="CZ189"/>
      <c r="DA189"/>
      <c r="DB189"/>
      <c r="DC189"/>
      <c r="DD189"/>
      <c r="DE189"/>
      <c r="DF189"/>
      <c r="DG189"/>
      <c r="DH189"/>
      <c r="DI189"/>
      <c r="DJ189"/>
      <c r="DK189"/>
      <c r="DL189"/>
      <c r="DM189"/>
      <c r="DN189"/>
      <c r="DO189"/>
      <c r="DP189"/>
      <c r="DQ189"/>
      <c r="DR189"/>
      <c r="DS189"/>
      <c r="DT189"/>
      <c r="DU189"/>
      <c r="DV189"/>
      <c r="DW189"/>
      <c r="DX189"/>
      <c r="DY189"/>
      <c r="DZ189"/>
      <c r="EA189"/>
      <c r="EB189"/>
      <c r="EC189"/>
      <c r="ED189"/>
      <c r="EE189"/>
      <c r="EF189"/>
      <c r="EG189"/>
      <c r="EH189"/>
      <c r="EI189"/>
      <c r="EJ189"/>
      <c r="EK189"/>
      <c r="EL189"/>
      <c r="EM189"/>
      <c r="EN189"/>
      <c r="EO189"/>
      <c r="EP189"/>
      <c r="EQ189"/>
      <c r="ER189"/>
      <c r="ES189"/>
      <c r="ET189"/>
      <c r="EU189"/>
      <c r="EV189"/>
      <c r="EW189"/>
      <c r="EX189"/>
      <c r="EY189"/>
      <c r="EZ189"/>
      <c r="FA189"/>
      <c r="FB189"/>
      <c r="FC189"/>
      <c r="FD189"/>
      <c r="FE189"/>
      <c r="FF189"/>
      <c r="FG189"/>
      <c r="FH189"/>
      <c r="FI189"/>
      <c r="FJ189"/>
      <c r="FK189"/>
      <c r="FL189"/>
      <c r="FM189"/>
      <c r="FN189"/>
      <c r="FO189"/>
      <c r="FP189"/>
      <c r="FQ189"/>
      <c r="FR189"/>
      <c r="FS189"/>
      <c r="FT189"/>
      <c r="FU189"/>
      <c r="FV189"/>
      <c r="FW189"/>
      <c r="FX189"/>
      <c r="FY189"/>
      <c r="FZ189"/>
      <c r="GA189"/>
      <c r="GB189"/>
      <c r="GC189"/>
      <c r="GD189"/>
      <c r="GE189"/>
      <c r="GF189"/>
      <c r="GG189"/>
      <c r="GH189"/>
      <c r="GI189"/>
      <c r="GJ189"/>
      <c r="GK189"/>
      <c r="GL189"/>
      <c r="GM189"/>
      <c r="GN189"/>
      <c r="GO189"/>
      <c r="GP189"/>
      <c r="GQ189"/>
      <c r="GR189"/>
      <c r="GS189"/>
      <c r="GT189"/>
      <c r="GU189"/>
      <c r="GV189"/>
      <c r="GW189"/>
      <c r="GX189"/>
      <c r="GY189"/>
      <c r="GZ189"/>
      <c r="HA189"/>
      <c r="HB189"/>
      <c r="HC189"/>
      <c r="HD189"/>
      <c r="HE189"/>
      <c r="HF189"/>
      <c r="HG189"/>
      <c r="HH189"/>
      <c r="HI189"/>
      <c r="HJ189"/>
      <c r="HK189"/>
      <c r="HL189"/>
      <c r="HM189"/>
      <c r="HN189"/>
      <c r="HO189"/>
      <c r="HP189"/>
      <c r="HQ189"/>
      <c r="HR189"/>
      <c r="HS189"/>
      <c r="HT189"/>
      <c r="HU189"/>
      <c r="HV189"/>
      <c r="HW189"/>
      <c r="HX189"/>
      <c r="HY189"/>
      <c r="HZ189"/>
      <c r="IA189"/>
      <c r="IB189"/>
      <c r="IC189"/>
      <c r="ID189"/>
      <c r="IE189"/>
      <c r="IF189"/>
      <c r="IG189"/>
      <c r="IH189"/>
      <c r="II189"/>
      <c r="IJ189"/>
      <c r="IK189"/>
      <c r="IL189"/>
      <c r="IM189"/>
      <c r="IN189"/>
      <c r="IO189"/>
      <c r="IP189"/>
      <c r="IQ189"/>
      <c r="IR189"/>
      <c r="IS189"/>
      <c r="IT189"/>
      <c r="IU189"/>
      <c r="IV189"/>
      <c r="IW189"/>
      <c r="IX189"/>
      <c r="IY189"/>
    </row>
    <row r="190" spans="1:259" ht="48" customHeight="1" x14ac:dyDescent="0.2">
      <c r="A190" s="14" t="s">
        <v>257</v>
      </c>
      <c r="B190" s="29" t="str">
        <f>VLOOKUP(A190,'HECVAT - Full'!A$26:B$285,2,FALSE)</f>
        <v>Are all components of the DRP reviewed at least annually and updated as needed to reflect change?</v>
      </c>
      <c r="C190" s="36" t="str">
        <f>IF(LEN(VLOOKUP($A190,Questions!$B:$AA,20,FALSE))=0,"",VLOOKUP($A190,Questions!$B:$AA,20,FALSE))</f>
        <v xml:space="preserve"> </v>
      </c>
      <c r="D190" s="38" t="str">
        <f>IF(LEN(VLOOKUP($A190,Questions!$B:$AA,21,FALSE))=0,"",VLOOKUP($A190,Questions!$B:$AA,21,FALSE))</f>
        <v xml:space="preserve"> </v>
      </c>
      <c r="E190" s="36" t="str">
        <f>IF(LEN(VLOOKUP($A190,Questions!$B:$AA,22,FALSE))=0,"",VLOOKUP($A190,Questions!$B:$AA,22,FALSE))</f>
        <v xml:space="preserve"> </v>
      </c>
      <c r="F190" s="36" t="str">
        <f>IF(LEN(VLOOKUP($A190,Questions!$B:$AA,23,FALSE))=0,"",VLOOKUP($A190,Questions!$B:$AA,23,FALSE))</f>
        <v xml:space="preserve"> </v>
      </c>
      <c r="G190" s="37" t="str">
        <f>IF(LEN(VLOOKUP($A190,Questions!$B:$AA,24,FALSE))=0,"",VLOOKUP($A190,Questions!$B:$AA,24,FALSE))</f>
        <v xml:space="preserve"> </v>
      </c>
      <c r="H190" s="21" t="str">
        <f>IF(LEN(VLOOKUP($A190,Questions!$B:$AA,25,FALSE))=0,"",VLOOKUP($A190,Questions!$B:$AA,25,FALSE))</f>
        <v xml:space="preserve"> </v>
      </c>
      <c r="I190" s="21" t="str">
        <f>IF(LEN(VLOOKUP($A190,Questions!$B:$AA,26,FALSE))=0,"",VLOOKUP($A190,Questions!$B:$AA,26,FALSE))</f>
        <v xml:space="preserve"> </v>
      </c>
      <c r="J190" s="21" t="str">
        <f>IF(LEN(VLOOKUP($A190,Questions!$B:$AB,27,FALSE))=0,"",VLOOKUP($A190,Questions!$B:$AB,27,FALSE))</f>
        <v xml:space="preserve"> </v>
      </c>
      <c r="K190"/>
      <c r="L190"/>
      <c r="M190"/>
      <c r="N190"/>
      <c r="O190"/>
      <c r="P190"/>
      <c r="Q190"/>
      <c r="R190"/>
      <c r="S190"/>
      <c r="T190"/>
      <c r="U190"/>
      <c r="V190"/>
      <c r="W190"/>
      <c r="X190"/>
      <c r="Y190"/>
      <c r="Z190"/>
      <c r="AA190"/>
      <c r="AB190"/>
      <c r="AC190"/>
      <c r="AD190"/>
      <c r="AE190"/>
      <c r="AF190"/>
      <c r="AG190"/>
      <c r="AH190"/>
      <c r="AI190"/>
      <c r="AJ190"/>
      <c r="AK190"/>
      <c r="AL190"/>
      <c r="AM190"/>
      <c r="AN190"/>
      <c r="AO190"/>
      <c r="AP190"/>
      <c r="AQ190"/>
      <c r="AR190"/>
      <c r="AS190"/>
      <c r="AT190"/>
      <c r="AU190"/>
      <c r="AV190"/>
      <c r="AW190"/>
      <c r="AX190"/>
      <c r="AY190"/>
      <c r="AZ190"/>
      <c r="BA190"/>
      <c r="BB190"/>
      <c r="BC190"/>
      <c r="BD190"/>
      <c r="BE190"/>
      <c r="BF190"/>
      <c r="BG190"/>
      <c r="BH190"/>
      <c r="BI190"/>
      <c r="BJ190"/>
      <c r="BK190"/>
      <c r="BL190"/>
      <c r="BM190"/>
      <c r="BN190"/>
      <c r="BO190"/>
      <c r="BP190"/>
      <c r="BQ190"/>
      <c r="BR190"/>
      <c r="BS190"/>
      <c r="BT190"/>
      <c r="BU190"/>
      <c r="BV190"/>
      <c r="BW190"/>
      <c r="BX190"/>
      <c r="BY190"/>
      <c r="BZ190"/>
      <c r="CA190"/>
      <c r="CB190"/>
      <c r="CC190"/>
      <c r="CD190"/>
      <c r="CE190"/>
      <c r="CF190"/>
      <c r="CG190"/>
      <c r="CH190"/>
      <c r="CI190"/>
      <c r="CJ190"/>
      <c r="CK190"/>
      <c r="CL190"/>
      <c r="CM190"/>
      <c r="CN190"/>
      <c r="CO190"/>
      <c r="CP190"/>
      <c r="CQ190"/>
      <c r="CR190"/>
      <c r="CS190"/>
      <c r="CT190"/>
      <c r="CU190"/>
      <c r="CV190"/>
      <c r="CW190"/>
      <c r="CX190"/>
      <c r="CY190"/>
      <c r="CZ190"/>
      <c r="DA190"/>
      <c r="DB190"/>
      <c r="DC190"/>
      <c r="DD190"/>
      <c r="DE190"/>
      <c r="DF190"/>
      <c r="DG190"/>
      <c r="DH190"/>
      <c r="DI190"/>
      <c r="DJ190"/>
      <c r="DK190"/>
      <c r="DL190"/>
      <c r="DM190"/>
      <c r="DN190"/>
      <c r="DO190"/>
      <c r="DP190"/>
      <c r="DQ190"/>
      <c r="DR190"/>
      <c r="DS190"/>
      <c r="DT190"/>
      <c r="DU190"/>
      <c r="DV190"/>
      <c r="DW190"/>
      <c r="DX190"/>
      <c r="DY190"/>
      <c r="DZ190"/>
      <c r="EA190"/>
      <c r="EB190"/>
      <c r="EC190"/>
      <c r="ED190"/>
      <c r="EE190"/>
      <c r="EF190"/>
      <c r="EG190"/>
      <c r="EH190"/>
      <c r="EI190"/>
      <c r="EJ190"/>
      <c r="EK190"/>
      <c r="EL190"/>
      <c r="EM190"/>
      <c r="EN190"/>
      <c r="EO190"/>
      <c r="EP190"/>
      <c r="EQ190"/>
      <c r="ER190"/>
      <c r="ES190"/>
      <c r="ET190"/>
      <c r="EU190"/>
      <c r="EV190"/>
      <c r="EW190"/>
      <c r="EX190"/>
      <c r="EY190"/>
      <c r="EZ190"/>
      <c r="FA190"/>
      <c r="FB190"/>
      <c r="FC190"/>
      <c r="FD190"/>
      <c r="FE190"/>
      <c r="FF190"/>
      <c r="FG190"/>
      <c r="FH190"/>
      <c r="FI190"/>
      <c r="FJ190"/>
      <c r="FK190"/>
      <c r="FL190"/>
      <c r="FM190"/>
      <c r="FN190"/>
      <c r="FO190"/>
      <c r="FP190"/>
      <c r="FQ190"/>
      <c r="FR190"/>
      <c r="FS190"/>
      <c r="FT190"/>
      <c r="FU190"/>
      <c r="FV190"/>
      <c r="FW190"/>
      <c r="FX190"/>
      <c r="FY190"/>
      <c r="FZ190"/>
      <c r="GA190"/>
      <c r="GB190"/>
      <c r="GC190"/>
      <c r="GD190"/>
      <c r="GE190"/>
      <c r="GF190"/>
      <c r="GG190"/>
      <c r="GH190"/>
      <c r="GI190"/>
      <c r="GJ190"/>
      <c r="GK190"/>
      <c r="GL190"/>
      <c r="GM190"/>
      <c r="GN190"/>
      <c r="GO190"/>
      <c r="GP190"/>
      <c r="GQ190"/>
      <c r="GR190"/>
      <c r="GS190"/>
      <c r="GT190"/>
      <c r="GU190"/>
      <c r="GV190"/>
      <c r="GW190"/>
      <c r="GX190"/>
      <c r="GY190"/>
      <c r="GZ190"/>
      <c r="HA190"/>
      <c r="HB190"/>
      <c r="HC190"/>
      <c r="HD190"/>
      <c r="HE190"/>
      <c r="HF190"/>
      <c r="HG190"/>
      <c r="HH190"/>
      <c r="HI190"/>
      <c r="HJ190"/>
      <c r="HK190"/>
      <c r="HL190"/>
      <c r="HM190"/>
      <c r="HN190"/>
      <c r="HO190"/>
      <c r="HP190"/>
      <c r="HQ190"/>
      <c r="HR190"/>
      <c r="HS190"/>
      <c r="HT190"/>
      <c r="HU190"/>
      <c r="HV190"/>
      <c r="HW190"/>
      <c r="HX190"/>
      <c r="HY190"/>
      <c r="HZ190"/>
      <c r="IA190"/>
      <c r="IB190"/>
      <c r="IC190"/>
      <c r="ID190"/>
      <c r="IE190"/>
      <c r="IF190"/>
      <c r="IG190"/>
      <c r="IH190"/>
      <c r="II190"/>
      <c r="IJ190"/>
      <c r="IK190"/>
      <c r="IL190"/>
      <c r="IM190"/>
      <c r="IN190"/>
      <c r="IO190"/>
      <c r="IP190"/>
      <c r="IQ190"/>
      <c r="IR190"/>
      <c r="IS190"/>
      <c r="IT190"/>
      <c r="IU190"/>
      <c r="IV190"/>
      <c r="IW190"/>
      <c r="IX190"/>
      <c r="IY190"/>
    </row>
    <row r="191" spans="1:259" ht="36" customHeight="1" x14ac:dyDescent="0.2">
      <c r="A191" s="380" t="str">
        <f>IF($C$30="","Firewalls, IDS, IPS, and Networking",IF($C$30="Yes","FW/IDPS/Networks - Optional based on QUALIFIER response.","Firewalls, IDS, IPS, and Networking"))</f>
        <v>Firewalls, IDS, IPS, and Networking</v>
      </c>
      <c r="B191" s="380"/>
      <c r="C191" s="24" t="str">
        <f>C$22</f>
        <v>CIS Critical Security Controls v6.1</v>
      </c>
      <c r="D191" s="24" t="str">
        <f t="shared" ref="D191:J191" si="12">D$22</f>
        <v>HIPAA</v>
      </c>
      <c r="E191" s="24" t="str">
        <f t="shared" si="12"/>
        <v>ISO 27002:27013</v>
      </c>
      <c r="F191" s="24" t="str">
        <f t="shared" si="12"/>
        <v>NIST Cybersecurity Framework</v>
      </c>
      <c r="G191" s="24" t="str">
        <f t="shared" si="12"/>
        <v>NIST SP 800-171r1</v>
      </c>
      <c r="H191" s="24" t="str">
        <f t="shared" si="12"/>
        <v>NIST SP 800-53r4</v>
      </c>
      <c r="I191" s="24" t="str">
        <f t="shared" si="12"/>
        <v>PCI DSS</v>
      </c>
      <c r="J191" s="24" t="str">
        <f t="shared" si="12"/>
        <v>Trusted CI</v>
      </c>
      <c r="K191"/>
      <c r="L191"/>
      <c r="M191"/>
      <c r="N191"/>
      <c r="O191"/>
      <c r="P191"/>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c r="BK191"/>
      <c r="BL191"/>
      <c r="BM191"/>
      <c r="BN191"/>
      <c r="BO191"/>
      <c r="BP191"/>
      <c r="BQ191"/>
      <c r="BR191"/>
      <c r="BS191"/>
      <c r="BT191"/>
      <c r="BU191"/>
      <c r="BV191"/>
      <c r="BW191"/>
      <c r="BX191"/>
      <c r="BY191"/>
      <c r="BZ191"/>
      <c r="CA191"/>
      <c r="CB191"/>
      <c r="CC191"/>
      <c r="CD191"/>
      <c r="CE191"/>
      <c r="CF191"/>
      <c r="CG191"/>
      <c r="CH191"/>
      <c r="CI191"/>
      <c r="CJ191"/>
      <c r="CK191"/>
      <c r="CL191"/>
      <c r="CM191"/>
      <c r="CN191"/>
      <c r="CO191"/>
      <c r="CP191"/>
      <c r="CQ191"/>
      <c r="CR191"/>
      <c r="CS191"/>
      <c r="CT191"/>
      <c r="CU191"/>
      <c r="CV191"/>
      <c r="CW191"/>
      <c r="CX191"/>
      <c r="CY191"/>
      <c r="CZ191"/>
      <c r="DA191"/>
      <c r="DB191"/>
      <c r="DC191"/>
      <c r="DD191"/>
      <c r="DE191"/>
      <c r="DF191"/>
      <c r="DG191"/>
      <c r="DH191"/>
      <c r="DI191"/>
      <c r="DJ191"/>
      <c r="DK191"/>
      <c r="DL191"/>
      <c r="DM191"/>
      <c r="DN191"/>
      <c r="DO191"/>
      <c r="DP191"/>
      <c r="DQ191"/>
      <c r="DR191"/>
      <c r="DS191"/>
      <c r="DT191"/>
      <c r="DU191"/>
      <c r="DV191"/>
      <c r="DW191"/>
      <c r="DX191"/>
      <c r="DY191"/>
      <c r="DZ191"/>
      <c r="EA191"/>
      <c r="EB191"/>
      <c r="EC191"/>
      <c r="ED191"/>
      <c r="EE191"/>
      <c r="EF191"/>
      <c r="EG191"/>
      <c r="EH191"/>
      <c r="EI191"/>
      <c r="EJ191"/>
      <c r="EK191"/>
      <c r="EL191"/>
      <c r="EM191"/>
      <c r="EN191"/>
      <c r="EO191"/>
      <c r="EP191"/>
      <c r="EQ191"/>
      <c r="ER191"/>
      <c r="ES191"/>
      <c r="ET191"/>
      <c r="EU191"/>
      <c r="EV191"/>
      <c r="EW191"/>
      <c r="EX191"/>
      <c r="EY191"/>
      <c r="EZ191"/>
      <c r="FA191"/>
      <c r="FB191"/>
      <c r="FC191"/>
      <c r="FD191"/>
      <c r="FE191"/>
      <c r="FF191"/>
      <c r="FG191"/>
      <c r="FH191"/>
      <c r="FI191"/>
      <c r="FJ191"/>
      <c r="FK191"/>
      <c r="FL191"/>
      <c r="FM191"/>
      <c r="FN191"/>
      <c r="FO191"/>
      <c r="FP191"/>
      <c r="FQ191"/>
      <c r="FR191"/>
      <c r="FS191"/>
      <c r="FT191"/>
      <c r="FU191"/>
      <c r="FV191"/>
      <c r="FW191"/>
      <c r="FX191"/>
      <c r="FY191"/>
      <c r="FZ191"/>
      <c r="GA191"/>
      <c r="GB191"/>
      <c r="GC191"/>
      <c r="GD191"/>
      <c r="GE191"/>
      <c r="GF191"/>
      <c r="GG191"/>
      <c r="GH191"/>
      <c r="GI191"/>
      <c r="GJ191"/>
      <c r="GK191"/>
      <c r="GL191"/>
      <c r="GM191"/>
      <c r="GN191"/>
      <c r="GO191"/>
      <c r="GP191"/>
      <c r="GQ191"/>
      <c r="GR191"/>
      <c r="GS191"/>
      <c r="GT191"/>
      <c r="GU191"/>
      <c r="GV191"/>
      <c r="GW191"/>
      <c r="GX191"/>
      <c r="GY191"/>
      <c r="GZ191"/>
      <c r="HA191"/>
      <c r="HB191"/>
      <c r="HC191"/>
      <c r="HD191"/>
      <c r="HE191"/>
      <c r="HF191"/>
      <c r="HG191"/>
      <c r="HH191"/>
      <c r="HI191"/>
      <c r="HJ191"/>
      <c r="HK191"/>
      <c r="HL191"/>
      <c r="HM191"/>
      <c r="HN191"/>
      <c r="HO191"/>
      <c r="HP191"/>
      <c r="HQ191"/>
      <c r="HR191"/>
      <c r="HS191"/>
      <c r="HT191"/>
      <c r="HU191"/>
      <c r="HV191"/>
      <c r="HW191"/>
      <c r="HX191"/>
      <c r="HY191"/>
      <c r="HZ191"/>
      <c r="IA191"/>
      <c r="IB191"/>
      <c r="IC191"/>
      <c r="ID191"/>
      <c r="IE191"/>
      <c r="IF191"/>
      <c r="IG191"/>
      <c r="IH191"/>
      <c r="II191"/>
      <c r="IJ191"/>
      <c r="IK191"/>
      <c r="IL191"/>
      <c r="IM191"/>
      <c r="IN191"/>
      <c r="IO191"/>
      <c r="IP191"/>
      <c r="IQ191"/>
      <c r="IR191"/>
      <c r="IS191"/>
      <c r="IT191"/>
      <c r="IU191"/>
      <c r="IV191"/>
      <c r="IW191"/>
      <c r="IX191"/>
      <c r="IY191"/>
    </row>
    <row r="192" spans="1:259" ht="36" customHeight="1" x14ac:dyDescent="0.2">
      <c r="A192" s="14" t="s">
        <v>258</v>
      </c>
      <c r="B192" s="29" t="str">
        <f>VLOOKUP(A192,'HECVAT - Full'!A$26:B$285,2,FALSE)</f>
        <v>Are you utilizing a stateful packet inspection (SPI) firewall?</v>
      </c>
      <c r="C192" s="36" t="str">
        <f>IF(LEN(VLOOKUP($A192,Questions!$B:$AA,20,FALSE))=0,"",VLOOKUP($A192,Questions!$B:$AA,20,FALSE))</f>
        <v xml:space="preserve"> </v>
      </c>
      <c r="D192" s="38" t="str">
        <f>IF(LEN(VLOOKUP($A192,Questions!$B:$AA,21,FALSE))=0,"",VLOOKUP($A192,Questions!$B:$AA,21,FALSE))</f>
        <v xml:space="preserve"> </v>
      </c>
      <c r="E192" s="36" t="str">
        <f>IF(LEN(VLOOKUP($A192,Questions!$B:$AA,22,FALSE))=0,"",VLOOKUP($A192,Questions!$B:$AA,22,FALSE))</f>
        <v xml:space="preserve"> </v>
      </c>
      <c r="F192" s="36" t="str">
        <f>IF(LEN(VLOOKUP($A192,Questions!$B:$AA,23,FALSE))=0,"",VLOOKUP($A192,Questions!$B:$AA,23,FALSE))</f>
        <v xml:space="preserve"> </v>
      </c>
      <c r="G192" s="37" t="str">
        <f>IF(LEN(VLOOKUP($A192,Questions!$B:$AA,24,FALSE))=0,"",VLOOKUP($A192,Questions!$B:$AA,24,FALSE))</f>
        <v xml:space="preserve"> </v>
      </c>
      <c r="H192" s="37" t="str">
        <f>IF(LEN(VLOOKUP($A192,Questions!$B:$AA,25,FALSE))=0,"",VLOOKUP($A192,Questions!$B:$AA,25,FALSE))</f>
        <v xml:space="preserve"> </v>
      </c>
      <c r="I192" s="258" t="str">
        <f>IF(LEN(VLOOKUP($A192,Questions!$B:$AA,26,FALSE))=0,"",VLOOKUP($A192,Questions!$B:$AA,26,FALSE))</f>
        <v xml:space="preserve"> </v>
      </c>
      <c r="J192" s="258" t="str">
        <f>IF(LEN(VLOOKUP($A192,Questions!$B:$AB,27,FALSE))=0,"",VLOOKUP($A192,Questions!$B:$AB,27,FALSE))</f>
        <v xml:space="preserve"> </v>
      </c>
      <c r="K192"/>
      <c r="L192"/>
      <c r="M192"/>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c r="BL192"/>
      <c r="BM192"/>
      <c r="BN192"/>
      <c r="BO192"/>
      <c r="BP192"/>
      <c r="BQ192"/>
      <c r="BR192"/>
      <c r="BS192"/>
      <c r="BT192"/>
      <c r="BU192"/>
      <c r="BV192"/>
      <c r="BW192"/>
      <c r="BX192"/>
      <c r="BY192"/>
      <c r="BZ192"/>
      <c r="CA192"/>
      <c r="CB192"/>
      <c r="CC192"/>
      <c r="CD192"/>
      <c r="CE192"/>
      <c r="CF192"/>
      <c r="CG192"/>
      <c r="CH192"/>
      <c r="CI192"/>
      <c r="CJ192"/>
      <c r="CK192"/>
      <c r="CL192"/>
      <c r="CM192"/>
      <c r="CN192"/>
      <c r="CO192"/>
      <c r="CP192"/>
      <c r="CQ192"/>
      <c r="CR192"/>
      <c r="CS192"/>
      <c r="CT192"/>
      <c r="CU192"/>
      <c r="CV192"/>
      <c r="CW192"/>
      <c r="CX192"/>
      <c r="CY192"/>
      <c r="CZ192"/>
      <c r="DA192"/>
      <c r="DB192"/>
      <c r="DC192"/>
      <c r="DD192"/>
      <c r="DE192"/>
      <c r="DF192"/>
      <c r="DG192"/>
      <c r="DH192"/>
      <c r="DI192"/>
      <c r="DJ192"/>
      <c r="DK192"/>
      <c r="DL192"/>
      <c r="DM192"/>
      <c r="DN192"/>
      <c r="DO192"/>
      <c r="DP192"/>
      <c r="DQ192"/>
      <c r="DR192"/>
      <c r="DS192"/>
      <c r="DT192"/>
      <c r="DU192"/>
      <c r="DV192"/>
      <c r="DW192"/>
      <c r="DX192"/>
      <c r="DY192"/>
      <c r="DZ192"/>
      <c r="EA192"/>
      <c r="EB192"/>
      <c r="EC192"/>
      <c r="ED192"/>
      <c r="EE192"/>
      <c r="EF192"/>
      <c r="EG192"/>
      <c r="EH192"/>
      <c r="EI192"/>
      <c r="EJ192"/>
      <c r="EK192"/>
      <c r="EL192"/>
      <c r="EM192"/>
      <c r="EN192"/>
      <c r="EO192"/>
      <c r="EP192"/>
      <c r="EQ192"/>
      <c r="ER192"/>
      <c r="ES192"/>
      <c r="ET192"/>
      <c r="EU192"/>
      <c r="EV192"/>
      <c r="EW192"/>
      <c r="EX192"/>
      <c r="EY192"/>
      <c r="EZ192"/>
      <c r="FA192"/>
      <c r="FB192"/>
      <c r="FC192"/>
      <c r="FD192"/>
      <c r="FE192"/>
      <c r="FF192"/>
      <c r="FG192"/>
      <c r="FH192"/>
      <c r="FI192"/>
      <c r="FJ192"/>
      <c r="FK192"/>
      <c r="FL192"/>
      <c r="FM192"/>
      <c r="FN192"/>
      <c r="FO192"/>
      <c r="FP192"/>
      <c r="FQ192"/>
      <c r="FR192"/>
      <c r="FS192"/>
      <c r="FT192"/>
      <c r="FU192"/>
      <c r="FV192"/>
      <c r="FW192"/>
      <c r="FX192"/>
      <c r="FY192"/>
      <c r="FZ192"/>
      <c r="GA192"/>
      <c r="GB192"/>
      <c r="GC192"/>
      <c r="GD192"/>
      <c r="GE192"/>
      <c r="GF192"/>
      <c r="GG192"/>
      <c r="GH192"/>
      <c r="GI192"/>
      <c r="GJ192"/>
      <c r="GK192"/>
      <c r="GL192"/>
      <c r="GM192"/>
      <c r="GN192"/>
      <c r="GO192"/>
      <c r="GP192"/>
      <c r="GQ192"/>
      <c r="GR192"/>
      <c r="GS192"/>
      <c r="GT192"/>
      <c r="GU192"/>
      <c r="GV192"/>
      <c r="GW192"/>
      <c r="GX192"/>
      <c r="GY192"/>
      <c r="GZ192"/>
      <c r="HA192"/>
      <c r="HB192"/>
      <c r="HC192"/>
      <c r="HD192"/>
      <c r="HE192"/>
      <c r="HF192"/>
      <c r="HG192"/>
      <c r="HH192"/>
      <c r="HI192"/>
      <c r="HJ192"/>
      <c r="HK192"/>
      <c r="HL192"/>
      <c r="HM192"/>
      <c r="HN192"/>
      <c r="HO192"/>
      <c r="HP192"/>
      <c r="HQ192"/>
      <c r="HR192"/>
      <c r="HS192"/>
      <c r="HT192"/>
      <c r="HU192"/>
      <c r="HV192"/>
      <c r="HW192"/>
      <c r="HX192"/>
      <c r="HY192"/>
      <c r="HZ192"/>
      <c r="IA192"/>
      <c r="IB192"/>
      <c r="IC192"/>
      <c r="ID192"/>
      <c r="IE192"/>
      <c r="IF192"/>
      <c r="IG192"/>
      <c r="IH192"/>
      <c r="II192"/>
      <c r="IJ192"/>
      <c r="IK192"/>
      <c r="IL192"/>
      <c r="IM192"/>
      <c r="IN192"/>
      <c r="IO192"/>
      <c r="IP192"/>
      <c r="IQ192"/>
      <c r="IR192"/>
      <c r="IS192"/>
      <c r="IT192"/>
      <c r="IU192"/>
      <c r="IV192"/>
      <c r="IW192"/>
      <c r="IX192"/>
      <c r="IY192"/>
    </row>
    <row r="193" spans="1:259" ht="36" customHeight="1" x14ac:dyDescent="0.2">
      <c r="A193" s="14" t="s">
        <v>259</v>
      </c>
      <c r="B193" s="29" t="str">
        <f>VLOOKUP(A193,'HECVAT - Full'!A$26:B$285,2,FALSE)</f>
        <v>Is authority for firewall change approval documented?  Please list approver names or titles in Additional Info</v>
      </c>
      <c r="C193" s="36" t="str">
        <f>IF(LEN(VLOOKUP($A193,Questions!$B:$AA,20,FALSE))=0,"",VLOOKUP($A193,Questions!$B:$AA,20,FALSE))</f>
        <v xml:space="preserve"> </v>
      </c>
      <c r="D193" s="38" t="str">
        <f>IF(LEN(VLOOKUP($A193,Questions!$B:$AA,21,FALSE))=0,"",VLOOKUP($A193,Questions!$B:$AA,21,FALSE))</f>
        <v xml:space="preserve"> </v>
      </c>
      <c r="E193" s="36" t="str">
        <f>IF(LEN(VLOOKUP($A193,Questions!$B:$AA,22,FALSE))=0,"",VLOOKUP($A193,Questions!$B:$AA,22,FALSE))</f>
        <v xml:space="preserve"> </v>
      </c>
      <c r="F193" s="36" t="str">
        <f>IF(LEN(VLOOKUP($A193,Questions!$B:$AA,23,FALSE))=0,"",VLOOKUP($A193,Questions!$B:$AA,23,FALSE))</f>
        <v xml:space="preserve"> </v>
      </c>
      <c r="G193" s="37" t="str">
        <f>IF(LEN(VLOOKUP($A193,Questions!$B:$AA,24,FALSE))=0,"",VLOOKUP($A193,Questions!$B:$AA,24,FALSE))</f>
        <v xml:space="preserve"> </v>
      </c>
      <c r="H193" s="37" t="str">
        <f>IF(LEN(VLOOKUP($A193,Questions!$B:$AA,25,FALSE))=0,"",VLOOKUP($A193,Questions!$B:$AA,25,FALSE))</f>
        <v xml:space="preserve"> </v>
      </c>
      <c r="I193" s="258" t="str">
        <f>IF(LEN(VLOOKUP($A193,Questions!$B:$AA,26,FALSE))=0,"",VLOOKUP($A193,Questions!$B:$AA,26,FALSE))</f>
        <v xml:space="preserve"> </v>
      </c>
      <c r="J193" s="258" t="str">
        <f>IF(LEN(VLOOKUP($A193,Questions!$B:$AB,27,FALSE))=0,"",VLOOKUP($A193,Questions!$B:$AB,27,FALSE))</f>
        <v xml:space="preserve"> </v>
      </c>
      <c r="K193"/>
      <c r="L193"/>
      <c r="M193"/>
      <c r="N193"/>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c r="BL193"/>
      <c r="BM193"/>
      <c r="BN193"/>
      <c r="BO193"/>
      <c r="BP193"/>
      <c r="BQ193"/>
      <c r="BR193"/>
      <c r="BS193"/>
      <c r="BT193"/>
      <c r="BU193"/>
      <c r="BV193"/>
      <c r="BW193"/>
      <c r="BX193"/>
      <c r="BY193"/>
      <c r="BZ193"/>
      <c r="CA193"/>
      <c r="CB193"/>
      <c r="CC193"/>
      <c r="CD193"/>
      <c r="CE193"/>
      <c r="CF193"/>
      <c r="CG193"/>
      <c r="CH193"/>
      <c r="CI193"/>
      <c r="CJ193"/>
      <c r="CK193"/>
      <c r="CL193"/>
      <c r="CM193"/>
      <c r="CN193"/>
      <c r="CO193"/>
      <c r="CP193"/>
      <c r="CQ193"/>
      <c r="CR193"/>
      <c r="CS193"/>
      <c r="CT193"/>
      <c r="CU193"/>
      <c r="CV193"/>
      <c r="CW193"/>
      <c r="CX193"/>
      <c r="CY193"/>
      <c r="CZ193"/>
      <c r="DA193"/>
      <c r="DB193"/>
      <c r="DC193"/>
      <c r="DD193"/>
      <c r="DE193"/>
      <c r="DF193"/>
      <c r="DG193"/>
      <c r="DH193"/>
      <c r="DI193"/>
      <c r="DJ193"/>
      <c r="DK193"/>
      <c r="DL193"/>
      <c r="DM193"/>
      <c r="DN193"/>
      <c r="DO193"/>
      <c r="DP193"/>
      <c r="DQ193"/>
      <c r="DR193"/>
      <c r="DS193"/>
      <c r="DT193"/>
      <c r="DU193"/>
      <c r="DV193"/>
      <c r="DW193"/>
      <c r="DX193"/>
      <c r="DY193"/>
      <c r="DZ193"/>
      <c r="EA193"/>
      <c r="EB193"/>
      <c r="EC193"/>
      <c r="ED193"/>
      <c r="EE193"/>
      <c r="EF193"/>
      <c r="EG193"/>
      <c r="EH193"/>
      <c r="EI193"/>
      <c r="EJ193"/>
      <c r="EK193"/>
      <c r="EL193"/>
      <c r="EM193"/>
      <c r="EN193"/>
      <c r="EO193"/>
      <c r="EP193"/>
      <c r="EQ193"/>
      <c r="ER193"/>
      <c r="ES193"/>
      <c r="ET193"/>
      <c r="EU193"/>
      <c r="EV193"/>
      <c r="EW193"/>
      <c r="EX193"/>
      <c r="EY193"/>
      <c r="EZ193"/>
      <c r="FA193"/>
      <c r="FB193"/>
      <c r="FC193"/>
      <c r="FD193"/>
      <c r="FE193"/>
      <c r="FF193"/>
      <c r="FG193"/>
      <c r="FH193"/>
      <c r="FI193"/>
      <c r="FJ193"/>
      <c r="FK193"/>
      <c r="FL193"/>
      <c r="FM193"/>
      <c r="FN193"/>
      <c r="FO193"/>
      <c r="FP193"/>
      <c r="FQ193"/>
      <c r="FR193"/>
      <c r="FS193"/>
      <c r="FT193"/>
      <c r="FU193"/>
      <c r="FV193"/>
      <c r="FW193"/>
      <c r="FX193"/>
      <c r="FY193"/>
      <c r="FZ193"/>
      <c r="GA193"/>
      <c r="GB193"/>
      <c r="GC193"/>
      <c r="GD193"/>
      <c r="GE193"/>
      <c r="GF193"/>
      <c r="GG193"/>
      <c r="GH193"/>
      <c r="GI193"/>
      <c r="GJ193"/>
      <c r="GK193"/>
      <c r="GL193"/>
      <c r="GM193"/>
      <c r="GN193"/>
      <c r="GO193"/>
      <c r="GP193"/>
      <c r="GQ193"/>
      <c r="GR193"/>
      <c r="GS193"/>
      <c r="GT193"/>
      <c r="GU193"/>
      <c r="GV193"/>
      <c r="GW193"/>
      <c r="GX193"/>
      <c r="GY193"/>
      <c r="GZ193"/>
      <c r="HA193"/>
      <c r="HB193"/>
      <c r="HC193"/>
      <c r="HD193"/>
      <c r="HE193"/>
      <c r="HF193"/>
      <c r="HG193"/>
      <c r="HH193"/>
      <c r="HI193"/>
      <c r="HJ193"/>
      <c r="HK193"/>
      <c r="HL193"/>
      <c r="HM193"/>
      <c r="HN193"/>
      <c r="HO193"/>
      <c r="HP193"/>
      <c r="HQ193"/>
      <c r="HR193"/>
      <c r="HS193"/>
      <c r="HT193"/>
      <c r="HU193"/>
      <c r="HV193"/>
      <c r="HW193"/>
      <c r="HX193"/>
      <c r="HY193"/>
      <c r="HZ193"/>
      <c r="IA193"/>
      <c r="IB193"/>
      <c r="IC193"/>
      <c r="ID193"/>
      <c r="IE193"/>
      <c r="IF193"/>
      <c r="IG193"/>
      <c r="IH193"/>
      <c r="II193"/>
      <c r="IJ193"/>
      <c r="IK193"/>
      <c r="IL193"/>
      <c r="IM193"/>
      <c r="IN193"/>
      <c r="IO193"/>
      <c r="IP193"/>
      <c r="IQ193"/>
      <c r="IR193"/>
      <c r="IS193"/>
      <c r="IT193"/>
      <c r="IU193"/>
      <c r="IV193"/>
      <c r="IW193"/>
      <c r="IX193"/>
      <c r="IY193"/>
    </row>
    <row r="194" spans="1:259" ht="48" customHeight="1" x14ac:dyDescent="0.2">
      <c r="A194" s="14" t="s">
        <v>260</v>
      </c>
      <c r="B194" s="29" t="str">
        <f>VLOOKUP(A194,'HECVAT - Full'!A$26:B$285,2,FALSE)</f>
        <v>Do you have a documented policy for firewall change requests?</v>
      </c>
      <c r="C194" s="36" t="str">
        <f>IF(LEN(VLOOKUP($A194,Questions!$B:$AA,20,FALSE))=0,"",VLOOKUP($A194,Questions!$B:$AA,20,FALSE))</f>
        <v xml:space="preserve"> </v>
      </c>
      <c r="D194" s="38" t="str">
        <f>IF(LEN(VLOOKUP($A194,Questions!$B:$AA,21,FALSE))=0,"",VLOOKUP($A194,Questions!$B:$AA,21,FALSE))</f>
        <v xml:space="preserve"> </v>
      </c>
      <c r="E194" s="36" t="str">
        <f>IF(LEN(VLOOKUP($A194,Questions!$B:$AA,22,FALSE))=0,"",VLOOKUP($A194,Questions!$B:$AA,22,FALSE))</f>
        <v xml:space="preserve"> </v>
      </c>
      <c r="F194" s="36" t="str">
        <f>IF(LEN(VLOOKUP($A194,Questions!$B:$AA,23,FALSE))=0,"",VLOOKUP($A194,Questions!$B:$AA,23,FALSE))</f>
        <v xml:space="preserve"> </v>
      </c>
      <c r="G194" s="37" t="str">
        <f>IF(LEN(VLOOKUP($A194,Questions!$B:$AA,24,FALSE))=0,"",VLOOKUP($A194,Questions!$B:$AA,24,FALSE))</f>
        <v xml:space="preserve"> </v>
      </c>
      <c r="H194" s="37" t="str">
        <f>IF(LEN(VLOOKUP($A194,Questions!$B:$AA,25,FALSE))=0,"",VLOOKUP($A194,Questions!$B:$AA,25,FALSE))</f>
        <v xml:space="preserve"> </v>
      </c>
      <c r="I194" s="258" t="str">
        <f>IF(LEN(VLOOKUP($A194,Questions!$B:$AA,26,FALSE))=0,"",VLOOKUP($A194,Questions!$B:$AA,26,FALSE))</f>
        <v xml:space="preserve"> </v>
      </c>
      <c r="J194" s="258" t="str">
        <f>IF(LEN(VLOOKUP($A194,Questions!$B:$AB,27,FALSE))=0,"",VLOOKUP($A194,Questions!$B:$AB,27,FALSE))</f>
        <v xml:space="preserve"> </v>
      </c>
      <c r="K194"/>
      <c r="L194"/>
      <c r="M194"/>
      <c r="N194"/>
      <c r="O194"/>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c r="BL194"/>
      <c r="BM194"/>
      <c r="BN194"/>
      <c r="BO194"/>
      <c r="BP194"/>
      <c r="BQ194"/>
      <c r="BR194"/>
      <c r="BS194"/>
      <c r="BT194"/>
      <c r="BU194"/>
      <c r="BV194"/>
      <c r="BW194"/>
      <c r="BX194"/>
      <c r="BY194"/>
      <c r="BZ194"/>
      <c r="CA194"/>
      <c r="CB194"/>
      <c r="CC194"/>
      <c r="CD194"/>
      <c r="CE194"/>
      <c r="CF194"/>
      <c r="CG194"/>
      <c r="CH194"/>
      <c r="CI194"/>
      <c r="CJ194"/>
      <c r="CK194"/>
      <c r="CL194"/>
      <c r="CM194"/>
      <c r="CN194"/>
      <c r="CO194"/>
      <c r="CP194"/>
      <c r="CQ194"/>
      <c r="CR194"/>
      <c r="CS194"/>
      <c r="CT194"/>
      <c r="CU194"/>
      <c r="CV194"/>
      <c r="CW194"/>
      <c r="CX194"/>
      <c r="CY194"/>
      <c r="CZ194"/>
      <c r="DA194"/>
      <c r="DB194"/>
      <c r="DC194"/>
      <c r="DD194"/>
      <c r="DE194"/>
      <c r="DF194"/>
      <c r="DG194"/>
      <c r="DH194"/>
      <c r="DI194"/>
      <c r="DJ194"/>
      <c r="DK194"/>
      <c r="DL194"/>
      <c r="DM194"/>
      <c r="DN194"/>
      <c r="DO194"/>
      <c r="DP194"/>
      <c r="DQ194"/>
      <c r="DR194"/>
      <c r="DS194"/>
      <c r="DT194"/>
      <c r="DU194"/>
      <c r="DV194"/>
      <c r="DW194"/>
      <c r="DX194"/>
      <c r="DY194"/>
      <c r="DZ194"/>
      <c r="EA194"/>
      <c r="EB194"/>
      <c r="EC194"/>
      <c r="ED194"/>
      <c r="EE194"/>
      <c r="EF194"/>
      <c r="EG194"/>
      <c r="EH194"/>
      <c r="EI194"/>
      <c r="EJ194"/>
      <c r="EK194"/>
      <c r="EL194"/>
      <c r="EM194"/>
      <c r="EN194"/>
      <c r="EO194"/>
      <c r="EP194"/>
      <c r="EQ194"/>
      <c r="ER194"/>
      <c r="ES194"/>
      <c r="ET194"/>
      <c r="EU194"/>
      <c r="EV194"/>
      <c r="EW194"/>
      <c r="EX194"/>
      <c r="EY194"/>
      <c r="EZ194"/>
      <c r="FA194"/>
      <c r="FB194"/>
      <c r="FC194"/>
      <c r="FD194"/>
      <c r="FE194"/>
      <c r="FF194"/>
      <c r="FG194"/>
      <c r="FH194"/>
      <c r="FI194"/>
      <c r="FJ194"/>
      <c r="FK194"/>
      <c r="FL194"/>
      <c r="FM194"/>
      <c r="FN194"/>
      <c r="FO194"/>
      <c r="FP194"/>
      <c r="FQ194"/>
      <c r="FR194"/>
      <c r="FS194"/>
      <c r="FT194"/>
      <c r="FU194"/>
      <c r="FV194"/>
      <c r="FW194"/>
      <c r="FX194"/>
      <c r="FY194"/>
      <c r="FZ194"/>
      <c r="GA194"/>
      <c r="GB194"/>
      <c r="GC194"/>
      <c r="GD194"/>
      <c r="GE194"/>
      <c r="GF194"/>
      <c r="GG194"/>
      <c r="GH194"/>
      <c r="GI194"/>
      <c r="GJ194"/>
      <c r="GK194"/>
      <c r="GL194"/>
      <c r="GM194"/>
      <c r="GN194"/>
      <c r="GO194"/>
      <c r="GP194"/>
      <c r="GQ194"/>
      <c r="GR194"/>
      <c r="GS194"/>
      <c r="GT194"/>
      <c r="GU194"/>
      <c r="GV194"/>
      <c r="GW194"/>
      <c r="GX194"/>
      <c r="GY194"/>
      <c r="GZ194"/>
      <c r="HA194"/>
      <c r="HB194"/>
      <c r="HC194"/>
      <c r="HD194"/>
      <c r="HE194"/>
      <c r="HF194"/>
      <c r="HG194"/>
      <c r="HH194"/>
      <c r="HI194"/>
      <c r="HJ194"/>
      <c r="HK194"/>
      <c r="HL194"/>
      <c r="HM194"/>
      <c r="HN194"/>
      <c r="HO194"/>
      <c r="HP194"/>
      <c r="HQ194"/>
      <c r="HR194"/>
      <c r="HS194"/>
      <c r="HT194"/>
      <c r="HU194"/>
      <c r="HV194"/>
      <c r="HW194"/>
      <c r="HX194"/>
      <c r="HY194"/>
      <c r="HZ194"/>
      <c r="IA194"/>
      <c r="IB194"/>
      <c r="IC194"/>
      <c r="ID194"/>
      <c r="IE194"/>
      <c r="IF194"/>
      <c r="IG194"/>
      <c r="IH194"/>
      <c r="II194"/>
      <c r="IJ194"/>
      <c r="IK194"/>
      <c r="IL194"/>
      <c r="IM194"/>
      <c r="IN194"/>
      <c r="IO194"/>
      <c r="IP194"/>
      <c r="IQ194"/>
      <c r="IR194"/>
      <c r="IS194"/>
      <c r="IT194"/>
      <c r="IU194"/>
      <c r="IV194"/>
      <c r="IW194"/>
      <c r="IX194"/>
      <c r="IY194"/>
    </row>
    <row r="195" spans="1:259" ht="36" customHeight="1" x14ac:dyDescent="0.2">
      <c r="A195" s="14" t="s">
        <v>261</v>
      </c>
      <c r="B195" s="29" t="str">
        <f>VLOOKUP(A195,'HECVAT - Full'!A$26:B$285,2,FALSE)</f>
        <v>Have you implemented an Intrusion Detection System (network-based)?</v>
      </c>
      <c r="C195" s="36" t="str">
        <f>IF(LEN(VLOOKUP($A195,Questions!$B:$AA,20,FALSE))=0,"",VLOOKUP($A195,Questions!$B:$AA,20,FALSE))</f>
        <v xml:space="preserve"> </v>
      </c>
      <c r="D195" s="38" t="str">
        <f>IF(LEN(VLOOKUP($A195,Questions!$B:$AA,21,FALSE))=0,"",VLOOKUP($A195,Questions!$B:$AA,21,FALSE))</f>
        <v xml:space="preserve"> </v>
      </c>
      <c r="E195" s="36" t="str">
        <f>IF(LEN(VLOOKUP($A195,Questions!$B:$AA,22,FALSE))=0,"",VLOOKUP($A195,Questions!$B:$AA,22,FALSE))</f>
        <v xml:space="preserve"> </v>
      </c>
      <c r="F195" s="36" t="str">
        <f>IF(LEN(VLOOKUP($A195,Questions!$B:$AA,23,FALSE))=0,"",VLOOKUP($A195,Questions!$B:$AA,23,FALSE))</f>
        <v xml:space="preserve"> </v>
      </c>
      <c r="G195" s="37" t="str">
        <f>IF(LEN(VLOOKUP($A195,Questions!$B:$AA,24,FALSE))=0,"",VLOOKUP($A195,Questions!$B:$AA,24,FALSE))</f>
        <v xml:space="preserve"> </v>
      </c>
      <c r="H195" s="37" t="str">
        <f>IF(LEN(VLOOKUP($A195,Questions!$B:$AA,25,FALSE))=0,"",VLOOKUP($A195,Questions!$B:$AA,25,FALSE))</f>
        <v xml:space="preserve"> </v>
      </c>
      <c r="I195" s="258" t="str">
        <f>IF(LEN(VLOOKUP($A195,Questions!$B:$AA,26,FALSE))=0,"",VLOOKUP($A195,Questions!$B:$AA,26,FALSE))</f>
        <v xml:space="preserve"> </v>
      </c>
      <c r="J195" s="258" t="str">
        <f>IF(LEN(VLOOKUP($A195,Questions!$B:$AB,27,FALSE))=0,"",VLOOKUP($A195,Questions!$B:$AB,27,FALSE))</f>
        <v xml:space="preserve"> </v>
      </c>
      <c r="K195"/>
      <c r="L195"/>
      <c r="M195"/>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c r="BL195"/>
      <c r="BM195"/>
      <c r="BN195"/>
      <c r="BO195"/>
      <c r="BP195"/>
      <c r="BQ195"/>
      <c r="BR195"/>
      <c r="BS195"/>
      <c r="BT195"/>
      <c r="BU195"/>
      <c r="BV195"/>
      <c r="BW195"/>
      <c r="BX195"/>
      <c r="BY195"/>
      <c r="BZ195"/>
      <c r="CA195"/>
      <c r="CB195"/>
      <c r="CC195"/>
      <c r="CD195"/>
      <c r="CE195"/>
      <c r="CF195"/>
      <c r="CG195"/>
      <c r="CH195"/>
      <c r="CI195"/>
      <c r="CJ195"/>
      <c r="CK195"/>
      <c r="CL195"/>
      <c r="CM195"/>
      <c r="CN195"/>
      <c r="CO195"/>
      <c r="CP195"/>
      <c r="CQ195"/>
      <c r="CR195"/>
      <c r="CS195"/>
      <c r="CT195"/>
      <c r="CU195"/>
      <c r="CV195"/>
      <c r="CW195"/>
      <c r="CX195"/>
      <c r="CY195"/>
      <c r="CZ195"/>
      <c r="DA195"/>
      <c r="DB195"/>
      <c r="DC195"/>
      <c r="DD195"/>
      <c r="DE195"/>
      <c r="DF195"/>
      <c r="DG195"/>
      <c r="DH195"/>
      <c r="DI195"/>
      <c r="DJ195"/>
      <c r="DK195"/>
      <c r="DL195"/>
      <c r="DM195"/>
      <c r="DN195"/>
      <c r="DO195"/>
      <c r="DP195"/>
      <c r="DQ195"/>
      <c r="DR195"/>
      <c r="DS195"/>
      <c r="DT195"/>
      <c r="DU195"/>
      <c r="DV195"/>
      <c r="DW195"/>
      <c r="DX195"/>
      <c r="DY195"/>
      <c r="DZ195"/>
      <c r="EA195"/>
      <c r="EB195"/>
      <c r="EC195"/>
      <c r="ED195"/>
      <c r="EE195"/>
      <c r="EF195"/>
      <c r="EG195"/>
      <c r="EH195"/>
      <c r="EI195"/>
      <c r="EJ195"/>
      <c r="EK195"/>
      <c r="EL195"/>
      <c r="EM195"/>
      <c r="EN195"/>
      <c r="EO195"/>
      <c r="EP195"/>
      <c r="EQ195"/>
      <c r="ER195"/>
      <c r="ES195"/>
      <c r="ET195"/>
      <c r="EU195"/>
      <c r="EV195"/>
      <c r="EW195"/>
      <c r="EX195"/>
      <c r="EY195"/>
      <c r="EZ195"/>
      <c r="FA195"/>
      <c r="FB195"/>
      <c r="FC195"/>
      <c r="FD195"/>
      <c r="FE195"/>
      <c r="FF195"/>
      <c r="FG195"/>
      <c r="FH195"/>
      <c r="FI195"/>
      <c r="FJ195"/>
      <c r="FK195"/>
      <c r="FL195"/>
      <c r="FM195"/>
      <c r="FN195"/>
      <c r="FO195"/>
      <c r="FP195"/>
      <c r="FQ195"/>
      <c r="FR195"/>
      <c r="FS195"/>
      <c r="FT195"/>
      <c r="FU195"/>
      <c r="FV195"/>
      <c r="FW195"/>
      <c r="FX195"/>
      <c r="FY195"/>
      <c r="FZ195"/>
      <c r="GA195"/>
      <c r="GB195"/>
      <c r="GC195"/>
      <c r="GD195"/>
      <c r="GE195"/>
      <c r="GF195"/>
      <c r="GG195"/>
      <c r="GH195"/>
      <c r="GI195"/>
      <c r="GJ195"/>
      <c r="GK195"/>
      <c r="GL195"/>
      <c r="GM195"/>
      <c r="GN195"/>
      <c r="GO195"/>
      <c r="GP195"/>
      <c r="GQ195"/>
      <c r="GR195"/>
      <c r="GS195"/>
      <c r="GT195"/>
      <c r="GU195"/>
      <c r="GV195"/>
      <c r="GW195"/>
      <c r="GX195"/>
      <c r="GY195"/>
      <c r="GZ195"/>
      <c r="HA195"/>
      <c r="HB195"/>
      <c r="HC195"/>
      <c r="HD195"/>
      <c r="HE195"/>
      <c r="HF195"/>
      <c r="HG195"/>
      <c r="HH195"/>
      <c r="HI195"/>
      <c r="HJ195"/>
      <c r="HK195"/>
      <c r="HL195"/>
      <c r="HM195"/>
      <c r="HN195"/>
      <c r="HO195"/>
      <c r="HP195"/>
      <c r="HQ195"/>
      <c r="HR195"/>
      <c r="HS195"/>
      <c r="HT195"/>
      <c r="HU195"/>
      <c r="HV195"/>
      <c r="HW195"/>
      <c r="HX195"/>
      <c r="HY195"/>
      <c r="HZ195"/>
      <c r="IA195"/>
      <c r="IB195"/>
      <c r="IC195"/>
      <c r="ID195"/>
      <c r="IE195"/>
      <c r="IF195"/>
      <c r="IG195"/>
      <c r="IH195"/>
      <c r="II195"/>
      <c r="IJ195"/>
      <c r="IK195"/>
      <c r="IL195"/>
      <c r="IM195"/>
      <c r="IN195"/>
      <c r="IO195"/>
      <c r="IP195"/>
      <c r="IQ195"/>
      <c r="IR195"/>
      <c r="IS195"/>
      <c r="IT195"/>
      <c r="IU195"/>
      <c r="IV195"/>
      <c r="IW195"/>
      <c r="IX195"/>
      <c r="IY195"/>
    </row>
    <row r="196" spans="1:259" ht="36" customHeight="1" x14ac:dyDescent="0.2">
      <c r="A196" s="14" t="s">
        <v>262</v>
      </c>
      <c r="B196" s="29" t="str">
        <f>VLOOKUP(A196,'HECVAT - Full'!A$26:B$285,2,FALSE)</f>
        <v>Have you implemented an Intrusion Prevention System (network-based)?</v>
      </c>
      <c r="C196" s="36" t="str">
        <f>IF(LEN(VLOOKUP($A196,Questions!$B:$AA,20,FALSE))=0,"",VLOOKUP($A196,Questions!$B:$AA,20,FALSE))</f>
        <v xml:space="preserve"> </v>
      </c>
      <c r="D196" s="38" t="str">
        <f>IF(LEN(VLOOKUP($A196,Questions!$B:$AA,21,FALSE))=0,"",VLOOKUP($A196,Questions!$B:$AA,21,FALSE))</f>
        <v xml:space="preserve"> </v>
      </c>
      <c r="E196" s="36" t="str">
        <f>IF(LEN(VLOOKUP($A196,Questions!$B:$AA,22,FALSE))=0,"",VLOOKUP($A196,Questions!$B:$AA,22,FALSE))</f>
        <v xml:space="preserve"> </v>
      </c>
      <c r="F196" s="36" t="str">
        <f>IF(LEN(VLOOKUP($A196,Questions!$B:$AA,23,FALSE))=0,"",VLOOKUP($A196,Questions!$B:$AA,23,FALSE))</f>
        <v xml:space="preserve"> </v>
      </c>
      <c r="G196" s="36" t="str">
        <f>IF(LEN(VLOOKUP($A196,Questions!$B:$AA,24,FALSE))=0,"",VLOOKUP($A196,Questions!$B:$AA,24,FALSE))</f>
        <v xml:space="preserve"> </v>
      </c>
      <c r="H196" s="36" t="str">
        <f>IF(LEN(VLOOKUP($A196,Questions!$B:$AA,25,FALSE))=0,"",VLOOKUP($A196,Questions!$B:$AA,25,FALSE))</f>
        <v xml:space="preserve"> </v>
      </c>
      <c r="I196" s="258" t="str">
        <f>IF(LEN(VLOOKUP($A196,Questions!$B:$AA,26,FALSE))=0,"",VLOOKUP($A196,Questions!$B:$AA,26,FALSE))</f>
        <v xml:space="preserve"> </v>
      </c>
      <c r="J196" s="258" t="str">
        <f>IF(LEN(VLOOKUP($A196,Questions!$B:$AB,27,FALSE))=0,"",VLOOKUP($A196,Questions!$B:$AB,27,FALSE))</f>
        <v xml:space="preserve"> </v>
      </c>
      <c r="K196"/>
      <c r="L196"/>
      <c r="M196"/>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c r="BL196"/>
      <c r="BM196"/>
      <c r="BN196"/>
      <c r="BO196"/>
      <c r="BP196"/>
      <c r="BQ196"/>
      <c r="BR196"/>
      <c r="BS196"/>
      <c r="BT196"/>
      <c r="BU196"/>
      <c r="BV196"/>
      <c r="BW196"/>
      <c r="BX196"/>
      <c r="BY196"/>
      <c r="BZ196"/>
      <c r="CA196"/>
      <c r="CB196"/>
      <c r="CC196"/>
      <c r="CD196"/>
      <c r="CE196"/>
      <c r="CF196"/>
      <c r="CG196"/>
      <c r="CH196"/>
      <c r="CI196"/>
      <c r="CJ196"/>
      <c r="CK196"/>
      <c r="CL196"/>
      <c r="CM196"/>
      <c r="CN196"/>
      <c r="CO196"/>
      <c r="CP196"/>
      <c r="CQ196"/>
      <c r="CR196"/>
      <c r="CS196"/>
      <c r="CT196"/>
      <c r="CU196"/>
      <c r="CV196"/>
      <c r="CW196"/>
      <c r="CX196"/>
      <c r="CY196"/>
      <c r="CZ196"/>
      <c r="DA196"/>
      <c r="DB196"/>
      <c r="DC196"/>
      <c r="DD196"/>
      <c r="DE196"/>
      <c r="DF196"/>
      <c r="DG196"/>
      <c r="DH196"/>
      <c r="DI196"/>
      <c r="DJ196"/>
      <c r="DK196"/>
      <c r="DL196"/>
      <c r="DM196"/>
      <c r="DN196"/>
      <c r="DO196"/>
      <c r="DP196"/>
      <c r="DQ196"/>
      <c r="DR196"/>
      <c r="DS196"/>
      <c r="DT196"/>
      <c r="DU196"/>
      <c r="DV196"/>
      <c r="DW196"/>
      <c r="DX196"/>
      <c r="DY196"/>
      <c r="DZ196"/>
      <c r="EA196"/>
      <c r="EB196"/>
      <c r="EC196"/>
      <c r="ED196"/>
      <c r="EE196"/>
      <c r="EF196"/>
      <c r="EG196"/>
      <c r="EH196"/>
      <c r="EI196"/>
      <c r="EJ196"/>
      <c r="EK196"/>
      <c r="EL196"/>
      <c r="EM196"/>
      <c r="EN196"/>
      <c r="EO196"/>
      <c r="EP196"/>
      <c r="EQ196"/>
      <c r="ER196"/>
      <c r="ES196"/>
      <c r="ET196"/>
      <c r="EU196"/>
      <c r="EV196"/>
      <c r="EW196"/>
      <c r="EX196"/>
      <c r="EY196"/>
      <c r="EZ196"/>
      <c r="FA196"/>
      <c r="FB196"/>
      <c r="FC196"/>
      <c r="FD196"/>
      <c r="FE196"/>
      <c r="FF196"/>
      <c r="FG196"/>
      <c r="FH196"/>
      <c r="FI196"/>
      <c r="FJ196"/>
      <c r="FK196"/>
      <c r="FL196"/>
      <c r="FM196"/>
      <c r="FN196"/>
      <c r="FO196"/>
      <c r="FP196"/>
      <c r="FQ196"/>
      <c r="FR196"/>
      <c r="FS196"/>
      <c r="FT196"/>
      <c r="FU196"/>
      <c r="FV196"/>
      <c r="FW196"/>
      <c r="FX196"/>
      <c r="FY196"/>
      <c r="FZ196"/>
      <c r="GA196"/>
      <c r="GB196"/>
      <c r="GC196"/>
      <c r="GD196"/>
      <c r="GE196"/>
      <c r="GF196"/>
      <c r="GG196"/>
      <c r="GH196"/>
      <c r="GI196"/>
      <c r="GJ196"/>
      <c r="GK196"/>
      <c r="GL196"/>
      <c r="GM196"/>
      <c r="GN196"/>
      <c r="GO196"/>
      <c r="GP196"/>
      <c r="GQ196"/>
      <c r="GR196"/>
      <c r="GS196"/>
      <c r="GT196"/>
      <c r="GU196"/>
      <c r="GV196"/>
      <c r="GW196"/>
      <c r="GX196"/>
      <c r="GY196"/>
      <c r="GZ196"/>
      <c r="HA196"/>
      <c r="HB196"/>
      <c r="HC196"/>
      <c r="HD196"/>
      <c r="HE196"/>
      <c r="HF196"/>
      <c r="HG196"/>
      <c r="HH196"/>
      <c r="HI196"/>
      <c r="HJ196"/>
      <c r="HK196"/>
      <c r="HL196"/>
      <c r="HM196"/>
      <c r="HN196"/>
      <c r="HO196"/>
      <c r="HP196"/>
      <c r="HQ196"/>
      <c r="HR196"/>
      <c r="HS196"/>
      <c r="HT196"/>
      <c r="HU196"/>
      <c r="HV196"/>
      <c r="HW196"/>
      <c r="HX196"/>
      <c r="HY196"/>
      <c r="HZ196"/>
      <c r="IA196"/>
      <c r="IB196"/>
      <c r="IC196"/>
      <c r="ID196"/>
      <c r="IE196"/>
      <c r="IF196"/>
      <c r="IG196"/>
      <c r="IH196"/>
      <c r="II196"/>
      <c r="IJ196"/>
      <c r="IK196"/>
      <c r="IL196"/>
      <c r="IM196"/>
      <c r="IN196"/>
      <c r="IO196"/>
      <c r="IP196"/>
      <c r="IQ196"/>
      <c r="IR196"/>
      <c r="IS196"/>
      <c r="IT196"/>
      <c r="IU196"/>
      <c r="IV196"/>
      <c r="IW196"/>
      <c r="IX196"/>
      <c r="IY196"/>
    </row>
    <row r="197" spans="1:259" ht="36" customHeight="1" x14ac:dyDescent="0.2">
      <c r="A197" s="14" t="s">
        <v>263</v>
      </c>
      <c r="B197" s="29" t="str">
        <f>VLOOKUP(A197,'HECVAT - Full'!A$26:B$285,2,FALSE)</f>
        <v>Do you employ host-based intrusion detection?</v>
      </c>
      <c r="C197" s="36" t="str">
        <f>IF(LEN(VLOOKUP($A197,Questions!$B:$AA,20,FALSE))=0,"",VLOOKUP($A197,Questions!$B:$AA,20,FALSE))</f>
        <v xml:space="preserve"> </v>
      </c>
      <c r="D197" s="38" t="str">
        <f>IF(LEN(VLOOKUP($A197,Questions!$B:$AA,21,FALSE))=0,"",VLOOKUP($A197,Questions!$B:$AA,21,FALSE))</f>
        <v xml:space="preserve"> </v>
      </c>
      <c r="E197" s="36" t="str">
        <f>IF(LEN(VLOOKUP($A197,Questions!$B:$AA,22,FALSE))=0,"",VLOOKUP($A197,Questions!$B:$AA,22,FALSE))</f>
        <v xml:space="preserve"> </v>
      </c>
      <c r="F197" s="36" t="str">
        <f>IF(LEN(VLOOKUP($A197,Questions!$B:$AA,23,FALSE))=0,"",VLOOKUP($A197,Questions!$B:$AA,23,FALSE))</f>
        <v xml:space="preserve"> </v>
      </c>
      <c r="G197" s="36" t="str">
        <f>IF(LEN(VLOOKUP($A197,Questions!$B:$AA,24,FALSE))=0,"",VLOOKUP($A197,Questions!$B:$AA,24,FALSE))</f>
        <v xml:space="preserve"> </v>
      </c>
      <c r="H197" s="36" t="str">
        <f>IF(LEN(VLOOKUP($A197,Questions!$B:$AA,25,FALSE))=0,"",VLOOKUP($A197,Questions!$B:$AA,25,FALSE))</f>
        <v xml:space="preserve"> </v>
      </c>
      <c r="I197" s="258" t="str">
        <f>IF(LEN(VLOOKUP($A197,Questions!$B:$AA,26,FALSE))=0,"",VLOOKUP($A197,Questions!$B:$AA,26,FALSE))</f>
        <v xml:space="preserve"> </v>
      </c>
      <c r="J197" s="258" t="str">
        <f>IF(LEN(VLOOKUP($A197,Questions!$B:$AB,27,FALSE))=0,"",VLOOKUP($A197,Questions!$B:$AB,27,FALSE))</f>
        <v xml:space="preserve"> </v>
      </c>
      <c r="K197"/>
      <c r="L197"/>
      <c r="M197"/>
      <c r="N197"/>
      <c r="O197"/>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c r="BL197"/>
      <c r="BM197"/>
      <c r="BN197"/>
      <c r="BO197"/>
      <c r="BP197"/>
      <c r="BQ197"/>
      <c r="BR197"/>
      <c r="BS197"/>
      <c r="BT197"/>
      <c r="BU197"/>
      <c r="BV197"/>
      <c r="BW197"/>
      <c r="BX197"/>
      <c r="BY197"/>
      <c r="BZ197"/>
      <c r="CA197"/>
      <c r="CB197"/>
      <c r="CC197"/>
      <c r="CD197"/>
      <c r="CE197"/>
      <c r="CF197"/>
      <c r="CG197"/>
      <c r="CH197"/>
      <c r="CI197"/>
      <c r="CJ197"/>
      <c r="CK197"/>
      <c r="CL197"/>
      <c r="CM197"/>
      <c r="CN197"/>
      <c r="CO197"/>
      <c r="CP197"/>
      <c r="CQ197"/>
      <c r="CR197"/>
      <c r="CS197"/>
      <c r="CT197"/>
      <c r="CU197"/>
      <c r="CV197"/>
      <c r="CW197"/>
      <c r="CX197"/>
      <c r="CY197"/>
      <c r="CZ197"/>
      <c r="DA197"/>
      <c r="DB197"/>
      <c r="DC197"/>
      <c r="DD197"/>
      <c r="DE197"/>
      <c r="DF197"/>
      <c r="DG197"/>
      <c r="DH197"/>
      <c r="DI197"/>
      <c r="DJ197"/>
      <c r="DK197"/>
      <c r="DL197"/>
      <c r="DM197"/>
      <c r="DN197"/>
      <c r="DO197"/>
      <c r="DP197"/>
      <c r="DQ197"/>
      <c r="DR197"/>
      <c r="DS197"/>
      <c r="DT197"/>
      <c r="DU197"/>
      <c r="DV197"/>
      <c r="DW197"/>
      <c r="DX197"/>
      <c r="DY197"/>
      <c r="DZ197"/>
      <c r="EA197"/>
      <c r="EB197"/>
      <c r="EC197"/>
      <c r="ED197"/>
      <c r="EE197"/>
      <c r="EF197"/>
      <c r="EG197"/>
      <c r="EH197"/>
      <c r="EI197"/>
      <c r="EJ197"/>
      <c r="EK197"/>
      <c r="EL197"/>
      <c r="EM197"/>
      <c r="EN197"/>
      <c r="EO197"/>
      <c r="EP197"/>
      <c r="EQ197"/>
      <c r="ER197"/>
      <c r="ES197"/>
      <c r="ET197"/>
      <c r="EU197"/>
      <c r="EV197"/>
      <c r="EW197"/>
      <c r="EX197"/>
      <c r="EY197"/>
      <c r="EZ197"/>
      <c r="FA197"/>
      <c r="FB197"/>
      <c r="FC197"/>
      <c r="FD197"/>
      <c r="FE197"/>
      <c r="FF197"/>
      <c r="FG197"/>
      <c r="FH197"/>
      <c r="FI197"/>
      <c r="FJ197"/>
      <c r="FK197"/>
      <c r="FL197"/>
      <c r="FM197"/>
      <c r="FN197"/>
      <c r="FO197"/>
      <c r="FP197"/>
      <c r="FQ197"/>
      <c r="FR197"/>
      <c r="FS197"/>
      <c r="FT197"/>
      <c r="FU197"/>
      <c r="FV197"/>
      <c r="FW197"/>
      <c r="FX197"/>
      <c r="FY197"/>
      <c r="FZ197"/>
      <c r="GA197"/>
      <c r="GB197"/>
      <c r="GC197"/>
      <c r="GD197"/>
      <c r="GE197"/>
      <c r="GF197"/>
      <c r="GG197"/>
      <c r="GH197"/>
      <c r="GI197"/>
      <c r="GJ197"/>
      <c r="GK197"/>
      <c r="GL197"/>
      <c r="GM197"/>
      <c r="GN197"/>
      <c r="GO197"/>
      <c r="GP197"/>
      <c r="GQ197"/>
      <c r="GR197"/>
      <c r="GS197"/>
      <c r="GT197"/>
      <c r="GU197"/>
      <c r="GV197"/>
      <c r="GW197"/>
      <c r="GX197"/>
      <c r="GY197"/>
      <c r="GZ197"/>
      <c r="HA197"/>
      <c r="HB197"/>
      <c r="HC197"/>
      <c r="HD197"/>
      <c r="HE197"/>
      <c r="HF197"/>
      <c r="HG197"/>
      <c r="HH197"/>
      <c r="HI197"/>
      <c r="HJ197"/>
      <c r="HK197"/>
      <c r="HL197"/>
      <c r="HM197"/>
      <c r="HN197"/>
      <c r="HO197"/>
      <c r="HP197"/>
      <c r="HQ197"/>
      <c r="HR197"/>
      <c r="HS197"/>
      <c r="HT197"/>
      <c r="HU197"/>
      <c r="HV197"/>
      <c r="HW197"/>
      <c r="HX197"/>
      <c r="HY197"/>
      <c r="HZ197"/>
      <c r="IA197"/>
      <c r="IB197"/>
      <c r="IC197"/>
      <c r="ID197"/>
      <c r="IE197"/>
      <c r="IF197"/>
      <c r="IG197"/>
      <c r="IH197"/>
      <c r="II197"/>
      <c r="IJ197"/>
      <c r="IK197"/>
      <c r="IL197"/>
      <c r="IM197"/>
      <c r="IN197"/>
      <c r="IO197"/>
      <c r="IP197"/>
      <c r="IQ197"/>
      <c r="IR197"/>
      <c r="IS197"/>
      <c r="IT197"/>
      <c r="IU197"/>
      <c r="IV197"/>
      <c r="IW197"/>
      <c r="IX197"/>
      <c r="IY197"/>
    </row>
    <row r="198" spans="1:259" ht="36" customHeight="1" x14ac:dyDescent="0.2">
      <c r="A198" s="14" t="s">
        <v>264</v>
      </c>
      <c r="B198" s="29" t="str">
        <f>VLOOKUP(A198,'HECVAT - Full'!A$26:B$285,2,FALSE)</f>
        <v>Do you employ host-based intrusion prevention?</v>
      </c>
      <c r="C198" s="36" t="str">
        <f>IF(LEN(VLOOKUP($A198,Questions!$B:$AA,20,FALSE))=0,"",VLOOKUP($A198,Questions!$B:$AA,20,FALSE))</f>
        <v xml:space="preserve"> </v>
      </c>
      <c r="D198" s="38" t="str">
        <f>IF(LEN(VLOOKUP($A198,Questions!$B:$AA,21,FALSE))=0,"",VLOOKUP($A198,Questions!$B:$AA,21,FALSE))</f>
        <v xml:space="preserve"> </v>
      </c>
      <c r="E198" s="36" t="str">
        <f>IF(LEN(VLOOKUP($A198,Questions!$B:$AA,22,FALSE))=0,"",VLOOKUP($A198,Questions!$B:$AA,22,FALSE))</f>
        <v xml:space="preserve"> </v>
      </c>
      <c r="F198" s="36" t="str">
        <f>IF(LEN(VLOOKUP($A198,Questions!$B:$AA,23,FALSE))=0,"",VLOOKUP($A198,Questions!$B:$AA,23,FALSE))</f>
        <v xml:space="preserve"> </v>
      </c>
      <c r="G198" s="36" t="str">
        <f>IF(LEN(VLOOKUP($A198,Questions!$B:$AA,24,FALSE))=0,"",VLOOKUP($A198,Questions!$B:$AA,24,FALSE))</f>
        <v xml:space="preserve"> </v>
      </c>
      <c r="H198" s="36" t="str">
        <f>IF(LEN(VLOOKUP($A198,Questions!$B:$AA,25,FALSE))=0,"",VLOOKUP($A198,Questions!$B:$AA,25,FALSE))</f>
        <v xml:space="preserve"> </v>
      </c>
      <c r="I198" s="258" t="str">
        <f>IF(LEN(VLOOKUP($A198,Questions!$B:$AA,26,FALSE))=0,"",VLOOKUP($A198,Questions!$B:$AA,26,FALSE))</f>
        <v xml:space="preserve"> </v>
      </c>
      <c r="J198" s="258" t="str">
        <f>IF(LEN(VLOOKUP($A198,Questions!$B:$AB,27,FALSE))=0,"",VLOOKUP($A198,Questions!$B:$AB,27,FALSE))</f>
        <v xml:space="preserve"> </v>
      </c>
      <c r="K198"/>
      <c r="L198"/>
      <c r="M198"/>
      <c r="N198"/>
      <c r="O198"/>
      <c r="P198"/>
      <c r="Q198"/>
      <c r="R198"/>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c r="BF198"/>
      <c r="BG198"/>
      <c r="BH198"/>
      <c r="BI198"/>
      <c r="BJ198"/>
      <c r="BK198"/>
      <c r="BL198"/>
      <c r="BM198"/>
      <c r="BN198"/>
      <c r="BO198"/>
      <c r="BP198"/>
      <c r="BQ198"/>
      <c r="BR198"/>
      <c r="BS198"/>
      <c r="BT198"/>
      <c r="BU198"/>
      <c r="BV198"/>
      <c r="BW198"/>
      <c r="BX198"/>
      <c r="BY198"/>
      <c r="BZ198"/>
      <c r="CA198"/>
      <c r="CB198"/>
      <c r="CC198"/>
      <c r="CD198"/>
      <c r="CE198"/>
      <c r="CF198"/>
      <c r="CG198"/>
      <c r="CH198"/>
      <c r="CI198"/>
      <c r="CJ198"/>
      <c r="CK198"/>
      <c r="CL198"/>
      <c r="CM198"/>
      <c r="CN198"/>
      <c r="CO198"/>
      <c r="CP198"/>
      <c r="CQ198"/>
      <c r="CR198"/>
      <c r="CS198"/>
      <c r="CT198"/>
      <c r="CU198"/>
      <c r="CV198"/>
      <c r="CW198"/>
      <c r="CX198"/>
      <c r="CY198"/>
      <c r="CZ198"/>
      <c r="DA198"/>
      <c r="DB198"/>
      <c r="DC198"/>
      <c r="DD198"/>
      <c r="DE198"/>
      <c r="DF198"/>
      <c r="DG198"/>
      <c r="DH198"/>
      <c r="DI198"/>
      <c r="DJ198"/>
      <c r="DK198"/>
      <c r="DL198"/>
      <c r="DM198"/>
      <c r="DN198"/>
      <c r="DO198"/>
      <c r="DP198"/>
      <c r="DQ198"/>
      <c r="DR198"/>
      <c r="DS198"/>
      <c r="DT198"/>
      <c r="DU198"/>
      <c r="DV198"/>
      <c r="DW198"/>
      <c r="DX198"/>
      <c r="DY198"/>
      <c r="DZ198"/>
      <c r="EA198"/>
      <c r="EB198"/>
      <c r="EC198"/>
      <c r="ED198"/>
      <c r="EE198"/>
      <c r="EF198"/>
      <c r="EG198"/>
      <c r="EH198"/>
      <c r="EI198"/>
      <c r="EJ198"/>
      <c r="EK198"/>
      <c r="EL198"/>
      <c r="EM198"/>
      <c r="EN198"/>
      <c r="EO198"/>
      <c r="EP198"/>
      <c r="EQ198"/>
      <c r="ER198"/>
      <c r="ES198"/>
      <c r="ET198"/>
      <c r="EU198"/>
      <c r="EV198"/>
      <c r="EW198"/>
      <c r="EX198"/>
      <c r="EY198"/>
      <c r="EZ198"/>
      <c r="FA198"/>
      <c r="FB198"/>
      <c r="FC198"/>
      <c r="FD198"/>
      <c r="FE198"/>
      <c r="FF198"/>
      <c r="FG198"/>
      <c r="FH198"/>
      <c r="FI198"/>
      <c r="FJ198"/>
      <c r="FK198"/>
      <c r="FL198"/>
      <c r="FM198"/>
      <c r="FN198"/>
      <c r="FO198"/>
      <c r="FP198"/>
      <c r="FQ198"/>
      <c r="FR198"/>
      <c r="FS198"/>
      <c r="FT198"/>
      <c r="FU198"/>
      <c r="FV198"/>
      <c r="FW198"/>
      <c r="FX198"/>
      <c r="FY198"/>
      <c r="FZ198"/>
      <c r="GA198"/>
      <c r="GB198"/>
      <c r="GC198"/>
      <c r="GD198"/>
      <c r="GE198"/>
      <c r="GF198"/>
      <c r="GG198"/>
      <c r="GH198"/>
      <c r="GI198"/>
      <c r="GJ198"/>
      <c r="GK198"/>
      <c r="GL198"/>
      <c r="GM198"/>
      <c r="GN198"/>
      <c r="GO198"/>
      <c r="GP198"/>
      <c r="GQ198"/>
      <c r="GR198"/>
      <c r="GS198"/>
      <c r="GT198"/>
      <c r="GU198"/>
      <c r="GV198"/>
      <c r="GW198"/>
      <c r="GX198"/>
      <c r="GY198"/>
      <c r="GZ198"/>
      <c r="HA198"/>
      <c r="HB198"/>
      <c r="HC198"/>
      <c r="HD198"/>
      <c r="HE198"/>
      <c r="HF198"/>
      <c r="HG198"/>
      <c r="HH198"/>
      <c r="HI198"/>
      <c r="HJ198"/>
      <c r="HK198"/>
      <c r="HL198"/>
      <c r="HM198"/>
      <c r="HN198"/>
      <c r="HO198"/>
      <c r="HP198"/>
      <c r="HQ198"/>
      <c r="HR198"/>
      <c r="HS198"/>
      <c r="HT198"/>
      <c r="HU198"/>
      <c r="HV198"/>
      <c r="HW198"/>
      <c r="HX198"/>
      <c r="HY198"/>
      <c r="HZ198"/>
      <c r="IA198"/>
      <c r="IB198"/>
      <c r="IC198"/>
      <c r="ID198"/>
      <c r="IE198"/>
      <c r="IF198"/>
      <c r="IG198"/>
      <c r="IH198"/>
      <c r="II198"/>
      <c r="IJ198"/>
      <c r="IK198"/>
      <c r="IL198"/>
      <c r="IM198"/>
      <c r="IN198"/>
      <c r="IO198"/>
      <c r="IP198"/>
      <c r="IQ198"/>
      <c r="IR198"/>
      <c r="IS198"/>
      <c r="IT198"/>
      <c r="IU198"/>
      <c r="IV198"/>
      <c r="IW198"/>
      <c r="IX198"/>
      <c r="IY198"/>
    </row>
    <row r="199" spans="1:259" ht="36" customHeight="1" x14ac:dyDescent="0.2">
      <c r="A199" s="14" t="s">
        <v>265</v>
      </c>
      <c r="B199" s="29" t="str">
        <f>VLOOKUP(A199,'HECVAT - Full'!A$26:B$285,2,FALSE)</f>
        <v>Are you employing any next-generation persistent threat (NGPT) monitoring?</v>
      </c>
      <c r="C199" s="36" t="str">
        <f>IF(LEN(VLOOKUP($A199,Questions!$B:$AA,20,FALSE))=0,"",VLOOKUP($A199,Questions!$B:$AA,20,FALSE))</f>
        <v xml:space="preserve"> </v>
      </c>
      <c r="D199" s="38" t="str">
        <f>IF(LEN(VLOOKUP($A199,Questions!$B:$AA,21,FALSE))=0,"",VLOOKUP($A199,Questions!$B:$AA,21,FALSE))</f>
        <v xml:space="preserve"> </v>
      </c>
      <c r="E199" s="36" t="str">
        <f>IF(LEN(VLOOKUP($A199,Questions!$B:$AA,22,FALSE))=0,"",VLOOKUP($A199,Questions!$B:$AA,22,FALSE))</f>
        <v xml:space="preserve"> </v>
      </c>
      <c r="F199" s="36" t="str">
        <f>IF(LEN(VLOOKUP($A199,Questions!$B:$AA,23,FALSE))=0,"",VLOOKUP($A199,Questions!$B:$AA,23,FALSE))</f>
        <v xml:space="preserve"> </v>
      </c>
      <c r="G199" s="36" t="str">
        <f>IF(LEN(VLOOKUP($A199,Questions!$B:$AA,24,FALSE))=0,"",VLOOKUP($A199,Questions!$B:$AA,24,FALSE))</f>
        <v xml:space="preserve"> </v>
      </c>
      <c r="H199" s="36" t="str">
        <f>IF(LEN(VLOOKUP($A199,Questions!$B:$AA,25,FALSE))=0,"",VLOOKUP($A199,Questions!$B:$AA,25,FALSE))</f>
        <v xml:space="preserve"> </v>
      </c>
      <c r="I199" s="258" t="str">
        <f>IF(LEN(VLOOKUP($A199,Questions!$B:$AA,26,FALSE))=0,"",VLOOKUP($A199,Questions!$B:$AA,26,FALSE))</f>
        <v xml:space="preserve"> </v>
      </c>
      <c r="J199" s="258" t="str">
        <f>IF(LEN(VLOOKUP($A199,Questions!$B:$AB,27,FALSE))=0,"",VLOOKUP($A199,Questions!$B:$AB,27,FALSE))</f>
        <v xml:space="preserve"> </v>
      </c>
      <c r="K199"/>
      <c r="L199"/>
      <c r="M199"/>
      <c r="N199"/>
      <c r="O199"/>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c r="BL199"/>
      <c r="BM199"/>
      <c r="BN199"/>
      <c r="BO199"/>
      <c r="BP199"/>
      <c r="BQ199"/>
      <c r="BR199"/>
      <c r="BS199"/>
      <c r="BT199"/>
      <c r="BU199"/>
      <c r="BV199"/>
      <c r="BW199"/>
      <c r="BX199"/>
      <c r="BY199"/>
      <c r="BZ199"/>
      <c r="CA199"/>
      <c r="CB199"/>
      <c r="CC199"/>
      <c r="CD199"/>
      <c r="CE199"/>
      <c r="CF199"/>
      <c r="CG199"/>
      <c r="CH199"/>
      <c r="CI199"/>
      <c r="CJ199"/>
      <c r="CK199"/>
      <c r="CL199"/>
      <c r="CM199"/>
      <c r="CN199"/>
      <c r="CO199"/>
      <c r="CP199"/>
      <c r="CQ199"/>
      <c r="CR199"/>
      <c r="CS199"/>
      <c r="CT199"/>
      <c r="CU199"/>
      <c r="CV199"/>
      <c r="CW199"/>
      <c r="CX199"/>
      <c r="CY199"/>
      <c r="CZ199"/>
      <c r="DA199"/>
      <c r="DB199"/>
      <c r="DC199"/>
      <c r="DD199"/>
      <c r="DE199"/>
      <c r="DF199"/>
      <c r="DG199"/>
      <c r="DH199"/>
      <c r="DI199"/>
      <c r="DJ199"/>
      <c r="DK199"/>
      <c r="DL199"/>
      <c r="DM199"/>
      <c r="DN199"/>
      <c r="DO199"/>
      <c r="DP199"/>
      <c r="DQ199"/>
      <c r="DR199"/>
      <c r="DS199"/>
      <c r="DT199"/>
      <c r="DU199"/>
      <c r="DV199"/>
      <c r="DW199"/>
      <c r="DX199"/>
      <c r="DY199"/>
      <c r="DZ199"/>
      <c r="EA199"/>
      <c r="EB199"/>
      <c r="EC199"/>
      <c r="ED199"/>
      <c r="EE199"/>
      <c r="EF199"/>
      <c r="EG199"/>
      <c r="EH199"/>
      <c r="EI199"/>
      <c r="EJ199"/>
      <c r="EK199"/>
      <c r="EL199"/>
      <c r="EM199"/>
      <c r="EN199"/>
      <c r="EO199"/>
      <c r="EP199"/>
      <c r="EQ199"/>
      <c r="ER199"/>
      <c r="ES199"/>
      <c r="ET199"/>
      <c r="EU199"/>
      <c r="EV199"/>
      <c r="EW199"/>
      <c r="EX199"/>
      <c r="EY199"/>
      <c r="EZ199"/>
      <c r="FA199"/>
      <c r="FB199"/>
      <c r="FC199"/>
      <c r="FD199"/>
      <c r="FE199"/>
      <c r="FF199"/>
      <c r="FG199"/>
      <c r="FH199"/>
      <c r="FI199"/>
      <c r="FJ199"/>
      <c r="FK199"/>
      <c r="FL199"/>
      <c r="FM199"/>
      <c r="FN199"/>
      <c r="FO199"/>
      <c r="FP199"/>
      <c r="FQ199"/>
      <c r="FR199"/>
      <c r="FS199"/>
      <c r="FT199"/>
      <c r="FU199"/>
      <c r="FV199"/>
      <c r="FW199"/>
      <c r="FX199"/>
      <c r="FY199"/>
      <c r="FZ199"/>
      <c r="GA199"/>
      <c r="GB199"/>
      <c r="GC199"/>
      <c r="GD199"/>
      <c r="GE199"/>
      <c r="GF199"/>
      <c r="GG199"/>
      <c r="GH199"/>
      <c r="GI199"/>
      <c r="GJ199"/>
      <c r="GK199"/>
      <c r="GL199"/>
      <c r="GM199"/>
      <c r="GN199"/>
      <c r="GO199"/>
      <c r="GP199"/>
      <c r="GQ199"/>
      <c r="GR199"/>
      <c r="GS199"/>
      <c r="GT199"/>
      <c r="GU199"/>
      <c r="GV199"/>
      <c r="GW199"/>
      <c r="GX199"/>
      <c r="GY199"/>
      <c r="GZ199"/>
      <c r="HA199"/>
      <c r="HB199"/>
      <c r="HC199"/>
      <c r="HD199"/>
      <c r="HE199"/>
      <c r="HF199"/>
      <c r="HG199"/>
      <c r="HH199"/>
      <c r="HI199"/>
      <c r="HJ199"/>
      <c r="HK199"/>
      <c r="HL199"/>
      <c r="HM199"/>
      <c r="HN199"/>
      <c r="HO199"/>
      <c r="HP199"/>
      <c r="HQ199"/>
      <c r="HR199"/>
      <c r="HS199"/>
      <c r="HT199"/>
      <c r="HU199"/>
      <c r="HV199"/>
      <c r="HW199"/>
      <c r="HX199"/>
      <c r="HY199"/>
      <c r="HZ199"/>
      <c r="IA199"/>
      <c r="IB199"/>
      <c r="IC199"/>
      <c r="ID199"/>
      <c r="IE199"/>
      <c r="IF199"/>
      <c r="IG199"/>
      <c r="IH199"/>
      <c r="II199"/>
      <c r="IJ199"/>
      <c r="IK199"/>
      <c r="IL199"/>
      <c r="IM199"/>
      <c r="IN199"/>
      <c r="IO199"/>
      <c r="IP199"/>
      <c r="IQ199"/>
      <c r="IR199"/>
      <c r="IS199"/>
      <c r="IT199"/>
      <c r="IU199"/>
      <c r="IV199"/>
      <c r="IW199"/>
      <c r="IX199"/>
      <c r="IY199"/>
    </row>
    <row r="200" spans="1:259" ht="48" customHeight="1" x14ac:dyDescent="0.2">
      <c r="A200" s="14" t="s">
        <v>266</v>
      </c>
      <c r="B200" s="29" t="str">
        <f>VLOOKUP(A200,'HECVAT - Full'!A$26:B$285,2,FALSE)</f>
        <v>Do you monitor for intrusions on a 24x7x365 basis?</v>
      </c>
      <c r="C200" s="36" t="str">
        <f>IF(LEN(VLOOKUP($A200,Questions!$B:$AA,20,FALSE))=0,"",VLOOKUP($A200,Questions!$B:$AA,20,FALSE))</f>
        <v xml:space="preserve"> </v>
      </c>
      <c r="D200" s="38" t="str">
        <f>IF(LEN(VLOOKUP($A200,Questions!$B:$AA,21,FALSE))=0,"",VLOOKUP($A200,Questions!$B:$AA,21,FALSE))</f>
        <v xml:space="preserve"> </v>
      </c>
      <c r="E200" s="36" t="str">
        <f>IF(LEN(VLOOKUP($A200,Questions!$B:$AA,22,FALSE))=0,"",VLOOKUP($A200,Questions!$B:$AA,22,FALSE))</f>
        <v xml:space="preserve"> </v>
      </c>
      <c r="F200" s="37" t="str">
        <f>IF(LEN(VLOOKUP($A200,Questions!$B:$AA,23,FALSE))=0,"",VLOOKUP($A200,Questions!$B:$AA,23,FALSE))</f>
        <v xml:space="preserve"> </v>
      </c>
      <c r="G200" s="36" t="str">
        <f>IF(LEN(VLOOKUP($A200,Questions!$B:$AA,24,FALSE))=0,"",VLOOKUP($A200,Questions!$B:$AA,24,FALSE))</f>
        <v xml:space="preserve"> </v>
      </c>
      <c r="H200" s="36" t="str">
        <f>IF(LEN(VLOOKUP($A200,Questions!$B:$AA,25,FALSE))=0,"",VLOOKUP($A200,Questions!$B:$AA,25,FALSE))</f>
        <v xml:space="preserve"> </v>
      </c>
      <c r="I200" s="258" t="str">
        <f>IF(LEN(VLOOKUP($A200,Questions!$B:$AA,26,FALSE))=0,"",VLOOKUP($A200,Questions!$B:$AA,26,FALSE))</f>
        <v xml:space="preserve"> </v>
      </c>
      <c r="J200" s="258" t="str">
        <f>IF(LEN(VLOOKUP($A200,Questions!$B:$AB,27,FALSE))=0,"",VLOOKUP($A200,Questions!$B:$AB,27,FALSE))</f>
        <v xml:space="preserve"> </v>
      </c>
      <c r="K200"/>
      <c r="L200"/>
      <c r="M200"/>
      <c r="N200"/>
      <c r="O200"/>
      <c r="P200"/>
      <c r="Q200"/>
      <c r="R200"/>
      <c r="S200"/>
      <c r="T200"/>
      <c r="U200"/>
      <c r="V200"/>
      <c r="W200"/>
      <c r="X200"/>
      <c r="Y200"/>
      <c r="Z200"/>
      <c r="AA200"/>
      <c r="AB200"/>
      <c r="AC200"/>
      <c r="AD200"/>
      <c r="AE200"/>
      <c r="AF200"/>
      <c r="AG200"/>
      <c r="AH200"/>
      <c r="AI200"/>
      <c r="AJ200"/>
      <c r="AK200"/>
      <c r="AL200"/>
      <c r="AM200"/>
      <c r="AN200"/>
      <c r="AO200"/>
      <c r="AP200"/>
      <c r="AQ200"/>
      <c r="AR200"/>
      <c r="AS200"/>
      <c r="AT200"/>
      <c r="AU200"/>
      <c r="AV200"/>
      <c r="AW200"/>
      <c r="AX200"/>
      <c r="AY200"/>
      <c r="AZ200"/>
      <c r="BA200"/>
      <c r="BB200"/>
      <c r="BC200"/>
      <c r="BD200"/>
      <c r="BE200"/>
      <c r="BF200"/>
      <c r="BG200"/>
      <c r="BH200"/>
      <c r="BI200"/>
      <c r="BJ200"/>
      <c r="BK200"/>
      <c r="BL200"/>
      <c r="BM200"/>
      <c r="BN200"/>
      <c r="BO200"/>
      <c r="BP200"/>
      <c r="BQ200"/>
      <c r="BR200"/>
      <c r="BS200"/>
      <c r="BT200"/>
      <c r="BU200"/>
      <c r="BV200"/>
      <c r="BW200"/>
      <c r="BX200"/>
      <c r="BY200"/>
      <c r="BZ200"/>
      <c r="CA200"/>
      <c r="CB200"/>
      <c r="CC200"/>
      <c r="CD200"/>
      <c r="CE200"/>
      <c r="CF200"/>
      <c r="CG200"/>
      <c r="CH200"/>
      <c r="CI200"/>
      <c r="CJ200"/>
      <c r="CK200"/>
      <c r="CL200"/>
      <c r="CM200"/>
      <c r="CN200"/>
      <c r="CO200"/>
      <c r="CP200"/>
      <c r="CQ200"/>
      <c r="CR200"/>
      <c r="CS200"/>
      <c r="CT200"/>
      <c r="CU200"/>
      <c r="CV200"/>
      <c r="CW200"/>
      <c r="CX200"/>
      <c r="CY200"/>
      <c r="CZ200"/>
      <c r="DA200"/>
      <c r="DB200"/>
      <c r="DC200"/>
      <c r="DD200"/>
      <c r="DE200"/>
      <c r="DF200"/>
      <c r="DG200"/>
      <c r="DH200"/>
      <c r="DI200"/>
      <c r="DJ200"/>
      <c r="DK200"/>
      <c r="DL200"/>
      <c r="DM200"/>
      <c r="DN200"/>
      <c r="DO200"/>
      <c r="DP200"/>
      <c r="DQ200"/>
      <c r="DR200"/>
      <c r="DS200"/>
      <c r="DT200"/>
      <c r="DU200"/>
      <c r="DV200"/>
      <c r="DW200"/>
      <c r="DX200"/>
      <c r="DY200"/>
      <c r="DZ200"/>
      <c r="EA200"/>
      <c r="EB200"/>
      <c r="EC200"/>
      <c r="ED200"/>
      <c r="EE200"/>
      <c r="EF200"/>
      <c r="EG200"/>
      <c r="EH200"/>
      <c r="EI200"/>
      <c r="EJ200"/>
      <c r="EK200"/>
      <c r="EL200"/>
      <c r="EM200"/>
      <c r="EN200"/>
      <c r="EO200"/>
      <c r="EP200"/>
      <c r="EQ200"/>
      <c r="ER200"/>
      <c r="ES200"/>
      <c r="ET200"/>
      <c r="EU200"/>
      <c r="EV200"/>
      <c r="EW200"/>
      <c r="EX200"/>
      <c r="EY200"/>
      <c r="EZ200"/>
      <c r="FA200"/>
      <c r="FB200"/>
      <c r="FC200"/>
      <c r="FD200"/>
      <c r="FE200"/>
      <c r="FF200"/>
      <c r="FG200"/>
      <c r="FH200"/>
      <c r="FI200"/>
      <c r="FJ200"/>
      <c r="FK200"/>
      <c r="FL200"/>
      <c r="FM200"/>
      <c r="FN200"/>
      <c r="FO200"/>
      <c r="FP200"/>
      <c r="FQ200"/>
      <c r="FR200"/>
      <c r="FS200"/>
      <c r="FT200"/>
      <c r="FU200"/>
      <c r="FV200"/>
      <c r="FW200"/>
      <c r="FX200"/>
      <c r="FY200"/>
      <c r="FZ200"/>
      <c r="GA200"/>
      <c r="GB200"/>
      <c r="GC200"/>
      <c r="GD200"/>
      <c r="GE200"/>
      <c r="GF200"/>
      <c r="GG200"/>
      <c r="GH200"/>
      <c r="GI200"/>
      <c r="GJ200"/>
      <c r="GK200"/>
      <c r="GL200"/>
      <c r="GM200"/>
      <c r="GN200"/>
      <c r="GO200"/>
      <c r="GP200"/>
      <c r="GQ200"/>
      <c r="GR200"/>
      <c r="GS200"/>
      <c r="GT200"/>
      <c r="GU200"/>
      <c r="GV200"/>
      <c r="GW200"/>
      <c r="GX200"/>
      <c r="GY200"/>
      <c r="GZ200"/>
      <c r="HA200"/>
      <c r="HB200"/>
      <c r="HC200"/>
      <c r="HD200"/>
      <c r="HE200"/>
      <c r="HF200"/>
      <c r="HG200"/>
      <c r="HH200"/>
      <c r="HI200"/>
      <c r="HJ200"/>
      <c r="HK200"/>
      <c r="HL200"/>
      <c r="HM200"/>
      <c r="HN200"/>
      <c r="HO200"/>
      <c r="HP200"/>
      <c r="HQ200"/>
      <c r="HR200"/>
      <c r="HS200"/>
      <c r="HT200"/>
      <c r="HU200"/>
      <c r="HV200"/>
      <c r="HW200"/>
      <c r="HX200"/>
      <c r="HY200"/>
      <c r="HZ200"/>
      <c r="IA200"/>
      <c r="IB200"/>
      <c r="IC200"/>
      <c r="ID200"/>
      <c r="IE200"/>
      <c r="IF200"/>
      <c r="IG200"/>
      <c r="IH200"/>
      <c r="II200"/>
      <c r="IJ200"/>
      <c r="IK200"/>
      <c r="IL200"/>
      <c r="IM200"/>
      <c r="IN200"/>
      <c r="IO200"/>
      <c r="IP200"/>
      <c r="IQ200"/>
      <c r="IR200"/>
      <c r="IS200"/>
      <c r="IT200"/>
      <c r="IU200"/>
      <c r="IV200"/>
      <c r="IW200"/>
      <c r="IX200"/>
      <c r="IY200"/>
    </row>
    <row r="201" spans="1:259" ht="36" customHeight="1" x14ac:dyDescent="0.2">
      <c r="A201" s="14" t="s">
        <v>267</v>
      </c>
      <c r="B201" s="29" t="str">
        <f>VLOOKUP(A201,'HECVAT - Full'!A$26:B$285,2,FALSE)</f>
        <v>Is intrusion monitoring performed internally or by a third-party service?</v>
      </c>
      <c r="C201" s="36" t="str">
        <f>IF(LEN(VLOOKUP($A201,Questions!$B:$AA,20,FALSE))=0,"",VLOOKUP($A201,Questions!$B:$AA,20,FALSE))</f>
        <v xml:space="preserve"> </v>
      </c>
      <c r="D201" s="38" t="str">
        <f>IF(LEN(VLOOKUP($A201,Questions!$B:$AA,21,FALSE))=0,"",VLOOKUP($A201,Questions!$B:$AA,21,FALSE))</f>
        <v xml:space="preserve"> </v>
      </c>
      <c r="E201" s="36" t="str">
        <f>IF(LEN(VLOOKUP($A201,Questions!$B:$AA,22,FALSE))=0,"",VLOOKUP($A201,Questions!$B:$AA,22,FALSE))</f>
        <v xml:space="preserve"> </v>
      </c>
      <c r="F201" s="36" t="str">
        <f>IF(LEN(VLOOKUP($A201,Questions!$B:$AA,23,FALSE))=0,"",VLOOKUP($A201,Questions!$B:$AA,23,FALSE))</f>
        <v xml:space="preserve"> </v>
      </c>
      <c r="G201" s="36" t="str">
        <f>IF(LEN(VLOOKUP($A201,Questions!$B:$AA,24,FALSE))=0,"",VLOOKUP($A201,Questions!$B:$AA,24,FALSE))</f>
        <v xml:space="preserve"> </v>
      </c>
      <c r="H201" s="36" t="str">
        <f>IF(LEN(VLOOKUP($A201,Questions!$B:$AA,25,FALSE))=0,"",VLOOKUP($A201,Questions!$B:$AA,25,FALSE))</f>
        <v xml:space="preserve"> </v>
      </c>
      <c r="I201" s="258" t="str">
        <f>IF(LEN(VLOOKUP($A201,Questions!$B:$AA,26,FALSE))=0,"",VLOOKUP($A201,Questions!$B:$AA,26,FALSE))</f>
        <v xml:space="preserve"> </v>
      </c>
      <c r="J201" s="258" t="str">
        <f>IF(LEN(VLOOKUP($A201,Questions!$B:$AB,27,FALSE))=0,"",VLOOKUP($A201,Questions!$B:$AB,27,FALSE))</f>
        <v xml:space="preserve"> </v>
      </c>
      <c r="K201"/>
      <c r="L201"/>
      <c r="M201"/>
      <c r="N201"/>
      <c r="O201"/>
      <c r="P201"/>
      <c r="Q201"/>
      <c r="R201"/>
      <c r="S201"/>
      <c r="T201"/>
      <c r="U201"/>
      <c r="V201"/>
      <c r="W201"/>
      <c r="X201"/>
      <c r="Y201"/>
      <c r="Z201"/>
      <c r="AA201"/>
      <c r="AB201"/>
      <c r="AC201"/>
      <c r="AD201"/>
      <c r="AE201"/>
      <c r="AF201"/>
      <c r="AG201"/>
      <c r="AH201"/>
      <c r="AI201"/>
      <c r="AJ201"/>
      <c r="AK201"/>
      <c r="AL201"/>
      <c r="AM201"/>
      <c r="AN201"/>
      <c r="AO201"/>
      <c r="AP201"/>
      <c r="AQ201"/>
      <c r="AR201"/>
      <c r="AS201"/>
      <c r="AT201"/>
      <c r="AU201"/>
      <c r="AV201"/>
      <c r="AW201"/>
      <c r="AX201"/>
      <c r="AY201"/>
      <c r="AZ201"/>
      <c r="BA201"/>
      <c r="BB201"/>
      <c r="BC201"/>
      <c r="BD201"/>
      <c r="BE201"/>
      <c r="BF201"/>
      <c r="BG201"/>
      <c r="BH201"/>
      <c r="BI201"/>
      <c r="BJ201"/>
      <c r="BK201"/>
      <c r="BL201"/>
      <c r="BM201"/>
      <c r="BN201"/>
      <c r="BO201"/>
      <c r="BP201"/>
      <c r="BQ201"/>
      <c r="BR201"/>
      <c r="BS201"/>
      <c r="BT201"/>
      <c r="BU201"/>
      <c r="BV201"/>
      <c r="BW201"/>
      <c r="BX201"/>
      <c r="BY201"/>
      <c r="BZ201"/>
      <c r="CA201"/>
      <c r="CB201"/>
      <c r="CC201"/>
      <c r="CD201"/>
      <c r="CE201"/>
      <c r="CF201"/>
      <c r="CG201"/>
      <c r="CH201"/>
      <c r="CI201"/>
      <c r="CJ201"/>
      <c r="CK201"/>
      <c r="CL201"/>
      <c r="CM201"/>
      <c r="CN201"/>
      <c r="CO201"/>
      <c r="CP201"/>
      <c r="CQ201"/>
      <c r="CR201"/>
      <c r="CS201"/>
      <c r="CT201"/>
      <c r="CU201"/>
      <c r="CV201"/>
      <c r="CW201"/>
      <c r="CX201"/>
      <c r="CY201"/>
      <c r="CZ201"/>
      <c r="DA201"/>
      <c r="DB201"/>
      <c r="DC201"/>
      <c r="DD201"/>
      <c r="DE201"/>
      <c r="DF201"/>
      <c r="DG201"/>
      <c r="DH201"/>
      <c r="DI201"/>
      <c r="DJ201"/>
      <c r="DK201"/>
      <c r="DL201"/>
      <c r="DM201"/>
      <c r="DN201"/>
      <c r="DO201"/>
      <c r="DP201"/>
      <c r="DQ201"/>
      <c r="DR201"/>
      <c r="DS201"/>
      <c r="DT201"/>
      <c r="DU201"/>
      <c r="DV201"/>
      <c r="DW201"/>
      <c r="DX201"/>
      <c r="DY201"/>
      <c r="DZ201"/>
      <c r="EA201"/>
      <c r="EB201"/>
      <c r="EC201"/>
      <c r="ED201"/>
      <c r="EE201"/>
      <c r="EF201"/>
      <c r="EG201"/>
      <c r="EH201"/>
      <c r="EI201"/>
      <c r="EJ201"/>
      <c r="EK201"/>
      <c r="EL201"/>
      <c r="EM201"/>
      <c r="EN201"/>
      <c r="EO201"/>
      <c r="EP201"/>
      <c r="EQ201"/>
      <c r="ER201"/>
      <c r="ES201"/>
      <c r="ET201"/>
      <c r="EU201"/>
      <c r="EV201"/>
      <c r="EW201"/>
      <c r="EX201"/>
      <c r="EY201"/>
      <c r="EZ201"/>
      <c r="FA201"/>
      <c r="FB201"/>
      <c r="FC201"/>
      <c r="FD201"/>
      <c r="FE201"/>
      <c r="FF201"/>
      <c r="FG201"/>
      <c r="FH201"/>
      <c r="FI201"/>
      <c r="FJ201"/>
      <c r="FK201"/>
      <c r="FL201"/>
      <c r="FM201"/>
      <c r="FN201"/>
      <c r="FO201"/>
      <c r="FP201"/>
      <c r="FQ201"/>
      <c r="FR201"/>
      <c r="FS201"/>
      <c r="FT201"/>
      <c r="FU201"/>
      <c r="FV201"/>
      <c r="FW201"/>
      <c r="FX201"/>
      <c r="FY201"/>
      <c r="FZ201"/>
      <c r="GA201"/>
      <c r="GB201"/>
      <c r="GC201"/>
      <c r="GD201"/>
      <c r="GE201"/>
      <c r="GF201"/>
      <c r="GG201"/>
      <c r="GH201"/>
      <c r="GI201"/>
      <c r="GJ201"/>
      <c r="GK201"/>
      <c r="GL201"/>
      <c r="GM201"/>
      <c r="GN201"/>
      <c r="GO201"/>
      <c r="GP201"/>
      <c r="GQ201"/>
      <c r="GR201"/>
      <c r="GS201"/>
      <c r="GT201"/>
      <c r="GU201"/>
      <c r="GV201"/>
      <c r="GW201"/>
      <c r="GX201"/>
      <c r="GY201"/>
      <c r="GZ201"/>
      <c r="HA201"/>
      <c r="HB201"/>
      <c r="HC201"/>
      <c r="HD201"/>
      <c r="HE201"/>
      <c r="HF201"/>
      <c r="HG201"/>
      <c r="HH201"/>
      <c r="HI201"/>
      <c r="HJ201"/>
      <c r="HK201"/>
      <c r="HL201"/>
      <c r="HM201"/>
      <c r="HN201"/>
      <c r="HO201"/>
      <c r="HP201"/>
      <c r="HQ201"/>
      <c r="HR201"/>
      <c r="HS201"/>
      <c r="HT201"/>
      <c r="HU201"/>
      <c r="HV201"/>
      <c r="HW201"/>
      <c r="HX201"/>
      <c r="HY201"/>
      <c r="HZ201"/>
      <c r="IA201"/>
      <c r="IB201"/>
      <c r="IC201"/>
      <c r="ID201"/>
      <c r="IE201"/>
      <c r="IF201"/>
      <c r="IG201"/>
      <c r="IH201"/>
      <c r="II201"/>
      <c r="IJ201"/>
      <c r="IK201"/>
      <c r="IL201"/>
      <c r="IM201"/>
      <c r="IN201"/>
      <c r="IO201"/>
      <c r="IP201"/>
      <c r="IQ201"/>
      <c r="IR201"/>
      <c r="IS201"/>
      <c r="IT201"/>
      <c r="IU201"/>
      <c r="IV201"/>
      <c r="IW201"/>
      <c r="IX201"/>
      <c r="IY201"/>
    </row>
    <row r="202" spans="1:259" ht="36" customHeight="1" x14ac:dyDescent="0.2">
      <c r="A202" s="14" t="s">
        <v>268</v>
      </c>
      <c r="B202" s="29" t="str">
        <f>VLOOKUP(A202,'HECVAT - Full'!A$26:B$285,2,FALSE)</f>
        <v>Are audit logs available for all changes to the network, firewall, IDS, and IPS systems?</v>
      </c>
      <c r="C202" s="36" t="str">
        <f>IF(LEN(VLOOKUP($A202,Questions!$B:$AA,20,FALSE))=0,"",VLOOKUP($A202,Questions!$B:$AA,20,FALSE))</f>
        <v xml:space="preserve"> </v>
      </c>
      <c r="D202" s="38" t="str">
        <f>IF(LEN(VLOOKUP($A202,Questions!$B:$AA,21,FALSE))=0,"",VLOOKUP($A202,Questions!$B:$AA,21,FALSE))</f>
        <v xml:space="preserve"> </v>
      </c>
      <c r="E202" s="36" t="str">
        <f>IF(LEN(VLOOKUP($A202,Questions!$B:$AA,22,FALSE))=0,"",VLOOKUP($A202,Questions!$B:$AA,22,FALSE))</f>
        <v xml:space="preserve"> </v>
      </c>
      <c r="F202" s="36" t="str">
        <f>IF(LEN(VLOOKUP($A202,Questions!$B:$AA,23,FALSE))=0,"",VLOOKUP($A202,Questions!$B:$AA,23,FALSE))</f>
        <v xml:space="preserve"> </v>
      </c>
      <c r="G202" s="36" t="str">
        <f>IF(LEN(VLOOKUP($A202,Questions!$B:$AA,24,FALSE))=0,"",VLOOKUP($A202,Questions!$B:$AA,24,FALSE))</f>
        <v xml:space="preserve"> </v>
      </c>
      <c r="H202" s="36" t="str">
        <f>IF(LEN(VLOOKUP($A202,Questions!$B:$AA,25,FALSE))=0,"",VLOOKUP($A202,Questions!$B:$AA,25,FALSE))</f>
        <v xml:space="preserve"> </v>
      </c>
      <c r="I202" s="258" t="str">
        <f>IF(LEN(VLOOKUP($A202,Questions!$B:$AA,26,FALSE))=0,"",VLOOKUP($A202,Questions!$B:$AA,26,FALSE))</f>
        <v xml:space="preserve"> </v>
      </c>
      <c r="J202" s="258" t="str">
        <f>IF(LEN(VLOOKUP($A202,Questions!$B:$AB,27,FALSE))=0,"",VLOOKUP($A202,Questions!$B:$AB,27,FALSE))</f>
        <v xml:space="preserve"> </v>
      </c>
      <c r="K202"/>
      <c r="L202"/>
      <c r="M202"/>
      <c r="N202"/>
      <c r="O202"/>
      <c r="P202"/>
      <c r="Q202"/>
      <c r="R202"/>
      <c r="S202"/>
      <c r="T202"/>
      <c r="U202"/>
      <c r="V202"/>
      <c r="W202"/>
      <c r="X202"/>
      <c r="Y202"/>
      <c r="Z202"/>
      <c r="AA202"/>
      <c r="AB202"/>
      <c r="AC202"/>
      <c r="AD202"/>
      <c r="AE202"/>
      <c r="AF202"/>
      <c r="AG202"/>
      <c r="AH202"/>
      <c r="AI202"/>
      <c r="AJ202"/>
      <c r="AK202"/>
      <c r="AL202"/>
      <c r="AM202"/>
      <c r="AN202"/>
      <c r="AO202"/>
      <c r="AP202"/>
      <c r="AQ202"/>
      <c r="AR202"/>
      <c r="AS202"/>
      <c r="AT202"/>
      <c r="AU202"/>
      <c r="AV202"/>
      <c r="AW202"/>
      <c r="AX202"/>
      <c r="AY202"/>
      <c r="AZ202"/>
      <c r="BA202"/>
      <c r="BB202"/>
      <c r="BC202"/>
      <c r="BD202"/>
      <c r="BE202"/>
      <c r="BF202"/>
      <c r="BG202"/>
      <c r="BH202"/>
      <c r="BI202"/>
      <c r="BJ202"/>
      <c r="BK202"/>
      <c r="BL202"/>
      <c r="BM202"/>
      <c r="BN202"/>
      <c r="BO202"/>
      <c r="BP202"/>
      <c r="BQ202"/>
      <c r="BR202"/>
      <c r="BS202"/>
      <c r="BT202"/>
      <c r="BU202"/>
      <c r="BV202"/>
      <c r="BW202"/>
      <c r="BX202"/>
      <c r="BY202"/>
      <c r="BZ202"/>
      <c r="CA202"/>
      <c r="CB202"/>
      <c r="CC202"/>
      <c r="CD202"/>
      <c r="CE202"/>
      <c r="CF202"/>
      <c r="CG202"/>
      <c r="CH202"/>
      <c r="CI202"/>
      <c r="CJ202"/>
      <c r="CK202"/>
      <c r="CL202"/>
      <c r="CM202"/>
      <c r="CN202"/>
      <c r="CO202"/>
      <c r="CP202"/>
      <c r="CQ202"/>
      <c r="CR202"/>
      <c r="CS202"/>
      <c r="CT202"/>
      <c r="CU202"/>
      <c r="CV202"/>
      <c r="CW202"/>
      <c r="CX202"/>
      <c r="CY202"/>
      <c r="CZ202"/>
      <c r="DA202"/>
      <c r="DB202"/>
      <c r="DC202"/>
      <c r="DD202"/>
      <c r="DE202"/>
      <c r="DF202"/>
      <c r="DG202"/>
      <c r="DH202"/>
      <c r="DI202"/>
      <c r="DJ202"/>
      <c r="DK202"/>
      <c r="DL202"/>
      <c r="DM202"/>
      <c r="DN202"/>
      <c r="DO202"/>
      <c r="DP202"/>
      <c r="DQ202"/>
      <c r="DR202"/>
      <c r="DS202"/>
      <c r="DT202"/>
      <c r="DU202"/>
      <c r="DV202"/>
      <c r="DW202"/>
      <c r="DX202"/>
      <c r="DY202"/>
      <c r="DZ202"/>
      <c r="EA202"/>
      <c r="EB202"/>
      <c r="EC202"/>
      <c r="ED202"/>
      <c r="EE202"/>
      <c r="EF202"/>
      <c r="EG202"/>
      <c r="EH202"/>
      <c r="EI202"/>
      <c r="EJ202"/>
      <c r="EK202"/>
      <c r="EL202"/>
      <c r="EM202"/>
      <c r="EN202"/>
      <c r="EO202"/>
      <c r="EP202"/>
      <c r="EQ202"/>
      <c r="ER202"/>
      <c r="ES202"/>
      <c r="ET202"/>
      <c r="EU202"/>
      <c r="EV202"/>
      <c r="EW202"/>
      <c r="EX202"/>
      <c r="EY202"/>
      <c r="EZ202"/>
      <c r="FA202"/>
      <c r="FB202"/>
      <c r="FC202"/>
      <c r="FD202"/>
      <c r="FE202"/>
      <c r="FF202"/>
      <c r="FG202"/>
      <c r="FH202"/>
      <c r="FI202"/>
      <c r="FJ202"/>
      <c r="FK202"/>
      <c r="FL202"/>
      <c r="FM202"/>
      <c r="FN202"/>
      <c r="FO202"/>
      <c r="FP202"/>
      <c r="FQ202"/>
      <c r="FR202"/>
      <c r="FS202"/>
      <c r="FT202"/>
      <c r="FU202"/>
      <c r="FV202"/>
      <c r="FW202"/>
      <c r="FX202"/>
      <c r="FY202"/>
      <c r="FZ202"/>
      <c r="GA202"/>
      <c r="GB202"/>
      <c r="GC202"/>
      <c r="GD202"/>
      <c r="GE202"/>
      <c r="GF202"/>
      <c r="GG202"/>
      <c r="GH202"/>
      <c r="GI202"/>
      <c r="GJ202"/>
      <c r="GK202"/>
      <c r="GL202"/>
      <c r="GM202"/>
      <c r="GN202"/>
      <c r="GO202"/>
      <c r="GP202"/>
      <c r="GQ202"/>
      <c r="GR202"/>
      <c r="GS202"/>
      <c r="GT202"/>
      <c r="GU202"/>
      <c r="GV202"/>
      <c r="GW202"/>
      <c r="GX202"/>
      <c r="GY202"/>
      <c r="GZ202"/>
      <c r="HA202"/>
      <c r="HB202"/>
      <c r="HC202"/>
      <c r="HD202"/>
      <c r="HE202"/>
      <c r="HF202"/>
      <c r="HG202"/>
      <c r="HH202"/>
      <c r="HI202"/>
      <c r="HJ202"/>
      <c r="HK202"/>
      <c r="HL202"/>
      <c r="HM202"/>
      <c r="HN202"/>
      <c r="HO202"/>
      <c r="HP202"/>
      <c r="HQ202"/>
      <c r="HR202"/>
      <c r="HS202"/>
      <c r="HT202"/>
      <c r="HU202"/>
      <c r="HV202"/>
      <c r="HW202"/>
      <c r="HX202"/>
      <c r="HY202"/>
      <c r="HZ202"/>
      <c r="IA202"/>
      <c r="IB202"/>
      <c r="IC202"/>
      <c r="ID202"/>
      <c r="IE202"/>
      <c r="IF202"/>
      <c r="IG202"/>
      <c r="IH202"/>
      <c r="II202"/>
      <c r="IJ202"/>
      <c r="IK202"/>
      <c r="IL202"/>
      <c r="IM202"/>
      <c r="IN202"/>
      <c r="IO202"/>
      <c r="IP202"/>
      <c r="IQ202"/>
      <c r="IR202"/>
      <c r="IS202"/>
      <c r="IT202"/>
      <c r="IU202"/>
      <c r="IV202"/>
      <c r="IW202"/>
      <c r="IX202"/>
      <c r="IY202"/>
    </row>
    <row r="203" spans="1:259" ht="36" customHeight="1" x14ac:dyDescent="0.2">
      <c r="A203" s="380" t="str">
        <f>IF($C$30="","Policies, Procedures, and Processes",IF($C$30="Yes","Pol/Pro/Proc - Optional based on QUALIFIER response.","Policies, Procedures, and Processes"))</f>
        <v>Policies, Procedures, and Processes</v>
      </c>
      <c r="B203" s="380"/>
      <c r="C203" s="24" t="str">
        <f>C$22</f>
        <v>CIS Critical Security Controls v6.1</v>
      </c>
      <c r="D203" s="24" t="str">
        <f t="shared" ref="D203:J203" si="13">D$22</f>
        <v>HIPAA</v>
      </c>
      <c r="E203" s="24" t="str">
        <f t="shared" si="13"/>
        <v>ISO 27002:27013</v>
      </c>
      <c r="F203" s="24" t="str">
        <f t="shared" si="13"/>
        <v>NIST Cybersecurity Framework</v>
      </c>
      <c r="G203" s="24" t="str">
        <f t="shared" si="13"/>
        <v>NIST SP 800-171r1</v>
      </c>
      <c r="H203" s="24" t="str">
        <f t="shared" si="13"/>
        <v>NIST SP 800-53r4</v>
      </c>
      <c r="I203" s="24" t="str">
        <f t="shared" si="13"/>
        <v>PCI DSS</v>
      </c>
      <c r="J203" s="24" t="str">
        <f t="shared" si="13"/>
        <v>Trusted CI</v>
      </c>
      <c r="K203"/>
      <c r="L203"/>
      <c r="M203"/>
      <c r="N203"/>
      <c r="O203"/>
      <c r="P203"/>
      <c r="Q203"/>
      <c r="R203"/>
      <c r="S203"/>
      <c r="T203"/>
      <c r="U203"/>
      <c r="V203"/>
      <c r="W203"/>
      <c r="X203"/>
      <c r="Y203"/>
      <c r="Z203"/>
      <c r="AA203"/>
      <c r="AB203"/>
      <c r="AC203"/>
      <c r="AD203"/>
      <c r="AE203"/>
      <c r="AF203"/>
      <c r="AG203"/>
      <c r="AH203"/>
      <c r="AI203"/>
      <c r="AJ203"/>
      <c r="AK203"/>
      <c r="AL203"/>
      <c r="AM203"/>
      <c r="AN203"/>
      <c r="AO203"/>
      <c r="AP203"/>
      <c r="AQ203"/>
      <c r="AR203"/>
      <c r="AS203"/>
      <c r="AT203"/>
      <c r="AU203"/>
      <c r="AV203"/>
      <c r="AW203"/>
      <c r="AX203"/>
      <c r="AY203"/>
      <c r="AZ203"/>
      <c r="BA203"/>
      <c r="BB203"/>
      <c r="BC203"/>
      <c r="BD203"/>
      <c r="BE203"/>
      <c r="BF203"/>
      <c r="BG203"/>
      <c r="BH203"/>
      <c r="BI203"/>
      <c r="BJ203"/>
      <c r="BK203"/>
      <c r="BL203"/>
      <c r="BM203"/>
      <c r="BN203"/>
      <c r="BO203"/>
      <c r="BP203"/>
      <c r="BQ203"/>
      <c r="BR203"/>
      <c r="BS203"/>
      <c r="BT203"/>
      <c r="BU203"/>
      <c r="BV203"/>
      <c r="BW203"/>
      <c r="BX203"/>
      <c r="BY203"/>
      <c r="BZ203"/>
      <c r="CA203"/>
      <c r="CB203"/>
      <c r="CC203"/>
      <c r="CD203"/>
      <c r="CE203"/>
      <c r="CF203"/>
      <c r="CG203"/>
      <c r="CH203"/>
      <c r="CI203"/>
      <c r="CJ203"/>
      <c r="CK203"/>
      <c r="CL203"/>
      <c r="CM203"/>
      <c r="CN203"/>
      <c r="CO203"/>
      <c r="CP203"/>
      <c r="CQ203"/>
      <c r="CR203"/>
      <c r="CS203"/>
      <c r="CT203"/>
      <c r="CU203"/>
      <c r="CV203"/>
      <c r="CW203"/>
      <c r="CX203"/>
      <c r="CY203"/>
      <c r="CZ203"/>
      <c r="DA203"/>
      <c r="DB203"/>
      <c r="DC203"/>
      <c r="DD203"/>
      <c r="DE203"/>
      <c r="DF203"/>
      <c r="DG203"/>
      <c r="DH203"/>
      <c r="DI203"/>
      <c r="DJ203"/>
      <c r="DK203"/>
      <c r="DL203"/>
      <c r="DM203"/>
      <c r="DN203"/>
      <c r="DO203"/>
      <c r="DP203"/>
      <c r="DQ203"/>
      <c r="DR203"/>
      <c r="DS203"/>
      <c r="DT203"/>
      <c r="DU203"/>
      <c r="DV203"/>
      <c r="DW203"/>
      <c r="DX203"/>
      <c r="DY203"/>
      <c r="DZ203"/>
      <c r="EA203"/>
      <c r="EB203"/>
      <c r="EC203"/>
      <c r="ED203"/>
      <c r="EE203"/>
      <c r="EF203"/>
      <c r="EG203"/>
      <c r="EH203"/>
      <c r="EI203"/>
      <c r="EJ203"/>
      <c r="EK203"/>
      <c r="EL203"/>
      <c r="EM203"/>
      <c r="EN203"/>
      <c r="EO203"/>
      <c r="EP203"/>
      <c r="EQ203"/>
      <c r="ER203"/>
      <c r="ES203"/>
      <c r="ET203"/>
      <c r="EU203"/>
      <c r="EV203"/>
      <c r="EW203"/>
      <c r="EX203"/>
      <c r="EY203"/>
      <c r="EZ203"/>
      <c r="FA203"/>
      <c r="FB203"/>
      <c r="FC203"/>
      <c r="FD203"/>
      <c r="FE203"/>
      <c r="FF203"/>
      <c r="FG203"/>
      <c r="FH203"/>
      <c r="FI203"/>
      <c r="FJ203"/>
      <c r="FK203"/>
      <c r="FL203"/>
      <c r="FM203"/>
      <c r="FN203"/>
      <c r="FO203"/>
      <c r="FP203"/>
      <c r="FQ203"/>
      <c r="FR203"/>
      <c r="FS203"/>
      <c r="FT203"/>
      <c r="FU203"/>
      <c r="FV203"/>
      <c r="FW203"/>
      <c r="FX203"/>
      <c r="FY203"/>
      <c r="FZ203"/>
      <c r="GA203"/>
      <c r="GB203"/>
      <c r="GC203"/>
      <c r="GD203"/>
      <c r="GE203"/>
      <c r="GF203"/>
      <c r="GG203"/>
      <c r="GH203"/>
      <c r="GI203"/>
      <c r="GJ203"/>
      <c r="GK203"/>
      <c r="GL203"/>
      <c r="GM203"/>
      <c r="GN203"/>
      <c r="GO203"/>
      <c r="GP203"/>
      <c r="GQ203"/>
      <c r="GR203"/>
      <c r="GS203"/>
      <c r="GT203"/>
      <c r="GU203"/>
      <c r="GV203"/>
      <c r="GW203"/>
      <c r="GX203"/>
      <c r="GY203"/>
      <c r="GZ203"/>
      <c r="HA203"/>
      <c r="HB203"/>
      <c r="HC203"/>
      <c r="HD203"/>
      <c r="HE203"/>
      <c r="HF203"/>
      <c r="HG203"/>
      <c r="HH203"/>
      <c r="HI203"/>
      <c r="HJ203"/>
      <c r="HK203"/>
      <c r="HL203"/>
      <c r="HM203"/>
      <c r="HN203"/>
      <c r="HO203"/>
      <c r="HP203"/>
      <c r="HQ203"/>
      <c r="HR203"/>
      <c r="HS203"/>
      <c r="HT203"/>
      <c r="HU203"/>
      <c r="HV203"/>
      <c r="HW203"/>
      <c r="HX203"/>
      <c r="HY203"/>
      <c r="HZ203"/>
      <c r="IA203"/>
      <c r="IB203"/>
      <c r="IC203"/>
      <c r="ID203"/>
      <c r="IE203"/>
      <c r="IF203"/>
      <c r="IG203"/>
      <c r="IH203"/>
      <c r="II203"/>
      <c r="IJ203"/>
      <c r="IK203"/>
      <c r="IL203"/>
      <c r="IM203"/>
      <c r="IN203"/>
      <c r="IO203"/>
      <c r="IP203"/>
      <c r="IQ203"/>
      <c r="IR203"/>
      <c r="IS203"/>
      <c r="IT203"/>
      <c r="IU203"/>
      <c r="IV203"/>
      <c r="IW203"/>
      <c r="IX203"/>
      <c r="IY203"/>
    </row>
    <row r="204" spans="1:259" ht="72" customHeight="1" x14ac:dyDescent="0.2">
      <c r="A204" s="14" t="s">
        <v>269</v>
      </c>
      <c r="B204" s="29" t="str">
        <f>VLOOKUP(A204,'HECVAT - Full'!A$26:B$285,2,FALSE)</f>
        <v>Can you share the organization chart, mission statement, and policies for your information security unit?</v>
      </c>
      <c r="C204" s="37" t="str">
        <f>IF(LEN(VLOOKUP($A204,Questions!$B:$AA,20,FALSE))=0,"",VLOOKUP($A204,Questions!$B:$AA,20,FALSE))</f>
        <v xml:space="preserve"> </v>
      </c>
      <c r="D204" s="37" t="str">
        <f>IF(LEN(VLOOKUP($A204,Questions!$B:$AA,21,FALSE))=0,"",VLOOKUP($A204,Questions!$B:$AA,21,FALSE))</f>
        <v xml:space="preserve"> </v>
      </c>
      <c r="E204" s="36" t="str">
        <f>IF(LEN(VLOOKUP($A204,Questions!$B:$AA,22,FALSE))=0,"",VLOOKUP($A204,Questions!$B:$AA,22,FALSE))</f>
        <v xml:space="preserve"> </v>
      </c>
      <c r="F204" s="36" t="str">
        <f>IF(LEN(VLOOKUP($A204,Questions!$B:$AA,23,FALSE))=0,"",VLOOKUP($A204,Questions!$B:$AA,23,FALSE))</f>
        <v xml:space="preserve"> </v>
      </c>
      <c r="G204" s="36" t="str">
        <f>IF(LEN(VLOOKUP($A204,Questions!$B:$AA,24,FALSE))=0,"",VLOOKUP($A204,Questions!$B:$AA,24,FALSE))</f>
        <v xml:space="preserve"> </v>
      </c>
      <c r="H204" s="36" t="str">
        <f>IF(LEN(VLOOKUP($A204,Questions!$B:$AA,25,FALSE))=0,"",VLOOKUP($A204,Questions!$B:$AA,25,FALSE))</f>
        <v xml:space="preserve"> </v>
      </c>
      <c r="I204" s="36" t="str">
        <f>IF(LEN(VLOOKUP($A204,Questions!$B:$AA,26,FALSE))=0,"",VLOOKUP($A204,Questions!$B:$AA,26,FALSE))</f>
        <v xml:space="preserve"> </v>
      </c>
      <c r="J204" s="36" t="str">
        <f>IF(LEN(VLOOKUP($A204,Questions!$B:$AB,27,FALSE))=0,"",VLOOKUP($A204,Questions!$B:$AB,27,FALSE))</f>
        <v xml:space="preserve"> </v>
      </c>
      <c r="K204"/>
      <c r="L204"/>
      <c r="M204"/>
      <c r="N204"/>
      <c r="O204"/>
      <c r="P204"/>
      <c r="Q204"/>
      <c r="R204"/>
      <c r="S204"/>
      <c r="T204"/>
      <c r="U204"/>
      <c r="V204"/>
      <c r="W204"/>
      <c r="X204"/>
      <c r="Y204"/>
      <c r="Z204"/>
      <c r="AA204"/>
      <c r="AB204"/>
      <c r="AC204"/>
      <c r="AD204"/>
      <c r="AE204"/>
      <c r="AF204"/>
      <c r="AG204"/>
      <c r="AH204"/>
      <c r="AI204"/>
      <c r="AJ204"/>
      <c r="AK204"/>
      <c r="AL204"/>
      <c r="AM204"/>
      <c r="AN204"/>
      <c r="AO204"/>
      <c r="AP204"/>
      <c r="AQ204"/>
      <c r="AR204"/>
      <c r="AS204"/>
      <c r="AT204"/>
      <c r="AU204"/>
      <c r="AV204"/>
      <c r="AW204"/>
      <c r="AX204"/>
      <c r="AY204"/>
      <c r="AZ204"/>
      <c r="BA204"/>
      <c r="BB204"/>
      <c r="BC204"/>
      <c r="BD204"/>
      <c r="BE204"/>
      <c r="BF204"/>
      <c r="BG204"/>
      <c r="BH204"/>
      <c r="BI204"/>
      <c r="BJ204"/>
      <c r="BK204"/>
      <c r="BL204"/>
      <c r="BM204"/>
      <c r="BN204"/>
      <c r="BO204"/>
      <c r="BP204"/>
      <c r="BQ204"/>
      <c r="BR204"/>
      <c r="BS204"/>
      <c r="BT204"/>
      <c r="BU204"/>
      <c r="BV204"/>
      <c r="BW204"/>
      <c r="BX204"/>
      <c r="BY204"/>
      <c r="BZ204"/>
      <c r="CA204"/>
      <c r="CB204"/>
      <c r="CC204"/>
      <c r="CD204"/>
      <c r="CE204"/>
      <c r="CF204"/>
      <c r="CG204"/>
      <c r="CH204"/>
      <c r="CI204"/>
      <c r="CJ204"/>
      <c r="CK204"/>
      <c r="CL204"/>
      <c r="CM204"/>
      <c r="CN204"/>
      <c r="CO204"/>
      <c r="CP204"/>
      <c r="CQ204"/>
      <c r="CR204"/>
      <c r="CS204"/>
      <c r="CT204"/>
      <c r="CU204"/>
      <c r="CV204"/>
      <c r="CW204"/>
      <c r="CX204"/>
      <c r="CY204"/>
      <c r="CZ204"/>
      <c r="DA204"/>
      <c r="DB204"/>
      <c r="DC204"/>
      <c r="DD204"/>
      <c r="DE204"/>
      <c r="DF204"/>
      <c r="DG204"/>
      <c r="DH204"/>
      <c r="DI204"/>
      <c r="DJ204"/>
      <c r="DK204"/>
      <c r="DL204"/>
      <c r="DM204"/>
      <c r="DN204"/>
      <c r="DO204"/>
      <c r="DP204"/>
      <c r="DQ204"/>
      <c r="DR204"/>
      <c r="DS204"/>
      <c r="DT204"/>
      <c r="DU204"/>
      <c r="DV204"/>
      <c r="DW204"/>
      <c r="DX204"/>
      <c r="DY204"/>
      <c r="DZ204"/>
      <c r="EA204"/>
      <c r="EB204"/>
      <c r="EC204"/>
      <c r="ED204"/>
      <c r="EE204"/>
      <c r="EF204"/>
      <c r="EG204"/>
      <c r="EH204"/>
      <c r="EI204"/>
      <c r="EJ204"/>
      <c r="EK204"/>
      <c r="EL204"/>
      <c r="EM204"/>
      <c r="EN204"/>
      <c r="EO204"/>
      <c r="EP204"/>
      <c r="EQ204"/>
      <c r="ER204"/>
      <c r="ES204"/>
      <c r="ET204"/>
      <c r="EU204"/>
      <c r="EV204"/>
      <c r="EW204"/>
      <c r="EX204"/>
      <c r="EY204"/>
      <c r="EZ204"/>
      <c r="FA204"/>
      <c r="FB204"/>
      <c r="FC204"/>
      <c r="FD204"/>
      <c r="FE204"/>
      <c r="FF204"/>
      <c r="FG204"/>
      <c r="FH204"/>
      <c r="FI204"/>
      <c r="FJ204"/>
      <c r="FK204"/>
      <c r="FL204"/>
      <c r="FM204"/>
      <c r="FN204"/>
      <c r="FO204"/>
      <c r="FP204"/>
      <c r="FQ204"/>
      <c r="FR204"/>
      <c r="FS204"/>
      <c r="FT204"/>
      <c r="FU204"/>
      <c r="FV204"/>
      <c r="FW204"/>
      <c r="FX204"/>
      <c r="FY204"/>
      <c r="FZ204"/>
      <c r="GA204"/>
      <c r="GB204"/>
      <c r="GC204"/>
      <c r="GD204"/>
      <c r="GE204"/>
      <c r="GF204"/>
      <c r="GG204"/>
      <c r="GH204"/>
      <c r="GI204"/>
      <c r="GJ204"/>
      <c r="GK204"/>
      <c r="GL204"/>
      <c r="GM204"/>
      <c r="GN204"/>
      <c r="GO204"/>
      <c r="GP204"/>
      <c r="GQ204"/>
      <c r="GR204"/>
      <c r="GS204"/>
      <c r="GT204"/>
      <c r="GU204"/>
      <c r="GV204"/>
      <c r="GW204"/>
      <c r="GX204"/>
      <c r="GY204"/>
      <c r="GZ204"/>
      <c r="HA204"/>
      <c r="HB204"/>
      <c r="HC204"/>
      <c r="HD204"/>
      <c r="HE204"/>
      <c r="HF204"/>
      <c r="HG204"/>
      <c r="HH204"/>
      <c r="HI204"/>
      <c r="HJ204"/>
      <c r="HK204"/>
      <c r="HL204"/>
      <c r="HM204"/>
      <c r="HN204"/>
      <c r="HO204"/>
      <c r="HP204"/>
      <c r="HQ204"/>
      <c r="HR204"/>
      <c r="HS204"/>
      <c r="HT204"/>
      <c r="HU204"/>
      <c r="HV204"/>
      <c r="HW204"/>
      <c r="HX204"/>
      <c r="HY204"/>
      <c r="HZ204"/>
      <c r="IA204"/>
      <c r="IB204"/>
      <c r="IC204"/>
      <c r="ID204"/>
      <c r="IE204"/>
      <c r="IF204"/>
      <c r="IG204"/>
      <c r="IH204"/>
      <c r="II204"/>
      <c r="IJ204"/>
      <c r="IK204"/>
      <c r="IL204"/>
      <c r="IM204"/>
      <c r="IN204"/>
      <c r="IO204"/>
      <c r="IP204"/>
      <c r="IQ204"/>
      <c r="IR204"/>
      <c r="IS204"/>
      <c r="IT204"/>
      <c r="IU204"/>
      <c r="IV204"/>
      <c r="IW204"/>
      <c r="IX204"/>
      <c r="IY204"/>
    </row>
    <row r="205" spans="1:259" ht="36" customHeight="1" x14ac:dyDescent="0.2">
      <c r="A205" s="14" t="s">
        <v>270</v>
      </c>
      <c r="B205" s="29" t="str">
        <f>VLOOKUP(A205,'HECVAT - Full'!A$26:B$285,2,FALSE)</f>
        <v>Do you have a documented patch management process?</v>
      </c>
      <c r="C205" s="36" t="str">
        <f>IF(LEN(VLOOKUP($A205,Questions!$B:$AA,20,FALSE))=0,"",VLOOKUP($A205,Questions!$B:$AA,20,FALSE))</f>
        <v xml:space="preserve"> </v>
      </c>
      <c r="D205" s="37" t="str">
        <f>IF(LEN(VLOOKUP($A205,Questions!$B:$AA,21,FALSE))=0,"",VLOOKUP($A205,Questions!$B:$AA,21,FALSE))</f>
        <v xml:space="preserve"> </v>
      </c>
      <c r="E205" s="36" t="str">
        <f>IF(LEN(VLOOKUP($A205,Questions!$B:$AA,22,FALSE))=0,"",VLOOKUP($A205,Questions!$B:$AA,22,FALSE))</f>
        <v xml:space="preserve"> </v>
      </c>
      <c r="F205" s="36" t="str">
        <f>IF(LEN(VLOOKUP($A205,Questions!$B:$AA,23,FALSE))=0,"",VLOOKUP($A205,Questions!$B:$AA,23,FALSE))</f>
        <v xml:space="preserve"> </v>
      </c>
      <c r="G205" s="37" t="str">
        <f>IF(LEN(VLOOKUP($A205,Questions!$B:$AA,24,FALSE))=0,"",VLOOKUP($A205,Questions!$B:$AA,24,FALSE))</f>
        <v xml:space="preserve"> </v>
      </c>
      <c r="H205" s="36" t="str">
        <f>IF(LEN(VLOOKUP($A205,Questions!$B:$AA,25,FALSE))=0,"",VLOOKUP($A205,Questions!$B:$AA,25,FALSE))</f>
        <v xml:space="preserve"> </v>
      </c>
      <c r="I205" s="36" t="str">
        <f>IF(LEN(VLOOKUP($A205,Questions!$B:$AA,26,FALSE))=0,"",VLOOKUP($A205,Questions!$B:$AA,26,FALSE))</f>
        <v xml:space="preserve"> </v>
      </c>
      <c r="J205" s="36" t="str">
        <f>IF(LEN(VLOOKUP($A205,Questions!$B:$AB,27,FALSE))=0,"",VLOOKUP($A205,Questions!$B:$AB,27,FALSE))</f>
        <v xml:space="preserve"> </v>
      </c>
      <c r="K205"/>
      <c r="L205"/>
      <c r="M205"/>
      <c r="N205"/>
      <c r="O205"/>
      <c r="P205"/>
      <c r="Q205"/>
      <c r="R205"/>
      <c r="S205"/>
      <c r="T205"/>
      <c r="U205"/>
      <c r="V205"/>
      <c r="W205"/>
      <c r="X205"/>
      <c r="Y205"/>
      <c r="Z205"/>
      <c r="AA205"/>
      <c r="AB205"/>
      <c r="AC205"/>
      <c r="AD205"/>
      <c r="AE205"/>
      <c r="AF205"/>
      <c r="AG205"/>
      <c r="AH205"/>
      <c r="AI205"/>
      <c r="AJ205"/>
      <c r="AK205"/>
      <c r="AL205"/>
      <c r="AM205"/>
      <c r="AN205"/>
      <c r="AO205"/>
      <c r="AP205"/>
      <c r="AQ205"/>
      <c r="AR205"/>
      <c r="AS205"/>
      <c r="AT205"/>
      <c r="AU205"/>
      <c r="AV205"/>
      <c r="AW205"/>
      <c r="AX205"/>
      <c r="AY205"/>
      <c r="AZ205"/>
      <c r="BA205"/>
      <c r="BB205"/>
      <c r="BC205"/>
      <c r="BD205"/>
      <c r="BE205"/>
      <c r="BF205"/>
      <c r="BG205"/>
      <c r="BH205"/>
      <c r="BI205"/>
      <c r="BJ205"/>
      <c r="BK205"/>
      <c r="BL205"/>
      <c r="BM205"/>
      <c r="BN205"/>
      <c r="BO205"/>
      <c r="BP205"/>
      <c r="BQ205"/>
      <c r="BR205"/>
      <c r="BS205"/>
      <c r="BT205"/>
      <c r="BU205"/>
      <c r="BV205"/>
      <c r="BW205"/>
      <c r="BX205"/>
      <c r="BY205"/>
      <c r="BZ205"/>
      <c r="CA205"/>
      <c r="CB205"/>
      <c r="CC205"/>
      <c r="CD205"/>
      <c r="CE205"/>
      <c r="CF205"/>
      <c r="CG205"/>
      <c r="CH205"/>
      <c r="CI205"/>
      <c r="CJ205"/>
      <c r="CK205"/>
      <c r="CL205"/>
      <c r="CM205"/>
      <c r="CN205"/>
      <c r="CO205"/>
      <c r="CP205"/>
      <c r="CQ205"/>
      <c r="CR205"/>
      <c r="CS205"/>
      <c r="CT205"/>
      <c r="CU205"/>
      <c r="CV205"/>
      <c r="CW205"/>
      <c r="CX205"/>
      <c r="CY205"/>
      <c r="CZ205"/>
      <c r="DA205"/>
      <c r="DB205"/>
      <c r="DC205"/>
      <c r="DD205"/>
      <c r="DE205"/>
      <c r="DF205"/>
      <c r="DG205"/>
      <c r="DH205"/>
      <c r="DI205"/>
      <c r="DJ205"/>
      <c r="DK205"/>
      <c r="DL205"/>
      <c r="DM205"/>
      <c r="DN205"/>
      <c r="DO205"/>
      <c r="DP205"/>
      <c r="DQ205"/>
      <c r="DR205"/>
      <c r="DS205"/>
      <c r="DT205"/>
      <c r="DU205"/>
      <c r="DV205"/>
      <c r="DW205"/>
      <c r="DX205"/>
      <c r="DY205"/>
      <c r="DZ205"/>
      <c r="EA205"/>
      <c r="EB205"/>
      <c r="EC205"/>
      <c r="ED205"/>
      <c r="EE205"/>
      <c r="EF205"/>
      <c r="EG205"/>
      <c r="EH205"/>
      <c r="EI205"/>
      <c r="EJ205"/>
      <c r="EK205"/>
      <c r="EL205"/>
      <c r="EM205"/>
      <c r="EN205"/>
      <c r="EO205"/>
      <c r="EP205"/>
      <c r="EQ205"/>
      <c r="ER205"/>
      <c r="ES205"/>
      <c r="ET205"/>
      <c r="EU205"/>
      <c r="EV205"/>
      <c r="EW205"/>
      <c r="EX205"/>
      <c r="EY205"/>
      <c r="EZ205"/>
      <c r="FA205"/>
      <c r="FB205"/>
      <c r="FC205"/>
      <c r="FD205"/>
      <c r="FE205"/>
      <c r="FF205"/>
      <c r="FG205"/>
      <c r="FH205"/>
      <c r="FI205"/>
      <c r="FJ205"/>
      <c r="FK205"/>
      <c r="FL205"/>
      <c r="FM205"/>
      <c r="FN205"/>
      <c r="FO205"/>
      <c r="FP205"/>
      <c r="FQ205"/>
      <c r="FR205"/>
      <c r="FS205"/>
      <c r="FT205"/>
      <c r="FU205"/>
      <c r="FV205"/>
      <c r="FW205"/>
      <c r="FX205"/>
      <c r="FY205"/>
      <c r="FZ205"/>
      <c r="GA205"/>
      <c r="GB205"/>
      <c r="GC205"/>
      <c r="GD205"/>
      <c r="GE205"/>
      <c r="GF205"/>
      <c r="GG205"/>
      <c r="GH205"/>
      <c r="GI205"/>
      <c r="GJ205"/>
      <c r="GK205"/>
      <c r="GL205"/>
      <c r="GM205"/>
      <c r="GN205"/>
      <c r="GO205"/>
      <c r="GP205"/>
      <c r="GQ205"/>
      <c r="GR205"/>
      <c r="GS205"/>
      <c r="GT205"/>
      <c r="GU205"/>
      <c r="GV205"/>
      <c r="GW205"/>
      <c r="GX205"/>
      <c r="GY205"/>
      <c r="GZ205"/>
      <c r="HA205"/>
      <c r="HB205"/>
      <c r="HC205"/>
      <c r="HD205"/>
      <c r="HE205"/>
      <c r="HF205"/>
      <c r="HG205"/>
      <c r="HH205"/>
      <c r="HI205"/>
      <c r="HJ205"/>
      <c r="HK205"/>
      <c r="HL205"/>
      <c r="HM205"/>
      <c r="HN205"/>
      <c r="HO205"/>
      <c r="HP205"/>
      <c r="HQ205"/>
      <c r="HR205"/>
      <c r="HS205"/>
      <c r="HT205"/>
      <c r="HU205"/>
      <c r="HV205"/>
      <c r="HW205"/>
      <c r="HX205"/>
      <c r="HY205"/>
      <c r="HZ205"/>
      <c r="IA205"/>
      <c r="IB205"/>
      <c r="IC205"/>
      <c r="ID205"/>
      <c r="IE205"/>
      <c r="IF205"/>
      <c r="IG205"/>
      <c r="IH205"/>
      <c r="II205"/>
      <c r="IJ205"/>
      <c r="IK205"/>
      <c r="IL205"/>
      <c r="IM205"/>
      <c r="IN205"/>
      <c r="IO205"/>
      <c r="IP205"/>
      <c r="IQ205"/>
      <c r="IR205"/>
      <c r="IS205"/>
      <c r="IT205"/>
      <c r="IU205"/>
      <c r="IV205"/>
      <c r="IW205"/>
      <c r="IX205"/>
      <c r="IY205"/>
    </row>
    <row r="206" spans="1:259" ht="36" customHeight="1" x14ac:dyDescent="0.2">
      <c r="A206" s="14" t="s">
        <v>271</v>
      </c>
      <c r="B206" s="29" t="str">
        <f>VLOOKUP(A206,'HECVAT - Full'!A$26:B$285,2,FALSE)</f>
        <v>Can you accommodate encryption requirements using open standards?</v>
      </c>
      <c r="C206" s="36" t="str">
        <f>IF(LEN(VLOOKUP($A206,Questions!$B:$AA,20,FALSE))=0,"",VLOOKUP($A206,Questions!$B:$AA,20,FALSE))</f>
        <v xml:space="preserve"> </v>
      </c>
      <c r="D206" s="37" t="str">
        <f>IF(LEN(VLOOKUP($A206,Questions!$B:$AA,21,FALSE))=0,"",VLOOKUP($A206,Questions!$B:$AA,21,FALSE))</f>
        <v xml:space="preserve"> </v>
      </c>
      <c r="E206" s="36" t="str">
        <f>IF(LEN(VLOOKUP($A206,Questions!$B:$AA,22,FALSE))=0,"",VLOOKUP($A206,Questions!$B:$AA,22,FALSE))</f>
        <v xml:space="preserve"> </v>
      </c>
      <c r="F206" s="37" t="str">
        <f>IF(LEN(VLOOKUP($A206,Questions!$B:$AA,23,FALSE))=0,"",VLOOKUP($A206,Questions!$B:$AA,23,FALSE))</f>
        <v xml:space="preserve"> </v>
      </c>
      <c r="G206" s="37" t="str">
        <f>IF(LEN(VLOOKUP($A206,Questions!$B:$AA,24,FALSE))=0,"",VLOOKUP($A206,Questions!$B:$AA,24,FALSE))</f>
        <v xml:space="preserve"> </v>
      </c>
      <c r="H206" s="36" t="str">
        <f>IF(LEN(VLOOKUP($A206,Questions!$B:$AA,25,FALSE))=0,"",VLOOKUP($A206,Questions!$B:$AA,25,FALSE))</f>
        <v xml:space="preserve"> </v>
      </c>
      <c r="I206" s="36" t="str">
        <f>IF(LEN(VLOOKUP($A206,Questions!$B:$AA,26,FALSE))=0,"",VLOOKUP($A206,Questions!$B:$AA,26,FALSE))</f>
        <v xml:space="preserve"> </v>
      </c>
      <c r="J206" s="36" t="str">
        <f>IF(LEN(VLOOKUP($A206,Questions!$B:$AB,27,FALSE))=0,"",VLOOKUP($A206,Questions!$B:$AB,27,FALSE))</f>
        <v xml:space="preserve"> </v>
      </c>
      <c r="K206"/>
      <c r="L206"/>
      <c r="M206"/>
      <c r="N206"/>
      <c r="O206"/>
      <c r="P206"/>
      <c r="Q206"/>
      <c r="R206"/>
      <c r="S206"/>
      <c r="T206"/>
      <c r="U206"/>
      <c r="V206"/>
      <c r="W206"/>
      <c r="X206"/>
      <c r="Y206"/>
      <c r="Z206"/>
      <c r="AA206"/>
      <c r="AB206"/>
      <c r="AC206"/>
      <c r="AD206"/>
      <c r="AE206"/>
      <c r="AF206"/>
      <c r="AG206"/>
      <c r="AH206"/>
      <c r="AI206"/>
      <c r="AJ206"/>
      <c r="AK206"/>
      <c r="AL206"/>
      <c r="AM206"/>
      <c r="AN206"/>
      <c r="AO206"/>
      <c r="AP206"/>
      <c r="AQ206"/>
      <c r="AR206"/>
      <c r="AS206"/>
      <c r="AT206"/>
      <c r="AU206"/>
      <c r="AV206"/>
      <c r="AW206"/>
      <c r="AX206"/>
      <c r="AY206"/>
      <c r="AZ206"/>
      <c r="BA206"/>
      <c r="BB206"/>
      <c r="BC206"/>
      <c r="BD206"/>
      <c r="BE206"/>
      <c r="BF206"/>
      <c r="BG206"/>
      <c r="BH206"/>
      <c r="BI206"/>
      <c r="BJ206"/>
      <c r="BK206"/>
      <c r="BL206"/>
      <c r="BM206"/>
      <c r="BN206"/>
      <c r="BO206"/>
      <c r="BP206"/>
      <c r="BQ206"/>
      <c r="BR206"/>
      <c r="BS206"/>
      <c r="BT206"/>
      <c r="BU206"/>
      <c r="BV206"/>
      <c r="BW206"/>
      <c r="BX206"/>
      <c r="BY206"/>
      <c r="BZ206"/>
      <c r="CA206"/>
      <c r="CB206"/>
      <c r="CC206"/>
      <c r="CD206"/>
      <c r="CE206"/>
      <c r="CF206"/>
      <c r="CG206"/>
      <c r="CH206"/>
      <c r="CI206"/>
      <c r="CJ206"/>
      <c r="CK206"/>
      <c r="CL206"/>
      <c r="CM206"/>
      <c r="CN206"/>
      <c r="CO206"/>
      <c r="CP206"/>
      <c r="CQ206"/>
      <c r="CR206"/>
      <c r="CS206"/>
      <c r="CT206"/>
      <c r="CU206"/>
      <c r="CV206"/>
      <c r="CW206"/>
      <c r="CX206"/>
      <c r="CY206"/>
      <c r="CZ206"/>
      <c r="DA206"/>
      <c r="DB206"/>
      <c r="DC206"/>
      <c r="DD206"/>
      <c r="DE206"/>
      <c r="DF206"/>
      <c r="DG206"/>
      <c r="DH206"/>
      <c r="DI206"/>
      <c r="DJ206"/>
      <c r="DK206"/>
      <c r="DL206"/>
      <c r="DM206"/>
      <c r="DN206"/>
      <c r="DO206"/>
      <c r="DP206"/>
      <c r="DQ206"/>
      <c r="DR206"/>
      <c r="DS206"/>
      <c r="DT206"/>
      <c r="DU206"/>
      <c r="DV206"/>
      <c r="DW206"/>
      <c r="DX206"/>
      <c r="DY206"/>
      <c r="DZ206"/>
      <c r="EA206"/>
      <c r="EB206"/>
      <c r="EC206"/>
      <c r="ED206"/>
      <c r="EE206"/>
      <c r="EF206"/>
      <c r="EG206"/>
      <c r="EH206"/>
      <c r="EI206"/>
      <c r="EJ206"/>
      <c r="EK206"/>
      <c r="EL206"/>
      <c r="EM206"/>
      <c r="EN206"/>
      <c r="EO206"/>
      <c r="EP206"/>
      <c r="EQ206"/>
      <c r="ER206"/>
      <c r="ES206"/>
      <c r="ET206"/>
      <c r="EU206"/>
      <c r="EV206"/>
      <c r="EW206"/>
      <c r="EX206"/>
      <c r="EY206"/>
      <c r="EZ206"/>
      <c r="FA206"/>
      <c r="FB206"/>
      <c r="FC206"/>
      <c r="FD206"/>
      <c r="FE206"/>
      <c r="FF206"/>
      <c r="FG206"/>
      <c r="FH206"/>
      <c r="FI206"/>
      <c r="FJ206"/>
      <c r="FK206"/>
      <c r="FL206"/>
      <c r="FM206"/>
      <c r="FN206"/>
      <c r="FO206"/>
      <c r="FP206"/>
      <c r="FQ206"/>
      <c r="FR206"/>
      <c r="FS206"/>
      <c r="FT206"/>
      <c r="FU206"/>
      <c r="FV206"/>
      <c r="FW206"/>
      <c r="FX206"/>
      <c r="FY206"/>
      <c r="FZ206"/>
      <c r="GA206"/>
      <c r="GB206"/>
      <c r="GC206"/>
      <c r="GD206"/>
      <c r="GE206"/>
      <c r="GF206"/>
      <c r="GG206"/>
      <c r="GH206"/>
      <c r="GI206"/>
      <c r="GJ206"/>
      <c r="GK206"/>
      <c r="GL206"/>
      <c r="GM206"/>
      <c r="GN206"/>
      <c r="GO206"/>
      <c r="GP206"/>
      <c r="GQ206"/>
      <c r="GR206"/>
      <c r="GS206"/>
      <c r="GT206"/>
      <c r="GU206"/>
      <c r="GV206"/>
      <c r="GW206"/>
      <c r="GX206"/>
      <c r="GY206"/>
      <c r="GZ206"/>
      <c r="HA206"/>
      <c r="HB206"/>
      <c r="HC206"/>
      <c r="HD206"/>
      <c r="HE206"/>
      <c r="HF206"/>
      <c r="HG206"/>
      <c r="HH206"/>
      <c r="HI206"/>
      <c r="HJ206"/>
      <c r="HK206"/>
      <c r="HL206"/>
      <c r="HM206"/>
      <c r="HN206"/>
      <c r="HO206"/>
      <c r="HP206"/>
      <c r="HQ206"/>
      <c r="HR206"/>
      <c r="HS206"/>
      <c r="HT206"/>
      <c r="HU206"/>
      <c r="HV206"/>
      <c r="HW206"/>
      <c r="HX206"/>
      <c r="HY206"/>
      <c r="HZ206"/>
      <c r="IA206"/>
      <c r="IB206"/>
      <c r="IC206"/>
      <c r="ID206"/>
      <c r="IE206"/>
      <c r="IF206"/>
      <c r="IG206"/>
      <c r="IH206"/>
      <c r="II206"/>
      <c r="IJ206"/>
      <c r="IK206"/>
      <c r="IL206"/>
      <c r="IM206"/>
      <c r="IN206"/>
      <c r="IO206"/>
      <c r="IP206"/>
      <c r="IQ206"/>
      <c r="IR206"/>
      <c r="IS206"/>
      <c r="IT206"/>
      <c r="IU206"/>
      <c r="IV206"/>
      <c r="IW206"/>
      <c r="IX206"/>
      <c r="IY206"/>
    </row>
    <row r="207" spans="1:259" ht="48" customHeight="1" x14ac:dyDescent="0.2">
      <c r="A207" s="14" t="s">
        <v>272</v>
      </c>
      <c r="B207" s="29" t="str">
        <f>VLOOKUP(A207,'HECVAT - Full'!A$26:B$285,2,FALSE)</f>
        <v>Are information security principles designed into the product lifecycle?</v>
      </c>
      <c r="C207" s="36" t="str">
        <f>IF(LEN(VLOOKUP($A207,Questions!$B:$AA,20,FALSE))=0,"",VLOOKUP($A207,Questions!$B:$AA,20,FALSE))</f>
        <v xml:space="preserve"> </v>
      </c>
      <c r="D207" s="37" t="str">
        <f>IF(LEN(VLOOKUP($A207,Questions!$B:$AA,21,FALSE))=0,"",VLOOKUP($A207,Questions!$B:$AA,21,FALSE))</f>
        <v xml:space="preserve"> </v>
      </c>
      <c r="E207" s="36" t="str">
        <f>IF(LEN(VLOOKUP($A207,Questions!$B:$AA,22,FALSE))=0,"",VLOOKUP($A207,Questions!$B:$AA,22,FALSE))</f>
        <v xml:space="preserve"> </v>
      </c>
      <c r="F207" s="37" t="str">
        <f>IF(LEN(VLOOKUP($A207,Questions!$B:$AA,23,FALSE))=0,"",VLOOKUP($A207,Questions!$B:$AA,23,FALSE))</f>
        <v xml:space="preserve"> </v>
      </c>
      <c r="G207" s="37" t="str">
        <f>IF(LEN(VLOOKUP($A207,Questions!$B:$AA,24,FALSE))=0,"",VLOOKUP($A207,Questions!$B:$AA,24,FALSE))</f>
        <v xml:space="preserve"> </v>
      </c>
      <c r="H207" s="36" t="str">
        <f>IF(LEN(VLOOKUP($A207,Questions!$B:$AA,25,FALSE))=0,"",VLOOKUP($A207,Questions!$B:$AA,25,FALSE))</f>
        <v xml:space="preserve"> </v>
      </c>
      <c r="I207" s="36" t="str">
        <f>IF(LEN(VLOOKUP($A207,Questions!$B:$AA,26,FALSE))=0,"",VLOOKUP($A207,Questions!$B:$AA,26,FALSE))</f>
        <v xml:space="preserve"> </v>
      </c>
      <c r="J207" s="36" t="str">
        <f>IF(LEN(VLOOKUP($A207,Questions!$B:$AB,27,FALSE))=0,"",VLOOKUP($A207,Questions!$B:$AB,27,FALSE))</f>
        <v xml:space="preserve"> </v>
      </c>
      <c r="K207"/>
      <c r="L207"/>
      <c r="M207"/>
      <c r="N207"/>
      <c r="O207"/>
      <c r="P207"/>
      <c r="Q207"/>
      <c r="R207"/>
      <c r="S207"/>
      <c r="T207"/>
      <c r="U207"/>
      <c r="V207"/>
      <c r="W207"/>
      <c r="X207"/>
      <c r="Y207"/>
      <c r="Z207"/>
      <c r="AA207"/>
      <c r="AB207"/>
      <c r="AC207"/>
      <c r="AD207"/>
      <c r="AE207"/>
      <c r="AF207"/>
      <c r="AG207"/>
      <c r="AH207"/>
      <c r="AI207"/>
      <c r="AJ207"/>
      <c r="AK207"/>
      <c r="AL207"/>
      <c r="AM207"/>
      <c r="AN207"/>
      <c r="AO207"/>
      <c r="AP207"/>
      <c r="AQ207"/>
      <c r="AR207"/>
      <c r="AS207"/>
      <c r="AT207"/>
      <c r="AU207"/>
      <c r="AV207"/>
      <c r="AW207"/>
      <c r="AX207"/>
      <c r="AY207"/>
      <c r="AZ207"/>
      <c r="BA207"/>
      <c r="BB207"/>
      <c r="BC207"/>
      <c r="BD207"/>
      <c r="BE207"/>
      <c r="BF207"/>
      <c r="BG207"/>
      <c r="BH207"/>
      <c r="BI207"/>
      <c r="BJ207"/>
      <c r="BK207"/>
      <c r="BL207"/>
      <c r="BM207"/>
      <c r="BN207"/>
      <c r="BO207"/>
      <c r="BP207"/>
      <c r="BQ207"/>
      <c r="BR207"/>
      <c r="BS207"/>
      <c r="BT207"/>
      <c r="BU207"/>
      <c r="BV207"/>
      <c r="BW207"/>
      <c r="BX207"/>
      <c r="BY207"/>
      <c r="BZ207"/>
      <c r="CA207"/>
      <c r="CB207"/>
      <c r="CC207"/>
      <c r="CD207"/>
      <c r="CE207"/>
      <c r="CF207"/>
      <c r="CG207"/>
      <c r="CH207"/>
      <c r="CI207"/>
      <c r="CJ207"/>
      <c r="CK207"/>
      <c r="CL207"/>
      <c r="CM207"/>
      <c r="CN207"/>
      <c r="CO207"/>
      <c r="CP207"/>
      <c r="CQ207"/>
      <c r="CR207"/>
      <c r="CS207"/>
      <c r="CT207"/>
      <c r="CU207"/>
      <c r="CV207"/>
      <c r="CW207"/>
      <c r="CX207"/>
      <c r="CY207"/>
      <c r="CZ207"/>
      <c r="DA207"/>
      <c r="DB207"/>
      <c r="DC207"/>
      <c r="DD207"/>
      <c r="DE207"/>
      <c r="DF207"/>
      <c r="DG207"/>
      <c r="DH207"/>
      <c r="DI207"/>
      <c r="DJ207"/>
      <c r="DK207"/>
      <c r="DL207"/>
      <c r="DM207"/>
      <c r="DN207"/>
      <c r="DO207"/>
      <c r="DP207"/>
      <c r="DQ207"/>
      <c r="DR207"/>
      <c r="DS207"/>
      <c r="DT207"/>
      <c r="DU207"/>
      <c r="DV207"/>
      <c r="DW207"/>
      <c r="DX207"/>
      <c r="DY207"/>
      <c r="DZ207"/>
      <c r="EA207"/>
      <c r="EB207"/>
      <c r="EC207"/>
      <c r="ED207"/>
      <c r="EE207"/>
      <c r="EF207"/>
      <c r="EG207"/>
      <c r="EH207"/>
      <c r="EI207"/>
      <c r="EJ207"/>
      <c r="EK207"/>
      <c r="EL207"/>
      <c r="EM207"/>
      <c r="EN207"/>
      <c r="EO207"/>
      <c r="EP207"/>
      <c r="EQ207"/>
      <c r="ER207"/>
      <c r="ES207"/>
      <c r="ET207"/>
      <c r="EU207"/>
      <c r="EV207"/>
      <c r="EW207"/>
      <c r="EX207"/>
      <c r="EY207"/>
      <c r="EZ207"/>
      <c r="FA207"/>
      <c r="FB207"/>
      <c r="FC207"/>
      <c r="FD207"/>
      <c r="FE207"/>
      <c r="FF207"/>
      <c r="FG207"/>
      <c r="FH207"/>
      <c r="FI207"/>
      <c r="FJ207"/>
      <c r="FK207"/>
      <c r="FL207"/>
      <c r="FM207"/>
      <c r="FN207"/>
      <c r="FO207"/>
      <c r="FP207"/>
      <c r="FQ207"/>
      <c r="FR207"/>
      <c r="FS207"/>
      <c r="FT207"/>
      <c r="FU207"/>
      <c r="FV207"/>
      <c r="FW207"/>
      <c r="FX207"/>
      <c r="FY207"/>
      <c r="FZ207"/>
      <c r="GA207"/>
      <c r="GB207"/>
      <c r="GC207"/>
      <c r="GD207"/>
      <c r="GE207"/>
      <c r="GF207"/>
      <c r="GG207"/>
      <c r="GH207"/>
      <c r="GI207"/>
      <c r="GJ207"/>
      <c r="GK207"/>
      <c r="GL207"/>
      <c r="GM207"/>
      <c r="GN207"/>
      <c r="GO207"/>
      <c r="GP207"/>
      <c r="GQ207"/>
      <c r="GR207"/>
      <c r="GS207"/>
      <c r="GT207"/>
      <c r="GU207"/>
      <c r="GV207"/>
      <c r="GW207"/>
      <c r="GX207"/>
      <c r="GY207"/>
      <c r="GZ207"/>
      <c r="HA207"/>
      <c r="HB207"/>
      <c r="HC207"/>
      <c r="HD207"/>
      <c r="HE207"/>
      <c r="HF207"/>
      <c r="HG207"/>
      <c r="HH207"/>
      <c r="HI207"/>
      <c r="HJ207"/>
      <c r="HK207"/>
      <c r="HL207"/>
      <c r="HM207"/>
      <c r="HN207"/>
      <c r="HO207"/>
      <c r="HP207"/>
      <c r="HQ207"/>
      <c r="HR207"/>
      <c r="HS207"/>
      <c r="HT207"/>
      <c r="HU207"/>
      <c r="HV207"/>
      <c r="HW207"/>
      <c r="HX207"/>
      <c r="HY207"/>
      <c r="HZ207"/>
      <c r="IA207"/>
      <c r="IB207"/>
      <c r="IC207"/>
      <c r="ID207"/>
      <c r="IE207"/>
      <c r="IF207"/>
      <c r="IG207"/>
      <c r="IH207"/>
      <c r="II207"/>
      <c r="IJ207"/>
      <c r="IK207"/>
      <c r="IL207"/>
      <c r="IM207"/>
      <c r="IN207"/>
      <c r="IO207"/>
      <c r="IP207"/>
      <c r="IQ207"/>
      <c r="IR207"/>
      <c r="IS207"/>
      <c r="IT207"/>
      <c r="IU207"/>
      <c r="IV207"/>
      <c r="IW207"/>
      <c r="IX207"/>
      <c r="IY207"/>
    </row>
    <row r="208" spans="1:259" ht="48" customHeight="1" x14ac:dyDescent="0.2">
      <c r="A208" s="14" t="s">
        <v>273</v>
      </c>
      <c r="B208" s="29" t="str">
        <f>VLOOKUP(A208,'HECVAT - Full'!A$26:B$285,2,FALSE)</f>
        <v>Do you have a documented systems development life cycle (SDLC)?</v>
      </c>
      <c r="C208" s="36" t="str">
        <f>IF(LEN(VLOOKUP($A208,Questions!$B:$AA,20,FALSE))=0,"",VLOOKUP($A208,Questions!$B:$AA,20,FALSE))</f>
        <v xml:space="preserve"> </v>
      </c>
      <c r="D208" s="37" t="str">
        <f>IF(LEN(VLOOKUP($A208,Questions!$B:$AA,21,FALSE))=0,"",VLOOKUP($A208,Questions!$B:$AA,21,FALSE))</f>
        <v xml:space="preserve"> </v>
      </c>
      <c r="E208" s="36" t="str">
        <f>IF(LEN(VLOOKUP($A208,Questions!$B:$AA,22,FALSE))=0,"",VLOOKUP($A208,Questions!$B:$AA,22,FALSE))</f>
        <v xml:space="preserve"> </v>
      </c>
      <c r="F208" s="37" t="str">
        <f>IF(LEN(VLOOKUP($A208,Questions!$B:$AA,23,FALSE))=0,"",VLOOKUP($A208,Questions!$B:$AA,23,FALSE))</f>
        <v xml:space="preserve"> </v>
      </c>
      <c r="G208" s="37" t="str">
        <f>IF(LEN(VLOOKUP($A208,Questions!$B:$AA,24,FALSE))=0,"",VLOOKUP($A208,Questions!$B:$AA,24,FALSE))</f>
        <v xml:space="preserve"> </v>
      </c>
      <c r="H208" s="36" t="str">
        <f>IF(LEN(VLOOKUP($A208,Questions!$B:$AA,25,FALSE))=0,"",VLOOKUP($A208,Questions!$B:$AA,25,FALSE))</f>
        <v xml:space="preserve"> </v>
      </c>
      <c r="I208" s="36" t="str">
        <f>IF(LEN(VLOOKUP($A208,Questions!$B:$AA,26,FALSE))=0,"",VLOOKUP($A208,Questions!$B:$AA,26,FALSE))</f>
        <v xml:space="preserve"> </v>
      </c>
      <c r="J208" s="36" t="str">
        <f>IF(LEN(VLOOKUP($A208,Questions!$B:$AB,27,FALSE))=0,"",VLOOKUP($A208,Questions!$B:$AB,27,FALSE))</f>
        <v xml:space="preserve"> </v>
      </c>
      <c r="K208"/>
      <c r="L208"/>
      <c r="M208"/>
      <c r="N208"/>
      <c r="O208"/>
      <c r="P208"/>
      <c r="Q208"/>
      <c r="R208"/>
      <c r="S208"/>
      <c r="T208"/>
      <c r="U208"/>
      <c r="V208"/>
      <c r="W208"/>
      <c r="X208"/>
      <c r="Y208"/>
      <c r="Z208"/>
      <c r="AA208"/>
      <c r="AB208"/>
      <c r="AC208"/>
      <c r="AD208"/>
      <c r="AE208"/>
      <c r="AF208"/>
      <c r="AG208"/>
      <c r="AH208"/>
      <c r="AI208"/>
      <c r="AJ208"/>
      <c r="AK208"/>
      <c r="AL208"/>
      <c r="AM208"/>
      <c r="AN208"/>
      <c r="AO208"/>
      <c r="AP208"/>
      <c r="AQ208"/>
      <c r="AR208"/>
      <c r="AS208"/>
      <c r="AT208"/>
      <c r="AU208"/>
      <c r="AV208"/>
      <c r="AW208"/>
      <c r="AX208"/>
      <c r="AY208"/>
      <c r="AZ208"/>
      <c r="BA208"/>
      <c r="BB208"/>
      <c r="BC208"/>
      <c r="BD208"/>
      <c r="BE208"/>
      <c r="BF208"/>
      <c r="BG208"/>
      <c r="BH208"/>
      <c r="BI208"/>
      <c r="BJ208"/>
      <c r="BK208"/>
      <c r="BL208"/>
      <c r="BM208"/>
      <c r="BN208"/>
      <c r="BO208"/>
      <c r="BP208"/>
      <c r="BQ208"/>
      <c r="BR208"/>
      <c r="BS208"/>
      <c r="BT208"/>
      <c r="BU208"/>
      <c r="BV208"/>
      <c r="BW208"/>
      <c r="BX208"/>
      <c r="BY208"/>
      <c r="BZ208"/>
      <c r="CA208"/>
      <c r="CB208"/>
      <c r="CC208"/>
      <c r="CD208"/>
      <c r="CE208"/>
      <c r="CF208"/>
      <c r="CG208"/>
      <c r="CH208"/>
      <c r="CI208"/>
      <c r="CJ208"/>
      <c r="CK208"/>
      <c r="CL208"/>
      <c r="CM208"/>
      <c r="CN208"/>
      <c r="CO208"/>
      <c r="CP208"/>
      <c r="CQ208"/>
      <c r="CR208"/>
      <c r="CS208"/>
      <c r="CT208"/>
      <c r="CU208"/>
      <c r="CV208"/>
      <c r="CW208"/>
      <c r="CX208"/>
      <c r="CY208"/>
      <c r="CZ208"/>
      <c r="DA208"/>
      <c r="DB208"/>
      <c r="DC208"/>
      <c r="DD208"/>
      <c r="DE208"/>
      <c r="DF208"/>
      <c r="DG208"/>
      <c r="DH208"/>
      <c r="DI208"/>
      <c r="DJ208"/>
      <c r="DK208"/>
      <c r="DL208"/>
      <c r="DM208"/>
      <c r="DN208"/>
      <c r="DO208"/>
      <c r="DP208"/>
      <c r="DQ208"/>
      <c r="DR208"/>
      <c r="DS208"/>
      <c r="DT208"/>
      <c r="DU208"/>
      <c r="DV208"/>
      <c r="DW208"/>
      <c r="DX208"/>
      <c r="DY208"/>
      <c r="DZ208"/>
      <c r="EA208"/>
      <c r="EB208"/>
      <c r="EC208"/>
      <c r="ED208"/>
      <c r="EE208"/>
      <c r="EF208"/>
      <c r="EG208"/>
      <c r="EH208"/>
      <c r="EI208"/>
      <c r="EJ208"/>
      <c r="EK208"/>
      <c r="EL208"/>
      <c r="EM208"/>
      <c r="EN208"/>
      <c r="EO208"/>
      <c r="EP208"/>
      <c r="EQ208"/>
      <c r="ER208"/>
      <c r="ES208"/>
      <c r="ET208"/>
      <c r="EU208"/>
      <c r="EV208"/>
      <c r="EW208"/>
      <c r="EX208"/>
      <c r="EY208"/>
      <c r="EZ208"/>
      <c r="FA208"/>
      <c r="FB208"/>
      <c r="FC208"/>
      <c r="FD208"/>
      <c r="FE208"/>
      <c r="FF208"/>
      <c r="FG208"/>
      <c r="FH208"/>
      <c r="FI208"/>
      <c r="FJ208"/>
      <c r="FK208"/>
      <c r="FL208"/>
      <c r="FM208"/>
      <c r="FN208"/>
      <c r="FO208"/>
      <c r="FP208"/>
      <c r="FQ208"/>
      <c r="FR208"/>
      <c r="FS208"/>
      <c r="FT208"/>
      <c r="FU208"/>
      <c r="FV208"/>
      <c r="FW208"/>
      <c r="FX208"/>
      <c r="FY208"/>
      <c r="FZ208"/>
      <c r="GA208"/>
      <c r="GB208"/>
      <c r="GC208"/>
      <c r="GD208"/>
      <c r="GE208"/>
      <c r="GF208"/>
      <c r="GG208"/>
      <c r="GH208"/>
      <c r="GI208"/>
      <c r="GJ208"/>
      <c r="GK208"/>
      <c r="GL208"/>
      <c r="GM208"/>
      <c r="GN208"/>
      <c r="GO208"/>
      <c r="GP208"/>
      <c r="GQ208"/>
      <c r="GR208"/>
      <c r="GS208"/>
      <c r="GT208"/>
      <c r="GU208"/>
      <c r="GV208"/>
      <c r="GW208"/>
      <c r="GX208"/>
      <c r="GY208"/>
      <c r="GZ208"/>
      <c r="HA208"/>
      <c r="HB208"/>
      <c r="HC208"/>
      <c r="HD208"/>
      <c r="HE208"/>
      <c r="HF208"/>
      <c r="HG208"/>
      <c r="HH208"/>
      <c r="HI208"/>
      <c r="HJ208"/>
      <c r="HK208"/>
      <c r="HL208"/>
      <c r="HM208"/>
      <c r="HN208"/>
      <c r="HO208"/>
      <c r="HP208"/>
      <c r="HQ208"/>
      <c r="HR208"/>
      <c r="HS208"/>
      <c r="HT208"/>
      <c r="HU208"/>
      <c r="HV208"/>
      <c r="HW208"/>
      <c r="HX208"/>
      <c r="HY208"/>
      <c r="HZ208"/>
      <c r="IA208"/>
      <c r="IB208"/>
      <c r="IC208"/>
      <c r="ID208"/>
      <c r="IE208"/>
      <c r="IF208"/>
      <c r="IG208"/>
      <c r="IH208"/>
      <c r="II208"/>
      <c r="IJ208"/>
      <c r="IK208"/>
      <c r="IL208"/>
      <c r="IM208"/>
      <c r="IN208"/>
      <c r="IO208"/>
      <c r="IP208"/>
      <c r="IQ208"/>
      <c r="IR208"/>
      <c r="IS208"/>
      <c r="IT208"/>
      <c r="IU208"/>
      <c r="IV208"/>
      <c r="IW208"/>
      <c r="IX208"/>
      <c r="IY208"/>
    </row>
    <row r="209" spans="1:259" ht="48" customHeight="1" x14ac:dyDescent="0.2">
      <c r="A209" s="14" t="s">
        <v>274</v>
      </c>
      <c r="B209" s="29" t="str">
        <f>VLOOKUP(A209,'HECVAT - Full'!A$26:B$285,2,FALSE)</f>
        <v>Do you have a formal incident response plan?</v>
      </c>
      <c r="C209" s="36" t="str">
        <f>IF(LEN(VLOOKUP($A209,Questions!$B:$AA,20,FALSE))=0,"",VLOOKUP($A209,Questions!$B:$AA,20,FALSE))</f>
        <v xml:space="preserve"> </v>
      </c>
      <c r="D209" s="37" t="str">
        <f>IF(LEN(VLOOKUP($A209,Questions!$B:$AA,21,FALSE))=0,"",VLOOKUP($A209,Questions!$B:$AA,21,FALSE))</f>
        <v xml:space="preserve"> </v>
      </c>
      <c r="E209" s="36" t="str">
        <f>IF(LEN(VLOOKUP($A209,Questions!$B:$AA,22,FALSE))=0,"",VLOOKUP($A209,Questions!$B:$AA,22,FALSE))</f>
        <v xml:space="preserve"> </v>
      </c>
      <c r="F209" s="36" t="str">
        <f>IF(LEN(VLOOKUP($A209,Questions!$B:$AA,23,FALSE))=0,"",VLOOKUP($A209,Questions!$B:$AA,23,FALSE))</f>
        <v xml:space="preserve"> </v>
      </c>
      <c r="G209" s="37" t="str">
        <f>IF(LEN(VLOOKUP($A209,Questions!$B:$AA,24,FALSE))=0,"",VLOOKUP($A209,Questions!$B:$AA,24,FALSE))</f>
        <v xml:space="preserve"> </v>
      </c>
      <c r="H209" s="36" t="str">
        <f>IF(LEN(VLOOKUP($A209,Questions!$B:$AA,25,FALSE))=0,"",VLOOKUP($A209,Questions!$B:$AA,25,FALSE))</f>
        <v xml:space="preserve"> </v>
      </c>
      <c r="I209" s="36" t="str">
        <f>IF(LEN(VLOOKUP($A209,Questions!$B:$AA,26,FALSE))=0,"",VLOOKUP($A209,Questions!$B:$AA,26,FALSE))</f>
        <v xml:space="preserve"> </v>
      </c>
      <c r="J209" s="36" t="str">
        <f>IF(LEN(VLOOKUP($A209,Questions!$B:$AB,27,FALSE))=0,"",VLOOKUP($A209,Questions!$B:$AB,27,FALSE))</f>
        <v xml:space="preserve"> </v>
      </c>
      <c r="K209"/>
      <c r="L209"/>
      <c r="M209"/>
      <c r="N209"/>
      <c r="O209"/>
      <c r="P209"/>
      <c r="Q209"/>
      <c r="R209"/>
      <c r="S209"/>
      <c r="T209"/>
      <c r="U209"/>
      <c r="V209"/>
      <c r="W209"/>
      <c r="X209"/>
      <c r="Y209"/>
      <c r="Z209"/>
      <c r="AA209"/>
      <c r="AB209"/>
      <c r="AC209"/>
      <c r="AD209"/>
      <c r="AE209"/>
      <c r="AF209"/>
      <c r="AG209"/>
      <c r="AH209"/>
      <c r="AI209"/>
      <c r="AJ209"/>
      <c r="AK209"/>
      <c r="AL209"/>
      <c r="AM209"/>
      <c r="AN209"/>
      <c r="AO209"/>
      <c r="AP209"/>
      <c r="AQ209"/>
      <c r="AR209"/>
      <c r="AS209"/>
      <c r="AT209"/>
      <c r="AU209"/>
      <c r="AV209"/>
      <c r="AW209"/>
      <c r="AX209"/>
      <c r="AY209"/>
      <c r="AZ209"/>
      <c r="BA209"/>
      <c r="BB209"/>
      <c r="BC209"/>
      <c r="BD209"/>
      <c r="BE209"/>
      <c r="BF209"/>
      <c r="BG209"/>
      <c r="BH209"/>
      <c r="BI209"/>
      <c r="BJ209"/>
      <c r="BK209"/>
      <c r="BL209"/>
      <c r="BM209"/>
      <c r="BN209"/>
      <c r="BO209"/>
      <c r="BP209"/>
      <c r="BQ209"/>
      <c r="BR209"/>
      <c r="BS209"/>
      <c r="BT209"/>
      <c r="BU209"/>
      <c r="BV209"/>
      <c r="BW209"/>
      <c r="BX209"/>
      <c r="BY209"/>
      <c r="BZ209"/>
      <c r="CA209"/>
      <c r="CB209"/>
      <c r="CC209"/>
      <c r="CD209"/>
      <c r="CE209"/>
      <c r="CF209"/>
      <c r="CG209"/>
      <c r="CH209"/>
      <c r="CI209"/>
      <c r="CJ209"/>
      <c r="CK209"/>
      <c r="CL209"/>
      <c r="CM209"/>
      <c r="CN209"/>
      <c r="CO209"/>
      <c r="CP209"/>
      <c r="CQ209"/>
      <c r="CR209"/>
      <c r="CS209"/>
      <c r="CT209"/>
      <c r="CU209"/>
      <c r="CV209"/>
      <c r="CW209"/>
      <c r="CX209"/>
      <c r="CY209"/>
      <c r="CZ209"/>
      <c r="DA209"/>
      <c r="DB209"/>
      <c r="DC209"/>
      <c r="DD209"/>
      <c r="DE209"/>
      <c r="DF209"/>
      <c r="DG209"/>
      <c r="DH209"/>
      <c r="DI209"/>
      <c r="DJ209"/>
      <c r="DK209"/>
      <c r="DL209"/>
      <c r="DM209"/>
      <c r="DN209"/>
      <c r="DO209"/>
      <c r="DP209"/>
      <c r="DQ209"/>
      <c r="DR209"/>
      <c r="DS209"/>
      <c r="DT209"/>
      <c r="DU209"/>
      <c r="DV209"/>
      <c r="DW209"/>
      <c r="DX209"/>
      <c r="DY209"/>
      <c r="DZ209"/>
      <c r="EA209"/>
      <c r="EB209"/>
      <c r="EC209"/>
      <c r="ED209"/>
      <c r="EE209"/>
      <c r="EF209"/>
      <c r="EG209"/>
      <c r="EH209"/>
      <c r="EI209"/>
      <c r="EJ209"/>
      <c r="EK209"/>
      <c r="EL209"/>
      <c r="EM209"/>
      <c r="EN209"/>
      <c r="EO209"/>
      <c r="EP209"/>
      <c r="EQ209"/>
      <c r="ER209"/>
      <c r="ES209"/>
      <c r="ET209"/>
      <c r="EU209"/>
      <c r="EV209"/>
      <c r="EW209"/>
      <c r="EX209"/>
      <c r="EY209"/>
      <c r="EZ209"/>
      <c r="FA209"/>
      <c r="FB209"/>
      <c r="FC209"/>
      <c r="FD209"/>
      <c r="FE209"/>
      <c r="FF209"/>
      <c r="FG209"/>
      <c r="FH209"/>
      <c r="FI209"/>
      <c r="FJ209"/>
      <c r="FK209"/>
      <c r="FL209"/>
      <c r="FM209"/>
      <c r="FN209"/>
      <c r="FO209"/>
      <c r="FP209"/>
      <c r="FQ209"/>
      <c r="FR209"/>
      <c r="FS209"/>
      <c r="FT209"/>
      <c r="FU209"/>
      <c r="FV209"/>
      <c r="FW209"/>
      <c r="FX209"/>
      <c r="FY209"/>
      <c r="FZ209"/>
      <c r="GA209"/>
      <c r="GB209"/>
      <c r="GC209"/>
      <c r="GD209"/>
      <c r="GE209"/>
      <c r="GF209"/>
      <c r="GG209"/>
      <c r="GH209"/>
      <c r="GI209"/>
      <c r="GJ209"/>
      <c r="GK209"/>
      <c r="GL209"/>
      <c r="GM209"/>
      <c r="GN209"/>
      <c r="GO209"/>
      <c r="GP209"/>
      <c r="GQ209"/>
      <c r="GR209"/>
      <c r="GS209"/>
      <c r="GT209"/>
      <c r="GU209"/>
      <c r="GV209"/>
      <c r="GW209"/>
      <c r="GX209"/>
      <c r="GY209"/>
      <c r="GZ209"/>
      <c r="HA209"/>
      <c r="HB209"/>
      <c r="HC209"/>
      <c r="HD209"/>
      <c r="HE209"/>
      <c r="HF209"/>
      <c r="HG209"/>
      <c r="HH209"/>
      <c r="HI209"/>
      <c r="HJ209"/>
      <c r="HK209"/>
      <c r="HL209"/>
      <c r="HM209"/>
      <c r="HN209"/>
      <c r="HO209"/>
      <c r="HP209"/>
      <c r="HQ209"/>
      <c r="HR209"/>
      <c r="HS209"/>
      <c r="HT209"/>
      <c r="HU209"/>
      <c r="HV209"/>
      <c r="HW209"/>
      <c r="HX209"/>
      <c r="HY209"/>
      <c r="HZ209"/>
      <c r="IA209"/>
      <c r="IB209"/>
      <c r="IC209"/>
      <c r="ID209"/>
      <c r="IE209"/>
      <c r="IF209"/>
      <c r="IG209"/>
      <c r="IH209"/>
      <c r="II209"/>
      <c r="IJ209"/>
      <c r="IK209"/>
      <c r="IL209"/>
      <c r="IM209"/>
      <c r="IN209"/>
      <c r="IO209"/>
      <c r="IP209"/>
      <c r="IQ209"/>
      <c r="IR209"/>
      <c r="IS209"/>
      <c r="IT209"/>
      <c r="IU209"/>
      <c r="IV209"/>
      <c r="IW209"/>
      <c r="IX209"/>
      <c r="IY209"/>
    </row>
    <row r="210" spans="1:259" ht="84" customHeight="1" x14ac:dyDescent="0.2">
      <c r="A210" s="14" t="s">
        <v>275</v>
      </c>
      <c r="B210" s="29" t="str">
        <f>VLOOKUP(A210,'HECVAT - Full'!A$26:B$285,2,FALSE)</f>
        <v>Will you comply with applicable breach notification laws?</v>
      </c>
      <c r="C210" s="36" t="str">
        <f>IF(LEN(VLOOKUP($A210,Questions!$B:$AA,20,FALSE))=0,"",VLOOKUP($A210,Questions!$B:$AA,20,FALSE))</f>
        <v xml:space="preserve"> </v>
      </c>
      <c r="D210" s="37" t="str">
        <f>IF(LEN(VLOOKUP($A210,Questions!$B:$AA,21,FALSE))=0,"",VLOOKUP($A210,Questions!$B:$AA,21,FALSE))</f>
        <v xml:space="preserve"> </v>
      </c>
      <c r="E210" s="36" t="str">
        <f>IF(LEN(VLOOKUP($A210,Questions!$B:$AA,22,FALSE))=0,"",VLOOKUP($A210,Questions!$B:$AA,22,FALSE))</f>
        <v xml:space="preserve"> </v>
      </c>
      <c r="F210" s="36" t="str">
        <f>IF(LEN(VLOOKUP($A210,Questions!$B:$AA,23,FALSE))=0,"",VLOOKUP($A210,Questions!$B:$AA,23,FALSE))</f>
        <v xml:space="preserve"> </v>
      </c>
      <c r="G210" s="36" t="str">
        <f>IF(LEN(VLOOKUP($A210,Questions!$B:$AA,24,FALSE))=0,"",VLOOKUP($A210,Questions!$B:$AA,24,FALSE))</f>
        <v xml:space="preserve"> </v>
      </c>
      <c r="H210" s="36" t="str">
        <f>IF(LEN(VLOOKUP($A210,Questions!$B:$AA,25,FALSE))=0,"",VLOOKUP($A210,Questions!$B:$AA,25,FALSE))</f>
        <v xml:space="preserve"> </v>
      </c>
      <c r="I210" s="36" t="str">
        <f>IF(LEN(VLOOKUP($A210,Questions!$B:$AA,26,FALSE))=0,"",VLOOKUP($A210,Questions!$B:$AA,26,FALSE))</f>
        <v xml:space="preserve"> </v>
      </c>
      <c r="J210" s="36" t="str">
        <f>IF(LEN(VLOOKUP($A210,Questions!$B:$AB,27,FALSE))=0,"",VLOOKUP($A210,Questions!$B:$AB,27,FALSE))</f>
        <v xml:space="preserve"> </v>
      </c>
      <c r="K210"/>
      <c r="L210"/>
      <c r="M210"/>
      <c r="N210"/>
      <c r="O210"/>
      <c r="P210"/>
      <c r="Q210"/>
      <c r="R210"/>
      <c r="S210"/>
      <c r="T210"/>
      <c r="U210"/>
      <c r="V210"/>
      <c r="W210"/>
      <c r="X210"/>
      <c r="Y210"/>
      <c r="Z210"/>
      <c r="AA210"/>
      <c r="AB210"/>
      <c r="AC210"/>
      <c r="AD210"/>
      <c r="AE210"/>
      <c r="AF210"/>
      <c r="AG210"/>
      <c r="AH210"/>
      <c r="AI210"/>
      <c r="AJ210"/>
      <c r="AK210"/>
      <c r="AL210"/>
      <c r="AM210"/>
      <c r="AN210"/>
      <c r="AO210"/>
      <c r="AP210"/>
      <c r="AQ210"/>
      <c r="AR210"/>
      <c r="AS210"/>
      <c r="AT210"/>
      <c r="AU210"/>
      <c r="AV210"/>
      <c r="AW210"/>
      <c r="AX210"/>
      <c r="AY210"/>
      <c r="AZ210"/>
      <c r="BA210"/>
      <c r="BB210"/>
      <c r="BC210"/>
      <c r="BD210"/>
      <c r="BE210"/>
      <c r="BF210"/>
      <c r="BG210"/>
      <c r="BH210"/>
      <c r="BI210"/>
      <c r="BJ210"/>
      <c r="BK210"/>
      <c r="BL210"/>
      <c r="BM210"/>
      <c r="BN210"/>
      <c r="BO210"/>
      <c r="BP210"/>
      <c r="BQ210"/>
      <c r="BR210"/>
      <c r="BS210"/>
      <c r="BT210"/>
      <c r="BU210"/>
      <c r="BV210"/>
      <c r="BW210"/>
      <c r="BX210"/>
      <c r="BY210"/>
      <c r="BZ210"/>
      <c r="CA210"/>
      <c r="CB210"/>
      <c r="CC210"/>
      <c r="CD210"/>
      <c r="CE210"/>
      <c r="CF210"/>
      <c r="CG210"/>
      <c r="CH210"/>
      <c r="CI210"/>
      <c r="CJ210"/>
      <c r="CK210"/>
      <c r="CL210"/>
      <c r="CM210"/>
      <c r="CN210"/>
      <c r="CO210"/>
      <c r="CP210"/>
      <c r="CQ210"/>
      <c r="CR210"/>
      <c r="CS210"/>
      <c r="CT210"/>
      <c r="CU210"/>
      <c r="CV210"/>
      <c r="CW210"/>
      <c r="CX210"/>
      <c r="CY210"/>
      <c r="CZ210"/>
      <c r="DA210"/>
      <c r="DB210"/>
      <c r="DC210"/>
      <c r="DD210"/>
      <c r="DE210"/>
      <c r="DF210"/>
      <c r="DG210"/>
      <c r="DH210"/>
      <c r="DI210"/>
      <c r="DJ210"/>
      <c r="DK210"/>
      <c r="DL210"/>
      <c r="DM210"/>
      <c r="DN210"/>
      <c r="DO210"/>
      <c r="DP210"/>
      <c r="DQ210"/>
      <c r="DR210"/>
      <c r="DS210"/>
      <c r="DT210"/>
      <c r="DU210"/>
      <c r="DV210"/>
      <c r="DW210"/>
      <c r="DX210"/>
      <c r="DY210"/>
      <c r="DZ210"/>
      <c r="EA210"/>
      <c r="EB210"/>
      <c r="EC210"/>
      <c r="ED210"/>
      <c r="EE210"/>
      <c r="EF210"/>
      <c r="EG210"/>
      <c r="EH210"/>
      <c r="EI210"/>
      <c r="EJ210"/>
      <c r="EK210"/>
      <c r="EL210"/>
      <c r="EM210"/>
      <c r="EN210"/>
      <c r="EO210"/>
      <c r="EP210"/>
      <c r="EQ210"/>
      <c r="ER210"/>
      <c r="ES210"/>
      <c r="ET210"/>
      <c r="EU210"/>
      <c r="EV210"/>
      <c r="EW210"/>
      <c r="EX210"/>
      <c r="EY210"/>
      <c r="EZ210"/>
      <c r="FA210"/>
      <c r="FB210"/>
      <c r="FC210"/>
      <c r="FD210"/>
      <c r="FE210"/>
      <c r="FF210"/>
      <c r="FG210"/>
      <c r="FH210"/>
      <c r="FI210"/>
      <c r="FJ210"/>
      <c r="FK210"/>
      <c r="FL210"/>
      <c r="FM210"/>
      <c r="FN210"/>
      <c r="FO210"/>
      <c r="FP210"/>
      <c r="FQ210"/>
      <c r="FR210"/>
      <c r="FS210"/>
      <c r="FT210"/>
      <c r="FU210"/>
      <c r="FV210"/>
      <c r="FW210"/>
      <c r="FX210"/>
      <c r="FY210"/>
      <c r="FZ210"/>
      <c r="GA210"/>
      <c r="GB210"/>
      <c r="GC210"/>
      <c r="GD210"/>
      <c r="GE210"/>
      <c r="GF210"/>
      <c r="GG210"/>
      <c r="GH210"/>
      <c r="GI210"/>
      <c r="GJ210"/>
      <c r="GK210"/>
      <c r="GL210"/>
      <c r="GM210"/>
      <c r="GN210"/>
      <c r="GO210"/>
      <c r="GP210"/>
      <c r="GQ210"/>
      <c r="GR210"/>
      <c r="GS210"/>
      <c r="GT210"/>
      <c r="GU210"/>
      <c r="GV210"/>
      <c r="GW210"/>
      <c r="GX210"/>
      <c r="GY210"/>
      <c r="GZ210"/>
      <c r="HA210"/>
      <c r="HB210"/>
      <c r="HC210"/>
      <c r="HD210"/>
      <c r="HE210"/>
      <c r="HF210"/>
      <c r="HG210"/>
      <c r="HH210"/>
      <c r="HI210"/>
      <c r="HJ210"/>
      <c r="HK210"/>
      <c r="HL210"/>
      <c r="HM210"/>
      <c r="HN210"/>
      <c r="HO210"/>
      <c r="HP210"/>
      <c r="HQ210"/>
      <c r="HR210"/>
      <c r="HS210"/>
      <c r="HT210"/>
      <c r="HU210"/>
      <c r="HV210"/>
      <c r="HW210"/>
      <c r="HX210"/>
      <c r="HY210"/>
      <c r="HZ210"/>
      <c r="IA210"/>
      <c r="IB210"/>
      <c r="IC210"/>
      <c r="ID210"/>
      <c r="IE210"/>
      <c r="IF210"/>
      <c r="IG210"/>
      <c r="IH210"/>
      <c r="II210"/>
      <c r="IJ210"/>
      <c r="IK210"/>
      <c r="IL210"/>
      <c r="IM210"/>
      <c r="IN210"/>
      <c r="IO210"/>
      <c r="IP210"/>
      <c r="IQ210"/>
      <c r="IR210"/>
      <c r="IS210"/>
      <c r="IT210"/>
      <c r="IU210"/>
      <c r="IV210"/>
      <c r="IW210"/>
      <c r="IX210"/>
      <c r="IY210"/>
    </row>
    <row r="211" spans="1:259" ht="48" customHeight="1" x14ac:dyDescent="0.2">
      <c r="A211" s="14" t="s">
        <v>276</v>
      </c>
      <c r="B211" s="29" t="str">
        <f>VLOOKUP(A211,'HECVAT - Full'!A$26:B$285,2,FALSE)</f>
        <v>Will you comply with the Institution's IT policies with regards to user privacy and data protection?</v>
      </c>
      <c r="C211" s="36" t="str">
        <f>IF(LEN(VLOOKUP($A211,Questions!$B:$AA,20,FALSE))=0,"",VLOOKUP($A211,Questions!$B:$AA,20,FALSE))</f>
        <v xml:space="preserve"> </v>
      </c>
      <c r="D211" s="37" t="str">
        <f>IF(LEN(VLOOKUP($A211,Questions!$B:$AA,21,FALSE))=0,"",VLOOKUP($A211,Questions!$B:$AA,21,FALSE))</f>
        <v xml:space="preserve"> </v>
      </c>
      <c r="E211" s="36" t="str">
        <f>IF(LEN(VLOOKUP($A211,Questions!$B:$AA,22,FALSE))=0,"",VLOOKUP($A211,Questions!$B:$AA,22,FALSE))</f>
        <v xml:space="preserve"> </v>
      </c>
      <c r="F211" s="37" t="str">
        <f>IF(LEN(VLOOKUP($A211,Questions!$B:$AA,23,FALSE))=0,"",VLOOKUP($A211,Questions!$B:$AA,23,FALSE))</f>
        <v xml:space="preserve"> </v>
      </c>
      <c r="G211" s="36" t="str">
        <f>IF(LEN(VLOOKUP($A211,Questions!$B:$AA,24,FALSE))=0,"",VLOOKUP($A211,Questions!$B:$AA,24,FALSE))</f>
        <v xml:space="preserve"> </v>
      </c>
      <c r="H211" s="36" t="str">
        <f>IF(LEN(VLOOKUP($A211,Questions!$B:$AA,25,FALSE))=0,"",VLOOKUP($A211,Questions!$B:$AA,25,FALSE))</f>
        <v xml:space="preserve"> </v>
      </c>
      <c r="I211" s="36" t="str">
        <f>IF(LEN(VLOOKUP($A211,Questions!$B:$AA,26,FALSE))=0,"",VLOOKUP($A211,Questions!$B:$AA,26,FALSE))</f>
        <v xml:space="preserve"> </v>
      </c>
      <c r="J211" s="36" t="str">
        <f>IF(LEN(VLOOKUP($A211,Questions!$B:$AB,27,FALSE))=0,"",VLOOKUP($A211,Questions!$B:$AB,27,FALSE))</f>
        <v xml:space="preserve"> </v>
      </c>
      <c r="K211"/>
      <c r="L211"/>
      <c r="M211"/>
      <c r="N211"/>
      <c r="O211"/>
      <c r="P211"/>
      <c r="Q211"/>
      <c r="R211"/>
      <c r="S211"/>
      <c r="T211"/>
      <c r="U211"/>
      <c r="V211"/>
      <c r="W211"/>
      <c r="X211"/>
      <c r="Y211"/>
      <c r="Z211"/>
      <c r="AA211"/>
      <c r="AB211"/>
      <c r="AC211"/>
      <c r="AD211"/>
      <c r="AE211"/>
      <c r="AF211"/>
      <c r="AG211"/>
      <c r="AH211"/>
      <c r="AI211"/>
      <c r="AJ211"/>
      <c r="AK211"/>
      <c r="AL211"/>
      <c r="AM211"/>
      <c r="AN211"/>
      <c r="AO211"/>
      <c r="AP211"/>
      <c r="AQ211"/>
      <c r="AR211"/>
      <c r="AS211"/>
      <c r="AT211"/>
      <c r="AU211"/>
      <c r="AV211"/>
      <c r="AW211"/>
      <c r="AX211"/>
      <c r="AY211"/>
      <c r="AZ211"/>
      <c r="BA211"/>
      <c r="BB211"/>
      <c r="BC211"/>
      <c r="BD211"/>
      <c r="BE211"/>
      <c r="BF211"/>
      <c r="BG211"/>
      <c r="BH211"/>
      <c r="BI211"/>
      <c r="BJ211"/>
      <c r="BK211"/>
      <c r="BL211"/>
      <c r="BM211"/>
      <c r="BN211"/>
      <c r="BO211"/>
      <c r="BP211"/>
      <c r="BQ211"/>
      <c r="BR211"/>
      <c r="BS211"/>
      <c r="BT211"/>
      <c r="BU211"/>
      <c r="BV211"/>
      <c r="BW211"/>
      <c r="BX211"/>
      <c r="BY211"/>
      <c r="BZ211"/>
      <c r="CA211"/>
      <c r="CB211"/>
      <c r="CC211"/>
      <c r="CD211"/>
      <c r="CE211"/>
      <c r="CF211"/>
      <c r="CG211"/>
      <c r="CH211"/>
      <c r="CI211"/>
      <c r="CJ211"/>
      <c r="CK211"/>
      <c r="CL211"/>
      <c r="CM211"/>
      <c r="CN211"/>
      <c r="CO211"/>
      <c r="CP211"/>
      <c r="CQ211"/>
      <c r="CR211"/>
      <c r="CS211"/>
      <c r="CT211"/>
      <c r="CU211"/>
      <c r="CV211"/>
      <c r="CW211"/>
      <c r="CX211"/>
      <c r="CY211"/>
      <c r="CZ211"/>
      <c r="DA211"/>
      <c r="DB211"/>
      <c r="DC211"/>
      <c r="DD211"/>
      <c r="DE211"/>
      <c r="DF211"/>
      <c r="DG211"/>
      <c r="DH211"/>
      <c r="DI211"/>
      <c r="DJ211"/>
      <c r="DK211"/>
      <c r="DL211"/>
      <c r="DM211"/>
      <c r="DN211"/>
      <c r="DO211"/>
      <c r="DP211"/>
      <c r="DQ211"/>
      <c r="DR211"/>
      <c r="DS211"/>
      <c r="DT211"/>
      <c r="DU211"/>
      <c r="DV211"/>
      <c r="DW211"/>
      <c r="DX211"/>
      <c r="DY211"/>
      <c r="DZ211"/>
      <c r="EA211"/>
      <c r="EB211"/>
      <c r="EC211"/>
      <c r="ED211"/>
      <c r="EE211"/>
      <c r="EF211"/>
      <c r="EG211"/>
      <c r="EH211"/>
      <c r="EI211"/>
      <c r="EJ211"/>
      <c r="EK211"/>
      <c r="EL211"/>
      <c r="EM211"/>
      <c r="EN211"/>
      <c r="EO211"/>
      <c r="EP211"/>
      <c r="EQ211"/>
      <c r="ER211"/>
      <c r="ES211"/>
      <c r="ET211"/>
      <c r="EU211"/>
      <c r="EV211"/>
      <c r="EW211"/>
      <c r="EX211"/>
      <c r="EY211"/>
      <c r="EZ211"/>
      <c r="FA211"/>
      <c r="FB211"/>
      <c r="FC211"/>
      <c r="FD211"/>
      <c r="FE211"/>
      <c r="FF211"/>
      <c r="FG211"/>
      <c r="FH211"/>
      <c r="FI211"/>
      <c r="FJ211"/>
      <c r="FK211"/>
      <c r="FL211"/>
      <c r="FM211"/>
      <c r="FN211"/>
      <c r="FO211"/>
      <c r="FP211"/>
      <c r="FQ211"/>
      <c r="FR211"/>
      <c r="FS211"/>
      <c r="FT211"/>
      <c r="FU211"/>
      <c r="FV211"/>
      <c r="FW211"/>
      <c r="FX211"/>
      <c r="FY211"/>
      <c r="FZ211"/>
      <c r="GA211"/>
      <c r="GB211"/>
      <c r="GC211"/>
      <c r="GD211"/>
      <c r="GE211"/>
      <c r="GF211"/>
      <c r="GG211"/>
      <c r="GH211"/>
      <c r="GI211"/>
      <c r="GJ211"/>
      <c r="GK211"/>
      <c r="GL211"/>
      <c r="GM211"/>
      <c r="GN211"/>
      <c r="GO211"/>
      <c r="GP211"/>
      <c r="GQ211"/>
      <c r="GR211"/>
      <c r="GS211"/>
      <c r="GT211"/>
      <c r="GU211"/>
      <c r="GV211"/>
      <c r="GW211"/>
      <c r="GX211"/>
      <c r="GY211"/>
      <c r="GZ211"/>
      <c r="HA211"/>
      <c r="HB211"/>
      <c r="HC211"/>
      <c r="HD211"/>
      <c r="HE211"/>
      <c r="HF211"/>
      <c r="HG211"/>
      <c r="HH211"/>
      <c r="HI211"/>
      <c r="HJ211"/>
      <c r="HK211"/>
      <c r="HL211"/>
      <c r="HM211"/>
      <c r="HN211"/>
      <c r="HO211"/>
      <c r="HP211"/>
      <c r="HQ211"/>
      <c r="HR211"/>
      <c r="HS211"/>
      <c r="HT211"/>
      <c r="HU211"/>
      <c r="HV211"/>
      <c r="HW211"/>
      <c r="HX211"/>
      <c r="HY211"/>
      <c r="HZ211"/>
      <c r="IA211"/>
      <c r="IB211"/>
      <c r="IC211"/>
      <c r="ID211"/>
      <c r="IE211"/>
      <c r="IF211"/>
      <c r="IG211"/>
      <c r="IH211"/>
      <c r="II211"/>
      <c r="IJ211"/>
      <c r="IK211"/>
      <c r="IL211"/>
      <c r="IM211"/>
      <c r="IN211"/>
      <c r="IO211"/>
      <c r="IP211"/>
      <c r="IQ211"/>
      <c r="IR211"/>
      <c r="IS211"/>
      <c r="IT211"/>
      <c r="IU211"/>
      <c r="IV211"/>
      <c r="IW211"/>
      <c r="IX211"/>
      <c r="IY211"/>
    </row>
    <row r="212" spans="1:259" ht="36" customHeight="1" x14ac:dyDescent="0.2">
      <c r="A212" s="14" t="s">
        <v>277</v>
      </c>
      <c r="B212" s="29" t="str">
        <f>VLOOKUP(A212,'HECVAT - Full'!A$26:B$285,2,FALSE)</f>
        <v>Is your company subject to Institution's geographic region's laws and regulations?</v>
      </c>
      <c r="C212" s="36" t="str">
        <f>IF(LEN(VLOOKUP($A212,Questions!$B:$AA,20,FALSE))=0,"",VLOOKUP($A212,Questions!$B:$AA,20,FALSE))</f>
        <v xml:space="preserve"> </v>
      </c>
      <c r="D212" s="37" t="str">
        <f>IF(LEN(VLOOKUP($A212,Questions!$B:$AA,21,FALSE))=0,"",VLOOKUP($A212,Questions!$B:$AA,21,FALSE))</f>
        <v xml:space="preserve"> </v>
      </c>
      <c r="E212" s="36" t="str">
        <f>IF(LEN(VLOOKUP($A212,Questions!$B:$AA,22,FALSE))=0,"",VLOOKUP($A212,Questions!$B:$AA,22,FALSE))</f>
        <v xml:space="preserve"> </v>
      </c>
      <c r="F212" s="36" t="str">
        <f>IF(LEN(VLOOKUP($A212,Questions!$B:$AA,23,FALSE))=0,"",VLOOKUP($A212,Questions!$B:$AA,23,FALSE))</f>
        <v xml:space="preserve"> </v>
      </c>
      <c r="G212" s="37" t="str">
        <f>IF(LEN(VLOOKUP($A212,Questions!$B:$AA,24,FALSE))=0,"",VLOOKUP($A212,Questions!$B:$AA,24,FALSE))</f>
        <v xml:space="preserve"> </v>
      </c>
      <c r="H212" s="36" t="str">
        <f>IF(LEN(VLOOKUP($A212,Questions!$B:$AA,25,FALSE))=0,"",VLOOKUP($A212,Questions!$B:$AA,25,FALSE))</f>
        <v xml:space="preserve"> </v>
      </c>
      <c r="I212" s="36" t="str">
        <f>IF(LEN(VLOOKUP($A212,Questions!$B:$AA,26,FALSE))=0,"",VLOOKUP($A212,Questions!$B:$AA,26,FALSE))</f>
        <v xml:space="preserve"> </v>
      </c>
      <c r="J212" s="36" t="str">
        <f>IF(LEN(VLOOKUP($A212,Questions!$B:$AB,27,FALSE))=0,"",VLOOKUP($A212,Questions!$B:$AB,27,FALSE))</f>
        <v xml:space="preserve"> </v>
      </c>
      <c r="K212"/>
      <c r="L212"/>
      <c r="M212"/>
      <c r="N212"/>
      <c r="O212"/>
      <c r="P212"/>
      <c r="Q212"/>
      <c r="R212"/>
      <c r="S212"/>
      <c r="T212"/>
      <c r="U212"/>
      <c r="V212"/>
      <c r="W212"/>
      <c r="X212"/>
      <c r="Y212"/>
      <c r="Z212"/>
      <c r="AA212"/>
      <c r="AB212"/>
      <c r="AC212"/>
      <c r="AD212"/>
      <c r="AE212"/>
      <c r="AF212"/>
      <c r="AG212"/>
      <c r="AH212"/>
      <c r="AI212"/>
      <c r="AJ212"/>
      <c r="AK212"/>
      <c r="AL212"/>
      <c r="AM212"/>
      <c r="AN212"/>
      <c r="AO212"/>
      <c r="AP212"/>
      <c r="AQ212"/>
      <c r="AR212"/>
      <c r="AS212"/>
      <c r="AT212"/>
      <c r="AU212"/>
      <c r="AV212"/>
      <c r="AW212"/>
      <c r="AX212"/>
      <c r="AY212"/>
      <c r="AZ212"/>
      <c r="BA212"/>
      <c r="BB212"/>
      <c r="BC212"/>
      <c r="BD212"/>
      <c r="BE212"/>
      <c r="BF212"/>
      <c r="BG212"/>
      <c r="BH212"/>
      <c r="BI212"/>
      <c r="BJ212"/>
      <c r="BK212"/>
      <c r="BL212"/>
      <c r="BM212"/>
      <c r="BN212"/>
      <c r="BO212"/>
      <c r="BP212"/>
      <c r="BQ212"/>
      <c r="BR212"/>
      <c r="BS212"/>
      <c r="BT212"/>
      <c r="BU212"/>
      <c r="BV212"/>
      <c r="BW212"/>
      <c r="BX212"/>
      <c r="BY212"/>
      <c r="BZ212"/>
      <c r="CA212"/>
      <c r="CB212"/>
      <c r="CC212"/>
      <c r="CD212"/>
      <c r="CE212"/>
      <c r="CF212"/>
      <c r="CG212"/>
      <c r="CH212"/>
      <c r="CI212"/>
      <c r="CJ212"/>
      <c r="CK212"/>
      <c r="CL212"/>
      <c r="CM212"/>
      <c r="CN212"/>
      <c r="CO212"/>
      <c r="CP212"/>
      <c r="CQ212"/>
      <c r="CR212"/>
      <c r="CS212"/>
      <c r="CT212"/>
      <c r="CU212"/>
      <c r="CV212"/>
      <c r="CW212"/>
      <c r="CX212"/>
      <c r="CY212"/>
      <c r="CZ212"/>
      <c r="DA212"/>
      <c r="DB212"/>
      <c r="DC212"/>
      <c r="DD212"/>
      <c r="DE212"/>
      <c r="DF212"/>
      <c r="DG212"/>
      <c r="DH212"/>
      <c r="DI212"/>
      <c r="DJ212"/>
      <c r="DK212"/>
      <c r="DL212"/>
      <c r="DM212"/>
      <c r="DN212"/>
      <c r="DO212"/>
      <c r="DP212"/>
      <c r="DQ212"/>
      <c r="DR212"/>
      <c r="DS212"/>
      <c r="DT212"/>
      <c r="DU212"/>
      <c r="DV212"/>
      <c r="DW212"/>
      <c r="DX212"/>
      <c r="DY212"/>
      <c r="DZ212"/>
      <c r="EA212"/>
      <c r="EB212"/>
      <c r="EC212"/>
      <c r="ED212"/>
      <c r="EE212"/>
      <c r="EF212"/>
      <c r="EG212"/>
      <c r="EH212"/>
      <c r="EI212"/>
      <c r="EJ212"/>
      <c r="EK212"/>
      <c r="EL212"/>
      <c r="EM212"/>
      <c r="EN212"/>
      <c r="EO212"/>
      <c r="EP212"/>
      <c r="EQ212"/>
      <c r="ER212"/>
      <c r="ES212"/>
      <c r="ET212"/>
      <c r="EU212"/>
      <c r="EV212"/>
      <c r="EW212"/>
      <c r="EX212"/>
      <c r="EY212"/>
      <c r="EZ212"/>
      <c r="FA212"/>
      <c r="FB212"/>
      <c r="FC212"/>
      <c r="FD212"/>
      <c r="FE212"/>
      <c r="FF212"/>
      <c r="FG212"/>
      <c r="FH212"/>
      <c r="FI212"/>
      <c r="FJ212"/>
      <c r="FK212"/>
      <c r="FL212"/>
      <c r="FM212"/>
      <c r="FN212"/>
      <c r="FO212"/>
      <c r="FP212"/>
      <c r="FQ212"/>
      <c r="FR212"/>
      <c r="FS212"/>
      <c r="FT212"/>
      <c r="FU212"/>
      <c r="FV212"/>
      <c r="FW212"/>
      <c r="FX212"/>
      <c r="FY212"/>
      <c r="FZ212"/>
      <c r="GA212"/>
      <c r="GB212"/>
      <c r="GC212"/>
      <c r="GD212"/>
      <c r="GE212"/>
      <c r="GF212"/>
      <c r="GG212"/>
      <c r="GH212"/>
      <c r="GI212"/>
      <c r="GJ212"/>
      <c r="GK212"/>
      <c r="GL212"/>
      <c r="GM212"/>
      <c r="GN212"/>
      <c r="GO212"/>
      <c r="GP212"/>
      <c r="GQ212"/>
      <c r="GR212"/>
      <c r="GS212"/>
      <c r="GT212"/>
      <c r="GU212"/>
      <c r="GV212"/>
      <c r="GW212"/>
      <c r="GX212"/>
      <c r="GY212"/>
      <c r="GZ212"/>
      <c r="HA212"/>
      <c r="HB212"/>
      <c r="HC212"/>
      <c r="HD212"/>
      <c r="HE212"/>
      <c r="HF212"/>
      <c r="HG212"/>
      <c r="HH212"/>
      <c r="HI212"/>
      <c r="HJ212"/>
      <c r="HK212"/>
      <c r="HL212"/>
      <c r="HM212"/>
      <c r="HN212"/>
      <c r="HO212"/>
      <c r="HP212"/>
      <c r="HQ212"/>
      <c r="HR212"/>
      <c r="HS212"/>
      <c r="HT212"/>
      <c r="HU212"/>
      <c r="HV212"/>
      <c r="HW212"/>
      <c r="HX212"/>
      <c r="HY212"/>
      <c r="HZ212"/>
      <c r="IA212"/>
      <c r="IB212"/>
      <c r="IC212"/>
      <c r="ID212"/>
      <c r="IE212"/>
      <c r="IF212"/>
      <c r="IG212"/>
      <c r="IH212"/>
      <c r="II212"/>
      <c r="IJ212"/>
      <c r="IK212"/>
      <c r="IL212"/>
      <c r="IM212"/>
      <c r="IN212"/>
      <c r="IO212"/>
      <c r="IP212"/>
      <c r="IQ212"/>
      <c r="IR212"/>
      <c r="IS212"/>
      <c r="IT212"/>
      <c r="IU212"/>
      <c r="IV212"/>
      <c r="IW212"/>
      <c r="IX212"/>
      <c r="IY212"/>
    </row>
    <row r="213" spans="1:259" ht="36" customHeight="1" x14ac:dyDescent="0.2">
      <c r="A213" s="14" t="s">
        <v>278</v>
      </c>
      <c r="B213" s="29" t="str">
        <f>VLOOKUP(A213,'HECVAT - Full'!A$26:B$285,2,FALSE)</f>
        <v>Do you perform background screenings or multi-state background checks on all employees prior to their first day of work?</v>
      </c>
      <c r="C213" s="36" t="str">
        <f>IF(LEN(VLOOKUP($A213,Questions!$B:$AA,20,FALSE))=0,"",VLOOKUP($A213,Questions!$B:$AA,20,FALSE))</f>
        <v xml:space="preserve"> </v>
      </c>
      <c r="D213" s="37" t="str">
        <f>IF(LEN(VLOOKUP($A213,Questions!$B:$AA,21,FALSE))=0,"",VLOOKUP($A213,Questions!$B:$AA,21,FALSE))</f>
        <v xml:space="preserve"> </v>
      </c>
      <c r="E213" s="36" t="str">
        <f>IF(LEN(VLOOKUP($A213,Questions!$B:$AA,22,FALSE))=0,"",VLOOKUP($A213,Questions!$B:$AA,22,FALSE))</f>
        <v xml:space="preserve"> </v>
      </c>
      <c r="F213" s="36" t="str">
        <f>IF(LEN(VLOOKUP($A213,Questions!$B:$AA,23,FALSE))=0,"",VLOOKUP($A213,Questions!$B:$AA,23,FALSE))</f>
        <v xml:space="preserve"> </v>
      </c>
      <c r="G213" s="36" t="str">
        <f>IF(LEN(VLOOKUP($A213,Questions!$B:$AA,24,FALSE))=0,"",VLOOKUP($A213,Questions!$B:$AA,24,FALSE))</f>
        <v xml:space="preserve"> </v>
      </c>
      <c r="H213" s="36" t="str">
        <f>IF(LEN(VLOOKUP($A213,Questions!$B:$AA,25,FALSE))=0,"",VLOOKUP($A213,Questions!$B:$AA,25,FALSE))</f>
        <v xml:space="preserve"> </v>
      </c>
      <c r="I213" s="36" t="str">
        <f>IF(LEN(VLOOKUP($A213,Questions!$B:$AA,26,FALSE))=0,"",VLOOKUP($A213,Questions!$B:$AA,26,FALSE))</f>
        <v xml:space="preserve"> </v>
      </c>
      <c r="J213" s="36" t="str">
        <f>IF(LEN(VLOOKUP($A213,Questions!$B:$AB,27,FALSE))=0,"",VLOOKUP($A213,Questions!$B:$AB,27,FALSE))</f>
        <v xml:space="preserve"> </v>
      </c>
      <c r="K213"/>
      <c r="L213"/>
      <c r="M213"/>
      <c r="N213"/>
      <c r="O213"/>
      <c r="P213"/>
      <c r="Q213"/>
      <c r="R213"/>
      <c r="S213"/>
      <c r="T213"/>
      <c r="U213"/>
      <c r="V213"/>
      <c r="W213"/>
      <c r="X213"/>
      <c r="Y213"/>
      <c r="Z213"/>
      <c r="AA213"/>
      <c r="AB213"/>
      <c r="AC213"/>
      <c r="AD213"/>
      <c r="AE213"/>
      <c r="AF213"/>
      <c r="AG213"/>
      <c r="AH213"/>
      <c r="AI213"/>
      <c r="AJ213"/>
      <c r="AK213"/>
      <c r="AL213"/>
      <c r="AM213"/>
      <c r="AN213"/>
      <c r="AO213"/>
      <c r="AP213"/>
      <c r="AQ213"/>
      <c r="AR213"/>
      <c r="AS213"/>
      <c r="AT213"/>
      <c r="AU213"/>
      <c r="AV213"/>
      <c r="AW213"/>
      <c r="AX213"/>
      <c r="AY213"/>
      <c r="AZ213"/>
      <c r="BA213"/>
      <c r="BB213"/>
      <c r="BC213"/>
      <c r="BD213"/>
      <c r="BE213"/>
      <c r="BF213"/>
      <c r="BG213"/>
      <c r="BH213"/>
      <c r="BI213"/>
      <c r="BJ213"/>
      <c r="BK213"/>
      <c r="BL213"/>
      <c r="BM213"/>
      <c r="BN213"/>
      <c r="BO213"/>
      <c r="BP213"/>
      <c r="BQ213"/>
      <c r="BR213"/>
      <c r="BS213"/>
      <c r="BT213"/>
      <c r="BU213"/>
      <c r="BV213"/>
      <c r="BW213"/>
      <c r="BX213"/>
      <c r="BY213"/>
      <c r="BZ213"/>
      <c r="CA213"/>
      <c r="CB213"/>
      <c r="CC213"/>
      <c r="CD213"/>
      <c r="CE213"/>
      <c r="CF213"/>
      <c r="CG213"/>
      <c r="CH213"/>
      <c r="CI213"/>
      <c r="CJ213"/>
      <c r="CK213"/>
      <c r="CL213"/>
      <c r="CM213"/>
      <c r="CN213"/>
      <c r="CO213"/>
      <c r="CP213"/>
      <c r="CQ213"/>
      <c r="CR213"/>
      <c r="CS213"/>
      <c r="CT213"/>
      <c r="CU213"/>
      <c r="CV213"/>
      <c r="CW213"/>
      <c r="CX213"/>
      <c r="CY213"/>
      <c r="CZ213"/>
      <c r="DA213"/>
      <c r="DB213"/>
      <c r="DC213"/>
      <c r="DD213"/>
      <c r="DE213"/>
      <c r="DF213"/>
      <c r="DG213"/>
      <c r="DH213"/>
      <c r="DI213"/>
      <c r="DJ213"/>
      <c r="DK213"/>
      <c r="DL213"/>
      <c r="DM213"/>
      <c r="DN213"/>
      <c r="DO213"/>
      <c r="DP213"/>
      <c r="DQ213"/>
      <c r="DR213"/>
      <c r="DS213"/>
      <c r="DT213"/>
      <c r="DU213"/>
      <c r="DV213"/>
      <c r="DW213"/>
      <c r="DX213"/>
      <c r="DY213"/>
      <c r="DZ213"/>
      <c r="EA213"/>
      <c r="EB213"/>
      <c r="EC213"/>
      <c r="ED213"/>
      <c r="EE213"/>
      <c r="EF213"/>
      <c r="EG213"/>
      <c r="EH213"/>
      <c r="EI213"/>
      <c r="EJ213"/>
      <c r="EK213"/>
      <c r="EL213"/>
      <c r="EM213"/>
      <c r="EN213"/>
      <c r="EO213"/>
      <c r="EP213"/>
      <c r="EQ213"/>
      <c r="ER213"/>
      <c r="ES213"/>
      <c r="ET213"/>
      <c r="EU213"/>
      <c r="EV213"/>
      <c r="EW213"/>
      <c r="EX213"/>
      <c r="EY213"/>
      <c r="EZ213"/>
      <c r="FA213"/>
      <c r="FB213"/>
      <c r="FC213"/>
      <c r="FD213"/>
      <c r="FE213"/>
      <c r="FF213"/>
      <c r="FG213"/>
      <c r="FH213"/>
      <c r="FI213"/>
      <c r="FJ213"/>
      <c r="FK213"/>
      <c r="FL213"/>
      <c r="FM213"/>
      <c r="FN213"/>
      <c r="FO213"/>
      <c r="FP213"/>
      <c r="FQ213"/>
      <c r="FR213"/>
      <c r="FS213"/>
      <c r="FT213"/>
      <c r="FU213"/>
      <c r="FV213"/>
      <c r="FW213"/>
      <c r="FX213"/>
      <c r="FY213"/>
      <c r="FZ213"/>
      <c r="GA213"/>
      <c r="GB213"/>
      <c r="GC213"/>
      <c r="GD213"/>
      <c r="GE213"/>
      <c r="GF213"/>
      <c r="GG213"/>
      <c r="GH213"/>
      <c r="GI213"/>
      <c r="GJ213"/>
      <c r="GK213"/>
      <c r="GL213"/>
      <c r="GM213"/>
      <c r="GN213"/>
      <c r="GO213"/>
      <c r="GP213"/>
      <c r="GQ213"/>
      <c r="GR213"/>
      <c r="GS213"/>
      <c r="GT213"/>
      <c r="GU213"/>
      <c r="GV213"/>
      <c r="GW213"/>
      <c r="GX213"/>
      <c r="GY213"/>
      <c r="GZ213"/>
      <c r="HA213"/>
      <c r="HB213"/>
      <c r="HC213"/>
      <c r="HD213"/>
      <c r="HE213"/>
      <c r="HF213"/>
      <c r="HG213"/>
      <c r="HH213"/>
      <c r="HI213"/>
      <c r="HJ213"/>
      <c r="HK213"/>
      <c r="HL213"/>
      <c r="HM213"/>
      <c r="HN213"/>
      <c r="HO213"/>
      <c r="HP213"/>
      <c r="HQ213"/>
      <c r="HR213"/>
      <c r="HS213"/>
      <c r="HT213"/>
      <c r="HU213"/>
      <c r="HV213"/>
      <c r="HW213"/>
      <c r="HX213"/>
      <c r="HY213"/>
      <c r="HZ213"/>
      <c r="IA213"/>
      <c r="IB213"/>
      <c r="IC213"/>
      <c r="ID213"/>
      <c r="IE213"/>
      <c r="IF213"/>
      <c r="IG213"/>
      <c r="IH213"/>
      <c r="II213"/>
      <c r="IJ213"/>
      <c r="IK213"/>
      <c r="IL213"/>
      <c r="IM213"/>
      <c r="IN213"/>
      <c r="IO213"/>
      <c r="IP213"/>
      <c r="IQ213"/>
      <c r="IR213"/>
      <c r="IS213"/>
      <c r="IT213"/>
      <c r="IU213"/>
      <c r="IV213"/>
      <c r="IW213"/>
      <c r="IX213"/>
      <c r="IY213"/>
    </row>
    <row r="214" spans="1:259" ht="36" customHeight="1" x14ac:dyDescent="0.2">
      <c r="A214" s="14" t="s">
        <v>279</v>
      </c>
      <c r="B214" s="29" t="str">
        <f>VLOOKUP(A214,'HECVAT - Full'!A$26:B$285,2,FALSE)</f>
        <v>Do you require new employees to fill out agreements and review policies?</v>
      </c>
      <c r="C214" s="36" t="str">
        <f>IF(LEN(VLOOKUP($A214,Questions!$B:$AA,20,FALSE))=0,"",VLOOKUP($A214,Questions!$B:$AA,20,FALSE))</f>
        <v xml:space="preserve"> </v>
      </c>
      <c r="D214" s="37" t="str">
        <f>IF(LEN(VLOOKUP($A214,Questions!$B:$AA,21,FALSE))=0,"",VLOOKUP($A214,Questions!$B:$AA,21,FALSE))</f>
        <v xml:space="preserve"> </v>
      </c>
      <c r="E214" s="36" t="str">
        <f>IF(LEN(VLOOKUP($A214,Questions!$B:$AA,22,FALSE))=0,"",VLOOKUP($A214,Questions!$B:$AA,22,FALSE))</f>
        <v xml:space="preserve"> </v>
      </c>
      <c r="F214" s="36" t="str">
        <f>IF(LEN(VLOOKUP($A214,Questions!$B:$AA,23,FALSE))=0,"",VLOOKUP($A214,Questions!$B:$AA,23,FALSE))</f>
        <v xml:space="preserve"> </v>
      </c>
      <c r="G214" s="36" t="str">
        <f>IF(LEN(VLOOKUP($A214,Questions!$B:$AA,24,FALSE))=0,"",VLOOKUP($A214,Questions!$B:$AA,24,FALSE))</f>
        <v xml:space="preserve"> </v>
      </c>
      <c r="H214" s="36" t="str">
        <f>IF(LEN(VLOOKUP($A214,Questions!$B:$AA,25,FALSE))=0,"",VLOOKUP($A214,Questions!$B:$AA,25,FALSE))</f>
        <v xml:space="preserve"> </v>
      </c>
      <c r="I214" s="36" t="str">
        <f>IF(LEN(VLOOKUP($A214,Questions!$B:$AA,26,FALSE))=0,"",VLOOKUP($A214,Questions!$B:$AA,26,FALSE))</f>
        <v xml:space="preserve"> </v>
      </c>
      <c r="J214" s="36" t="str">
        <f>IF(LEN(VLOOKUP($A214,Questions!$B:$AB,27,FALSE))=0,"",VLOOKUP($A214,Questions!$B:$AB,27,FALSE))</f>
        <v xml:space="preserve"> </v>
      </c>
      <c r="K214"/>
      <c r="L214"/>
      <c r="M214"/>
      <c r="N214"/>
      <c r="O214"/>
      <c r="P214"/>
      <c r="Q214"/>
      <c r="R214"/>
      <c r="S214"/>
      <c r="T214"/>
      <c r="U214"/>
      <c r="V214"/>
      <c r="W214"/>
      <c r="X214"/>
      <c r="Y214"/>
      <c r="Z214"/>
      <c r="AA214"/>
      <c r="AB214"/>
      <c r="AC214"/>
      <c r="AD214"/>
      <c r="AE214"/>
      <c r="AF214"/>
      <c r="AG214"/>
      <c r="AH214"/>
      <c r="AI214"/>
      <c r="AJ214"/>
      <c r="AK214"/>
      <c r="AL214"/>
      <c r="AM214"/>
      <c r="AN214"/>
      <c r="AO214"/>
      <c r="AP214"/>
      <c r="AQ214"/>
      <c r="AR214"/>
      <c r="AS214"/>
      <c r="AT214"/>
      <c r="AU214"/>
      <c r="AV214"/>
      <c r="AW214"/>
      <c r="AX214"/>
      <c r="AY214"/>
      <c r="AZ214"/>
      <c r="BA214"/>
      <c r="BB214"/>
      <c r="BC214"/>
      <c r="BD214"/>
      <c r="BE214"/>
      <c r="BF214"/>
      <c r="BG214"/>
      <c r="BH214"/>
      <c r="BI214"/>
      <c r="BJ214"/>
      <c r="BK214"/>
      <c r="BL214"/>
      <c r="BM214"/>
      <c r="BN214"/>
      <c r="BO214"/>
      <c r="BP214"/>
      <c r="BQ214"/>
      <c r="BR214"/>
      <c r="BS214"/>
      <c r="BT214"/>
      <c r="BU214"/>
      <c r="BV214"/>
      <c r="BW214"/>
      <c r="BX214"/>
      <c r="BY214"/>
      <c r="BZ214"/>
      <c r="CA214"/>
      <c r="CB214"/>
      <c r="CC214"/>
      <c r="CD214"/>
      <c r="CE214"/>
      <c r="CF214"/>
      <c r="CG214"/>
      <c r="CH214"/>
      <c r="CI214"/>
      <c r="CJ214"/>
      <c r="CK214"/>
      <c r="CL214"/>
      <c r="CM214"/>
      <c r="CN214"/>
      <c r="CO214"/>
      <c r="CP214"/>
      <c r="CQ214"/>
      <c r="CR214"/>
      <c r="CS214"/>
      <c r="CT214"/>
      <c r="CU214"/>
      <c r="CV214"/>
      <c r="CW214"/>
      <c r="CX214"/>
      <c r="CY214"/>
      <c r="CZ214"/>
      <c r="DA214"/>
      <c r="DB214"/>
      <c r="DC214"/>
      <c r="DD214"/>
      <c r="DE214"/>
      <c r="DF214"/>
      <c r="DG214"/>
      <c r="DH214"/>
      <c r="DI214"/>
      <c r="DJ214"/>
      <c r="DK214"/>
      <c r="DL214"/>
      <c r="DM214"/>
      <c r="DN214"/>
      <c r="DO214"/>
      <c r="DP214"/>
      <c r="DQ214"/>
      <c r="DR214"/>
      <c r="DS214"/>
      <c r="DT214"/>
      <c r="DU214"/>
      <c r="DV214"/>
      <c r="DW214"/>
      <c r="DX214"/>
      <c r="DY214"/>
      <c r="DZ214"/>
      <c r="EA214"/>
      <c r="EB214"/>
      <c r="EC214"/>
      <c r="ED214"/>
      <c r="EE214"/>
      <c r="EF214"/>
      <c r="EG214"/>
      <c r="EH214"/>
      <c r="EI214"/>
      <c r="EJ214"/>
      <c r="EK214"/>
      <c r="EL214"/>
      <c r="EM214"/>
      <c r="EN214"/>
      <c r="EO214"/>
      <c r="EP214"/>
      <c r="EQ214"/>
      <c r="ER214"/>
      <c r="ES214"/>
      <c r="ET214"/>
      <c r="EU214"/>
      <c r="EV214"/>
      <c r="EW214"/>
      <c r="EX214"/>
      <c r="EY214"/>
      <c r="EZ214"/>
      <c r="FA214"/>
      <c r="FB214"/>
      <c r="FC214"/>
      <c r="FD214"/>
      <c r="FE214"/>
      <c r="FF214"/>
      <c r="FG214"/>
      <c r="FH214"/>
      <c r="FI214"/>
      <c r="FJ214"/>
      <c r="FK214"/>
      <c r="FL214"/>
      <c r="FM214"/>
      <c r="FN214"/>
      <c r="FO214"/>
      <c r="FP214"/>
      <c r="FQ214"/>
      <c r="FR214"/>
      <c r="FS214"/>
      <c r="FT214"/>
      <c r="FU214"/>
      <c r="FV214"/>
      <c r="FW214"/>
      <c r="FX214"/>
      <c r="FY214"/>
      <c r="FZ214"/>
      <c r="GA214"/>
      <c r="GB214"/>
      <c r="GC214"/>
      <c r="GD214"/>
      <c r="GE214"/>
      <c r="GF214"/>
      <c r="GG214"/>
      <c r="GH214"/>
      <c r="GI214"/>
      <c r="GJ214"/>
      <c r="GK214"/>
      <c r="GL214"/>
      <c r="GM214"/>
      <c r="GN214"/>
      <c r="GO214"/>
      <c r="GP214"/>
      <c r="GQ214"/>
      <c r="GR214"/>
      <c r="GS214"/>
      <c r="GT214"/>
      <c r="GU214"/>
      <c r="GV214"/>
      <c r="GW214"/>
      <c r="GX214"/>
      <c r="GY214"/>
      <c r="GZ214"/>
      <c r="HA214"/>
      <c r="HB214"/>
      <c r="HC214"/>
      <c r="HD214"/>
      <c r="HE214"/>
      <c r="HF214"/>
      <c r="HG214"/>
      <c r="HH214"/>
      <c r="HI214"/>
      <c r="HJ214"/>
      <c r="HK214"/>
      <c r="HL214"/>
      <c r="HM214"/>
      <c r="HN214"/>
      <c r="HO214"/>
      <c r="HP214"/>
      <c r="HQ214"/>
      <c r="HR214"/>
      <c r="HS214"/>
      <c r="HT214"/>
      <c r="HU214"/>
      <c r="HV214"/>
      <c r="HW214"/>
      <c r="HX214"/>
      <c r="HY214"/>
      <c r="HZ214"/>
      <c r="IA214"/>
      <c r="IB214"/>
      <c r="IC214"/>
      <c r="ID214"/>
      <c r="IE214"/>
      <c r="IF214"/>
      <c r="IG214"/>
      <c r="IH214"/>
      <c r="II214"/>
      <c r="IJ214"/>
      <c r="IK214"/>
      <c r="IL214"/>
      <c r="IM214"/>
      <c r="IN214"/>
      <c r="IO214"/>
      <c r="IP214"/>
      <c r="IQ214"/>
      <c r="IR214"/>
      <c r="IS214"/>
      <c r="IT214"/>
      <c r="IU214"/>
      <c r="IV214"/>
      <c r="IW214"/>
      <c r="IX214"/>
      <c r="IY214"/>
    </row>
    <row r="215" spans="1:259" ht="48" customHeight="1" x14ac:dyDescent="0.2">
      <c r="A215" s="14" t="s">
        <v>280</v>
      </c>
      <c r="B215" s="29" t="str">
        <f>VLOOKUP(A215,'HECVAT - Full'!A$26:B$285,2,FALSE)</f>
        <v>Do you have a documented information security policy?</v>
      </c>
      <c r="C215" s="36" t="str">
        <f>IF(LEN(VLOOKUP($A215,Questions!$B:$AA,20,FALSE))=0,"",VLOOKUP($A215,Questions!$B:$AA,20,FALSE))</f>
        <v xml:space="preserve"> </v>
      </c>
      <c r="D215" s="37" t="str">
        <f>IF(LEN(VLOOKUP($A215,Questions!$B:$AA,21,FALSE))=0,"",VLOOKUP($A215,Questions!$B:$AA,21,FALSE))</f>
        <v xml:space="preserve"> </v>
      </c>
      <c r="E215" s="36" t="str">
        <f>IF(LEN(VLOOKUP($A215,Questions!$B:$AA,22,FALSE))=0,"",VLOOKUP($A215,Questions!$B:$AA,22,FALSE))</f>
        <v xml:space="preserve"> </v>
      </c>
      <c r="F215" s="37" t="str">
        <f>IF(LEN(VLOOKUP($A215,Questions!$B:$AA,23,FALSE))=0,"",VLOOKUP($A215,Questions!$B:$AA,23,FALSE))</f>
        <v xml:space="preserve"> </v>
      </c>
      <c r="G215" s="36" t="str">
        <f>IF(LEN(VLOOKUP($A215,Questions!$B:$AA,24,FALSE))=0,"",VLOOKUP($A215,Questions!$B:$AA,24,FALSE))</f>
        <v xml:space="preserve"> </v>
      </c>
      <c r="H215" s="36" t="str">
        <f>IF(LEN(VLOOKUP($A215,Questions!$B:$AA,25,FALSE))=0,"",VLOOKUP($A215,Questions!$B:$AA,25,FALSE))</f>
        <v xml:space="preserve"> </v>
      </c>
      <c r="I215" s="36" t="str">
        <f>IF(LEN(VLOOKUP($A215,Questions!$B:$AA,26,FALSE))=0,"",VLOOKUP($A215,Questions!$B:$AA,26,FALSE))</f>
        <v xml:space="preserve"> </v>
      </c>
      <c r="J215" s="36" t="str">
        <f>IF(LEN(VLOOKUP($A215,Questions!$B:$AB,27,FALSE))=0,"",VLOOKUP($A215,Questions!$B:$AB,27,FALSE))</f>
        <v xml:space="preserve"> </v>
      </c>
      <c r="K215"/>
      <c r="L215"/>
      <c r="M215"/>
      <c r="N215"/>
      <c r="O215"/>
      <c r="P215"/>
      <c r="Q215"/>
      <c r="R215"/>
      <c r="S215"/>
      <c r="T215"/>
      <c r="U215"/>
      <c r="V215"/>
      <c r="W215"/>
      <c r="X215"/>
      <c r="Y215"/>
      <c r="Z215"/>
      <c r="AA215"/>
      <c r="AB215"/>
      <c r="AC215"/>
      <c r="AD215"/>
      <c r="AE215"/>
      <c r="AF215"/>
      <c r="AG215"/>
      <c r="AH215"/>
      <c r="AI215"/>
      <c r="AJ215"/>
      <c r="AK215"/>
      <c r="AL215"/>
      <c r="AM215"/>
      <c r="AN215"/>
      <c r="AO215"/>
      <c r="AP215"/>
      <c r="AQ215"/>
      <c r="AR215"/>
      <c r="AS215"/>
      <c r="AT215"/>
      <c r="AU215"/>
      <c r="AV215"/>
      <c r="AW215"/>
      <c r="AX215"/>
      <c r="AY215"/>
      <c r="AZ215"/>
      <c r="BA215"/>
      <c r="BB215"/>
      <c r="BC215"/>
      <c r="BD215"/>
      <c r="BE215"/>
      <c r="BF215"/>
      <c r="BG215"/>
      <c r="BH215"/>
      <c r="BI215"/>
      <c r="BJ215"/>
      <c r="BK215"/>
      <c r="BL215"/>
      <c r="BM215"/>
      <c r="BN215"/>
      <c r="BO215"/>
      <c r="BP215"/>
      <c r="BQ215"/>
      <c r="BR215"/>
      <c r="BS215"/>
      <c r="BT215"/>
      <c r="BU215"/>
      <c r="BV215"/>
      <c r="BW215"/>
      <c r="BX215"/>
      <c r="BY215"/>
      <c r="BZ215"/>
      <c r="CA215"/>
      <c r="CB215"/>
      <c r="CC215"/>
      <c r="CD215"/>
      <c r="CE215"/>
      <c r="CF215"/>
      <c r="CG215"/>
      <c r="CH215"/>
      <c r="CI215"/>
      <c r="CJ215"/>
      <c r="CK215"/>
      <c r="CL215"/>
      <c r="CM215"/>
      <c r="CN215"/>
      <c r="CO215"/>
      <c r="CP215"/>
      <c r="CQ215"/>
      <c r="CR215"/>
      <c r="CS215"/>
      <c r="CT215"/>
      <c r="CU215"/>
      <c r="CV215"/>
      <c r="CW215"/>
      <c r="CX215"/>
      <c r="CY215"/>
      <c r="CZ215"/>
      <c r="DA215"/>
      <c r="DB215"/>
      <c r="DC215"/>
      <c r="DD215"/>
      <c r="DE215"/>
      <c r="DF215"/>
      <c r="DG215"/>
      <c r="DH215"/>
      <c r="DI215"/>
      <c r="DJ215"/>
      <c r="DK215"/>
      <c r="DL215"/>
      <c r="DM215"/>
      <c r="DN215"/>
      <c r="DO215"/>
      <c r="DP215"/>
      <c r="DQ215"/>
      <c r="DR215"/>
      <c r="DS215"/>
      <c r="DT215"/>
      <c r="DU215"/>
      <c r="DV215"/>
      <c r="DW215"/>
      <c r="DX215"/>
      <c r="DY215"/>
      <c r="DZ215"/>
      <c r="EA215"/>
      <c r="EB215"/>
      <c r="EC215"/>
      <c r="ED215"/>
      <c r="EE215"/>
      <c r="EF215"/>
      <c r="EG215"/>
      <c r="EH215"/>
      <c r="EI215"/>
      <c r="EJ215"/>
      <c r="EK215"/>
      <c r="EL215"/>
      <c r="EM215"/>
      <c r="EN215"/>
      <c r="EO215"/>
      <c r="EP215"/>
      <c r="EQ215"/>
      <c r="ER215"/>
      <c r="ES215"/>
      <c r="ET215"/>
      <c r="EU215"/>
      <c r="EV215"/>
      <c r="EW215"/>
      <c r="EX215"/>
      <c r="EY215"/>
      <c r="EZ215"/>
      <c r="FA215"/>
      <c r="FB215"/>
      <c r="FC215"/>
      <c r="FD215"/>
      <c r="FE215"/>
      <c r="FF215"/>
      <c r="FG215"/>
      <c r="FH215"/>
      <c r="FI215"/>
      <c r="FJ215"/>
      <c r="FK215"/>
      <c r="FL215"/>
      <c r="FM215"/>
      <c r="FN215"/>
      <c r="FO215"/>
      <c r="FP215"/>
      <c r="FQ215"/>
      <c r="FR215"/>
      <c r="FS215"/>
      <c r="FT215"/>
      <c r="FU215"/>
      <c r="FV215"/>
      <c r="FW215"/>
      <c r="FX215"/>
      <c r="FY215"/>
      <c r="FZ215"/>
      <c r="GA215"/>
      <c r="GB215"/>
      <c r="GC215"/>
      <c r="GD215"/>
      <c r="GE215"/>
      <c r="GF215"/>
      <c r="GG215"/>
      <c r="GH215"/>
      <c r="GI215"/>
      <c r="GJ215"/>
      <c r="GK215"/>
      <c r="GL215"/>
      <c r="GM215"/>
      <c r="GN215"/>
      <c r="GO215"/>
      <c r="GP215"/>
      <c r="GQ215"/>
      <c r="GR215"/>
      <c r="GS215"/>
      <c r="GT215"/>
      <c r="GU215"/>
      <c r="GV215"/>
      <c r="GW215"/>
      <c r="GX215"/>
      <c r="GY215"/>
      <c r="GZ215"/>
      <c r="HA215"/>
      <c r="HB215"/>
      <c r="HC215"/>
      <c r="HD215"/>
      <c r="HE215"/>
      <c r="HF215"/>
      <c r="HG215"/>
      <c r="HH215"/>
      <c r="HI215"/>
      <c r="HJ215"/>
      <c r="HK215"/>
      <c r="HL215"/>
      <c r="HM215"/>
      <c r="HN215"/>
      <c r="HO215"/>
      <c r="HP215"/>
      <c r="HQ215"/>
      <c r="HR215"/>
      <c r="HS215"/>
      <c r="HT215"/>
      <c r="HU215"/>
      <c r="HV215"/>
      <c r="HW215"/>
      <c r="HX215"/>
      <c r="HY215"/>
      <c r="HZ215"/>
      <c r="IA215"/>
      <c r="IB215"/>
      <c r="IC215"/>
      <c r="ID215"/>
      <c r="IE215"/>
      <c r="IF215"/>
      <c r="IG215"/>
      <c r="IH215"/>
      <c r="II215"/>
      <c r="IJ215"/>
      <c r="IK215"/>
      <c r="IL215"/>
      <c r="IM215"/>
      <c r="IN215"/>
      <c r="IO215"/>
      <c r="IP215"/>
      <c r="IQ215"/>
      <c r="IR215"/>
      <c r="IS215"/>
      <c r="IT215"/>
      <c r="IU215"/>
      <c r="IV215"/>
      <c r="IW215"/>
      <c r="IX215"/>
      <c r="IY215"/>
    </row>
    <row r="216" spans="1:259" ht="36" customHeight="1" x14ac:dyDescent="0.2">
      <c r="A216" s="14" t="s">
        <v>281</v>
      </c>
      <c r="B216" s="29" t="str">
        <f>VLOOKUP(A216,'HECVAT - Full'!A$26:B$285,2,FALSE)</f>
        <v>Do you have an information security awareness program?</v>
      </c>
      <c r="C216" s="36" t="str">
        <f>IF(LEN(VLOOKUP($A216,Questions!$B:$AA,20,FALSE))=0,"",VLOOKUP($A216,Questions!$B:$AA,20,FALSE))</f>
        <v xml:space="preserve"> </v>
      </c>
      <c r="D216" s="37" t="str">
        <f>IF(LEN(VLOOKUP($A216,Questions!$B:$AA,21,FALSE))=0,"",VLOOKUP($A216,Questions!$B:$AA,21,FALSE))</f>
        <v xml:space="preserve"> </v>
      </c>
      <c r="E216" s="36" t="str">
        <f>IF(LEN(VLOOKUP($A216,Questions!$B:$AA,22,FALSE))=0,"",VLOOKUP($A216,Questions!$B:$AA,22,FALSE))</f>
        <v xml:space="preserve"> </v>
      </c>
      <c r="F216" s="36" t="str">
        <f>IF(LEN(VLOOKUP($A216,Questions!$B:$AA,23,FALSE))=0,"",VLOOKUP($A216,Questions!$B:$AA,23,FALSE))</f>
        <v xml:space="preserve"> </v>
      </c>
      <c r="G216" s="37" t="str">
        <f>IF(LEN(VLOOKUP($A216,Questions!$B:$AA,24,FALSE))=0,"",VLOOKUP($A216,Questions!$B:$AA,24,FALSE))</f>
        <v xml:space="preserve"> </v>
      </c>
      <c r="H216" s="36" t="str">
        <f>IF(LEN(VLOOKUP($A216,Questions!$B:$AA,25,FALSE))=0,"",VLOOKUP($A216,Questions!$B:$AA,25,FALSE))</f>
        <v xml:space="preserve"> </v>
      </c>
      <c r="I216" s="36" t="str">
        <f>IF(LEN(VLOOKUP($A216,Questions!$B:$AA,26,FALSE))=0,"",VLOOKUP($A216,Questions!$B:$AA,26,FALSE))</f>
        <v xml:space="preserve"> </v>
      </c>
      <c r="J216" s="36" t="str">
        <f>IF(LEN(VLOOKUP($A216,Questions!$B:$AB,27,FALSE))=0,"",VLOOKUP($A216,Questions!$B:$AB,27,FALSE))</f>
        <v xml:space="preserve"> </v>
      </c>
      <c r="K216"/>
      <c r="L216"/>
      <c r="M216"/>
      <c r="N216"/>
      <c r="O216"/>
      <c r="P216"/>
      <c r="Q216"/>
      <c r="R216"/>
      <c r="S216"/>
      <c r="T216"/>
      <c r="U216"/>
      <c r="V216"/>
      <c r="W216"/>
      <c r="X216"/>
      <c r="Y216"/>
      <c r="Z216"/>
      <c r="AA216"/>
      <c r="AB216"/>
      <c r="AC216"/>
      <c r="AD216"/>
      <c r="AE216"/>
      <c r="AF216"/>
      <c r="AG216"/>
      <c r="AH216"/>
      <c r="AI216"/>
      <c r="AJ216"/>
      <c r="AK216"/>
      <c r="AL216"/>
      <c r="AM216"/>
      <c r="AN216"/>
      <c r="AO216"/>
      <c r="AP216"/>
      <c r="AQ216"/>
      <c r="AR216"/>
      <c r="AS216"/>
      <c r="AT216"/>
      <c r="AU216"/>
      <c r="AV216"/>
      <c r="AW216"/>
      <c r="AX216"/>
      <c r="AY216"/>
      <c r="AZ216"/>
      <c r="BA216"/>
      <c r="BB216"/>
      <c r="BC216"/>
      <c r="BD216"/>
      <c r="BE216"/>
      <c r="BF216"/>
      <c r="BG216"/>
      <c r="BH216"/>
      <c r="BI216"/>
      <c r="BJ216"/>
      <c r="BK216"/>
      <c r="BL216"/>
      <c r="BM216"/>
      <c r="BN216"/>
      <c r="BO216"/>
      <c r="BP216"/>
      <c r="BQ216"/>
      <c r="BR216"/>
      <c r="BS216"/>
      <c r="BT216"/>
      <c r="BU216"/>
      <c r="BV216"/>
      <c r="BW216"/>
      <c r="BX216"/>
      <c r="BY216"/>
      <c r="BZ216"/>
      <c r="CA216"/>
      <c r="CB216"/>
      <c r="CC216"/>
      <c r="CD216"/>
      <c r="CE216"/>
      <c r="CF216"/>
      <c r="CG216"/>
      <c r="CH216"/>
      <c r="CI216"/>
      <c r="CJ216"/>
      <c r="CK216"/>
      <c r="CL216"/>
      <c r="CM216"/>
      <c r="CN216"/>
      <c r="CO216"/>
      <c r="CP216"/>
      <c r="CQ216"/>
      <c r="CR216"/>
      <c r="CS216"/>
      <c r="CT216"/>
      <c r="CU216"/>
      <c r="CV216"/>
      <c r="CW216"/>
      <c r="CX216"/>
      <c r="CY216"/>
      <c r="CZ216"/>
      <c r="DA216"/>
      <c r="DB216"/>
      <c r="DC216"/>
      <c r="DD216"/>
      <c r="DE216"/>
      <c r="DF216"/>
      <c r="DG216"/>
      <c r="DH216"/>
      <c r="DI216"/>
      <c r="DJ216"/>
      <c r="DK216"/>
      <c r="DL216"/>
      <c r="DM216"/>
      <c r="DN216"/>
      <c r="DO216"/>
      <c r="DP216"/>
      <c r="DQ216"/>
      <c r="DR216"/>
      <c r="DS216"/>
      <c r="DT216"/>
      <c r="DU216"/>
      <c r="DV216"/>
      <c r="DW216"/>
      <c r="DX216"/>
      <c r="DY216"/>
      <c r="DZ216"/>
      <c r="EA216"/>
      <c r="EB216"/>
      <c r="EC216"/>
      <c r="ED216"/>
      <c r="EE216"/>
      <c r="EF216"/>
      <c r="EG216"/>
      <c r="EH216"/>
      <c r="EI216"/>
      <c r="EJ216"/>
      <c r="EK216"/>
      <c r="EL216"/>
      <c r="EM216"/>
      <c r="EN216"/>
      <c r="EO216"/>
      <c r="EP216"/>
      <c r="EQ216"/>
      <c r="ER216"/>
      <c r="ES216"/>
      <c r="ET216"/>
      <c r="EU216"/>
      <c r="EV216"/>
      <c r="EW216"/>
      <c r="EX216"/>
      <c r="EY216"/>
      <c r="EZ216"/>
      <c r="FA216"/>
      <c r="FB216"/>
      <c r="FC216"/>
      <c r="FD216"/>
      <c r="FE216"/>
      <c r="FF216"/>
      <c r="FG216"/>
      <c r="FH216"/>
      <c r="FI216"/>
      <c r="FJ216"/>
      <c r="FK216"/>
      <c r="FL216"/>
      <c r="FM216"/>
      <c r="FN216"/>
      <c r="FO216"/>
      <c r="FP216"/>
      <c r="FQ216"/>
      <c r="FR216"/>
      <c r="FS216"/>
      <c r="FT216"/>
      <c r="FU216"/>
      <c r="FV216"/>
      <c r="FW216"/>
      <c r="FX216"/>
      <c r="FY216"/>
      <c r="FZ216"/>
      <c r="GA216"/>
      <c r="GB216"/>
      <c r="GC216"/>
      <c r="GD216"/>
      <c r="GE216"/>
      <c r="GF216"/>
      <c r="GG216"/>
      <c r="GH216"/>
      <c r="GI216"/>
      <c r="GJ216"/>
      <c r="GK216"/>
      <c r="GL216"/>
      <c r="GM216"/>
      <c r="GN216"/>
      <c r="GO216"/>
      <c r="GP216"/>
      <c r="GQ216"/>
      <c r="GR216"/>
      <c r="GS216"/>
      <c r="GT216"/>
      <c r="GU216"/>
      <c r="GV216"/>
      <c r="GW216"/>
      <c r="GX216"/>
      <c r="GY216"/>
      <c r="GZ216"/>
      <c r="HA216"/>
      <c r="HB216"/>
      <c r="HC216"/>
      <c r="HD216"/>
      <c r="HE216"/>
      <c r="HF216"/>
      <c r="HG216"/>
      <c r="HH216"/>
      <c r="HI216"/>
      <c r="HJ216"/>
      <c r="HK216"/>
      <c r="HL216"/>
      <c r="HM216"/>
      <c r="HN216"/>
      <c r="HO216"/>
      <c r="HP216"/>
      <c r="HQ216"/>
      <c r="HR216"/>
      <c r="HS216"/>
      <c r="HT216"/>
      <c r="HU216"/>
      <c r="HV216"/>
      <c r="HW216"/>
      <c r="HX216"/>
      <c r="HY216"/>
      <c r="HZ216"/>
      <c r="IA216"/>
      <c r="IB216"/>
      <c r="IC216"/>
      <c r="ID216"/>
      <c r="IE216"/>
      <c r="IF216"/>
      <c r="IG216"/>
      <c r="IH216"/>
      <c r="II216"/>
      <c r="IJ216"/>
      <c r="IK216"/>
      <c r="IL216"/>
      <c r="IM216"/>
      <c r="IN216"/>
      <c r="IO216"/>
      <c r="IP216"/>
      <c r="IQ216"/>
      <c r="IR216"/>
      <c r="IS216"/>
      <c r="IT216"/>
      <c r="IU216"/>
      <c r="IV216"/>
      <c r="IW216"/>
      <c r="IX216"/>
      <c r="IY216"/>
    </row>
    <row r="217" spans="1:259" ht="48" customHeight="1" x14ac:dyDescent="0.2">
      <c r="A217" s="14" t="s">
        <v>282</v>
      </c>
      <c r="B217" s="29" t="str">
        <f>VLOOKUP(A217,'HECVAT - Full'!A$26:B$285,2,FALSE)</f>
        <v>Is security awareness training mandatory for all employees?</v>
      </c>
      <c r="C217" s="36" t="str">
        <f>IF(LEN(VLOOKUP($A217,Questions!$B:$AA,20,FALSE))=0,"",VLOOKUP($A217,Questions!$B:$AA,20,FALSE))</f>
        <v xml:space="preserve"> </v>
      </c>
      <c r="D217" s="37" t="str">
        <f>IF(LEN(VLOOKUP($A217,Questions!$B:$AA,21,FALSE))=0,"",VLOOKUP($A217,Questions!$B:$AA,21,FALSE))</f>
        <v xml:space="preserve"> </v>
      </c>
      <c r="E217" s="36" t="str">
        <f>IF(LEN(VLOOKUP($A217,Questions!$B:$AA,22,FALSE))=0,"",VLOOKUP($A217,Questions!$B:$AA,22,FALSE))</f>
        <v xml:space="preserve"> </v>
      </c>
      <c r="F217" s="36" t="str">
        <f>IF(LEN(VLOOKUP($A217,Questions!$B:$AA,23,FALSE))=0,"",VLOOKUP($A217,Questions!$B:$AA,23,FALSE))</f>
        <v xml:space="preserve"> </v>
      </c>
      <c r="G217" s="36" t="str">
        <f>IF(LEN(VLOOKUP($A217,Questions!$B:$AA,24,FALSE))=0,"",VLOOKUP($A217,Questions!$B:$AA,24,FALSE))</f>
        <v xml:space="preserve"> </v>
      </c>
      <c r="H217" s="36" t="str">
        <f>IF(LEN(VLOOKUP($A217,Questions!$B:$AA,25,FALSE))=0,"",VLOOKUP($A217,Questions!$B:$AA,25,FALSE))</f>
        <v xml:space="preserve"> </v>
      </c>
      <c r="I217" s="36" t="str">
        <f>IF(LEN(VLOOKUP($A217,Questions!$B:$AA,26,FALSE))=0,"",VLOOKUP($A217,Questions!$B:$AA,26,FALSE))</f>
        <v xml:space="preserve"> </v>
      </c>
      <c r="J217" s="36" t="str">
        <f>IF(LEN(VLOOKUP($A217,Questions!$B:$AB,27,FALSE))=0,"",VLOOKUP($A217,Questions!$B:$AB,27,FALSE))</f>
        <v xml:space="preserve"> </v>
      </c>
      <c r="K217"/>
      <c r="L217"/>
      <c r="M217"/>
      <c r="N217"/>
      <c r="O217"/>
      <c r="P217"/>
      <c r="Q217"/>
      <c r="R217"/>
      <c r="S217"/>
      <c r="T217"/>
      <c r="U217"/>
      <c r="V217"/>
      <c r="W217"/>
      <c r="X217"/>
      <c r="Y217"/>
      <c r="Z217"/>
      <c r="AA217"/>
      <c r="AB217"/>
      <c r="AC217"/>
      <c r="AD217"/>
      <c r="AE217"/>
      <c r="AF217"/>
      <c r="AG217"/>
      <c r="AH217"/>
      <c r="AI217"/>
      <c r="AJ217"/>
      <c r="AK217"/>
      <c r="AL217"/>
      <c r="AM217"/>
      <c r="AN217"/>
      <c r="AO217"/>
      <c r="AP217"/>
      <c r="AQ217"/>
      <c r="AR217"/>
      <c r="AS217"/>
      <c r="AT217"/>
      <c r="AU217"/>
      <c r="AV217"/>
      <c r="AW217"/>
      <c r="AX217"/>
      <c r="AY217"/>
      <c r="AZ217"/>
      <c r="BA217"/>
      <c r="BB217"/>
      <c r="BC217"/>
      <c r="BD217"/>
      <c r="BE217"/>
      <c r="BF217"/>
      <c r="BG217"/>
      <c r="BH217"/>
      <c r="BI217"/>
      <c r="BJ217"/>
      <c r="BK217"/>
      <c r="BL217"/>
      <c r="BM217"/>
      <c r="BN217"/>
      <c r="BO217"/>
      <c r="BP217"/>
      <c r="BQ217"/>
      <c r="BR217"/>
      <c r="BS217"/>
      <c r="BT217"/>
      <c r="BU217"/>
      <c r="BV217"/>
      <c r="BW217"/>
      <c r="BX217"/>
      <c r="BY217"/>
      <c r="BZ217"/>
      <c r="CA217"/>
      <c r="CB217"/>
      <c r="CC217"/>
      <c r="CD217"/>
      <c r="CE217"/>
      <c r="CF217"/>
      <c r="CG217"/>
      <c r="CH217"/>
      <c r="CI217"/>
      <c r="CJ217"/>
      <c r="CK217"/>
      <c r="CL217"/>
      <c r="CM217"/>
      <c r="CN217"/>
      <c r="CO217"/>
      <c r="CP217"/>
      <c r="CQ217"/>
      <c r="CR217"/>
      <c r="CS217"/>
      <c r="CT217"/>
      <c r="CU217"/>
      <c r="CV217"/>
      <c r="CW217"/>
      <c r="CX217"/>
      <c r="CY217"/>
      <c r="CZ217"/>
      <c r="DA217"/>
      <c r="DB217"/>
      <c r="DC217"/>
      <c r="DD217"/>
      <c r="DE217"/>
      <c r="DF217"/>
      <c r="DG217"/>
      <c r="DH217"/>
      <c r="DI217"/>
      <c r="DJ217"/>
      <c r="DK217"/>
      <c r="DL217"/>
      <c r="DM217"/>
      <c r="DN217"/>
      <c r="DO217"/>
      <c r="DP217"/>
      <c r="DQ217"/>
      <c r="DR217"/>
      <c r="DS217"/>
      <c r="DT217"/>
      <c r="DU217"/>
      <c r="DV217"/>
      <c r="DW217"/>
      <c r="DX217"/>
      <c r="DY217"/>
      <c r="DZ217"/>
      <c r="EA217"/>
      <c r="EB217"/>
      <c r="EC217"/>
      <c r="ED217"/>
      <c r="EE217"/>
      <c r="EF217"/>
      <c r="EG217"/>
      <c r="EH217"/>
      <c r="EI217"/>
      <c r="EJ217"/>
      <c r="EK217"/>
      <c r="EL217"/>
      <c r="EM217"/>
      <c r="EN217"/>
      <c r="EO217"/>
      <c r="EP217"/>
      <c r="EQ217"/>
      <c r="ER217"/>
      <c r="ES217"/>
      <c r="ET217"/>
      <c r="EU217"/>
      <c r="EV217"/>
      <c r="EW217"/>
      <c r="EX217"/>
      <c r="EY217"/>
      <c r="EZ217"/>
      <c r="FA217"/>
      <c r="FB217"/>
      <c r="FC217"/>
      <c r="FD217"/>
      <c r="FE217"/>
      <c r="FF217"/>
      <c r="FG217"/>
      <c r="FH217"/>
      <c r="FI217"/>
      <c r="FJ217"/>
      <c r="FK217"/>
      <c r="FL217"/>
      <c r="FM217"/>
      <c r="FN217"/>
      <c r="FO217"/>
      <c r="FP217"/>
      <c r="FQ217"/>
      <c r="FR217"/>
      <c r="FS217"/>
      <c r="FT217"/>
      <c r="FU217"/>
      <c r="FV217"/>
      <c r="FW217"/>
      <c r="FX217"/>
      <c r="FY217"/>
      <c r="FZ217"/>
      <c r="GA217"/>
      <c r="GB217"/>
      <c r="GC217"/>
      <c r="GD217"/>
      <c r="GE217"/>
      <c r="GF217"/>
      <c r="GG217"/>
      <c r="GH217"/>
      <c r="GI217"/>
      <c r="GJ217"/>
      <c r="GK217"/>
      <c r="GL217"/>
      <c r="GM217"/>
      <c r="GN217"/>
      <c r="GO217"/>
      <c r="GP217"/>
      <c r="GQ217"/>
      <c r="GR217"/>
      <c r="GS217"/>
      <c r="GT217"/>
      <c r="GU217"/>
      <c r="GV217"/>
      <c r="GW217"/>
      <c r="GX217"/>
      <c r="GY217"/>
      <c r="GZ217"/>
      <c r="HA217"/>
      <c r="HB217"/>
      <c r="HC217"/>
      <c r="HD217"/>
      <c r="HE217"/>
      <c r="HF217"/>
      <c r="HG217"/>
      <c r="HH217"/>
      <c r="HI217"/>
      <c r="HJ217"/>
      <c r="HK217"/>
      <c r="HL217"/>
      <c r="HM217"/>
      <c r="HN217"/>
      <c r="HO217"/>
      <c r="HP217"/>
      <c r="HQ217"/>
      <c r="HR217"/>
      <c r="HS217"/>
      <c r="HT217"/>
      <c r="HU217"/>
      <c r="HV217"/>
      <c r="HW217"/>
      <c r="HX217"/>
      <c r="HY217"/>
      <c r="HZ217"/>
      <c r="IA217"/>
      <c r="IB217"/>
      <c r="IC217"/>
      <c r="ID217"/>
      <c r="IE217"/>
      <c r="IF217"/>
      <c r="IG217"/>
      <c r="IH217"/>
      <c r="II217"/>
      <c r="IJ217"/>
      <c r="IK217"/>
      <c r="IL217"/>
      <c r="IM217"/>
      <c r="IN217"/>
      <c r="IO217"/>
      <c r="IP217"/>
      <c r="IQ217"/>
      <c r="IR217"/>
      <c r="IS217"/>
      <c r="IT217"/>
      <c r="IU217"/>
      <c r="IV217"/>
      <c r="IW217"/>
      <c r="IX217"/>
      <c r="IY217"/>
    </row>
    <row r="218" spans="1:259" ht="36" customHeight="1" x14ac:dyDescent="0.2">
      <c r="A218" s="14" t="s">
        <v>283</v>
      </c>
      <c r="B218" s="29" t="str">
        <f>VLOOKUP(A218,'HECVAT - Full'!A$26:B$285,2,FALSE)</f>
        <v>Do you have process and procedure(s) documented, and currently followed, that require a review and update of the access-list(s) for privileged accounts?</v>
      </c>
      <c r="C218" s="36" t="str">
        <f>IF(LEN(VLOOKUP($A218,Questions!$B:$AA,20,FALSE))=0,"",VLOOKUP($A218,Questions!$B:$AA,20,FALSE))</f>
        <v xml:space="preserve"> </v>
      </c>
      <c r="D218" s="37" t="str">
        <f>IF(LEN(VLOOKUP($A218,Questions!$B:$AA,21,FALSE))=0,"",VLOOKUP($A218,Questions!$B:$AA,21,FALSE))</f>
        <v xml:space="preserve"> </v>
      </c>
      <c r="E218" s="36" t="str">
        <f>IF(LEN(VLOOKUP($A218,Questions!$B:$AA,22,FALSE))=0,"",VLOOKUP($A218,Questions!$B:$AA,22,FALSE))</f>
        <v xml:space="preserve"> </v>
      </c>
      <c r="F218" s="36" t="str">
        <f>IF(LEN(VLOOKUP($A218,Questions!$B:$AA,23,FALSE))=0,"",VLOOKUP($A218,Questions!$B:$AA,23,FALSE))</f>
        <v xml:space="preserve"> </v>
      </c>
      <c r="G218" s="37" t="str">
        <f>IF(LEN(VLOOKUP($A218,Questions!$B:$AA,24,FALSE))=0,"",VLOOKUP($A218,Questions!$B:$AA,24,FALSE))</f>
        <v xml:space="preserve"> </v>
      </c>
      <c r="H218" s="36" t="str">
        <f>IF(LEN(VLOOKUP($A218,Questions!$B:$AA,25,FALSE))=0,"",VLOOKUP($A218,Questions!$B:$AA,25,FALSE))</f>
        <v xml:space="preserve"> </v>
      </c>
      <c r="I218" s="36" t="str">
        <f>IF(LEN(VLOOKUP($A218,Questions!$B:$AA,26,FALSE))=0,"",VLOOKUP($A218,Questions!$B:$AA,26,FALSE))</f>
        <v xml:space="preserve"> </v>
      </c>
      <c r="J218" s="36" t="str">
        <f>IF(LEN(VLOOKUP($A218,Questions!$B:$AB,27,FALSE))=0,"",VLOOKUP($A218,Questions!$B:$AB,27,FALSE))</f>
        <v xml:space="preserve"> </v>
      </c>
      <c r="K218"/>
      <c r="L218"/>
      <c r="M218"/>
      <c r="N218"/>
      <c r="O218"/>
      <c r="P218"/>
      <c r="Q218"/>
      <c r="R218"/>
      <c r="S218"/>
      <c r="T218"/>
      <c r="U218"/>
      <c r="V218"/>
      <c r="W218"/>
      <c r="X218"/>
      <c r="Y218"/>
      <c r="Z218"/>
      <c r="AA218"/>
      <c r="AB218"/>
      <c r="AC218"/>
      <c r="AD218"/>
      <c r="AE218"/>
      <c r="AF218"/>
      <c r="AG218"/>
      <c r="AH218"/>
      <c r="AI218"/>
      <c r="AJ218"/>
      <c r="AK218"/>
      <c r="AL218"/>
      <c r="AM218"/>
      <c r="AN218"/>
      <c r="AO218"/>
      <c r="AP218"/>
      <c r="AQ218"/>
      <c r="AR218"/>
      <c r="AS218"/>
      <c r="AT218"/>
      <c r="AU218"/>
      <c r="AV218"/>
      <c r="AW218"/>
      <c r="AX218"/>
      <c r="AY218"/>
      <c r="AZ218"/>
      <c r="BA218"/>
      <c r="BB218"/>
      <c r="BC218"/>
      <c r="BD218"/>
      <c r="BE218"/>
      <c r="BF218"/>
      <c r="BG218"/>
      <c r="BH218"/>
      <c r="BI218"/>
      <c r="BJ218"/>
      <c r="BK218"/>
      <c r="BL218"/>
      <c r="BM218"/>
      <c r="BN218"/>
      <c r="BO218"/>
      <c r="BP218"/>
      <c r="BQ218"/>
      <c r="BR218"/>
      <c r="BS218"/>
      <c r="BT218"/>
      <c r="BU218"/>
      <c r="BV218"/>
      <c r="BW218"/>
      <c r="BX218"/>
      <c r="BY218"/>
      <c r="BZ218"/>
      <c r="CA218"/>
      <c r="CB218"/>
      <c r="CC218"/>
      <c r="CD218"/>
      <c r="CE218"/>
      <c r="CF218"/>
      <c r="CG218"/>
      <c r="CH218"/>
      <c r="CI218"/>
      <c r="CJ218"/>
      <c r="CK218"/>
      <c r="CL218"/>
      <c r="CM218"/>
      <c r="CN218"/>
      <c r="CO218"/>
      <c r="CP218"/>
      <c r="CQ218"/>
      <c r="CR218"/>
      <c r="CS218"/>
      <c r="CT218"/>
      <c r="CU218"/>
      <c r="CV218"/>
      <c r="CW218"/>
      <c r="CX218"/>
      <c r="CY218"/>
      <c r="CZ218"/>
      <c r="DA218"/>
      <c r="DB218"/>
      <c r="DC218"/>
      <c r="DD218"/>
      <c r="DE218"/>
      <c r="DF218"/>
      <c r="DG218"/>
      <c r="DH218"/>
      <c r="DI218"/>
      <c r="DJ218"/>
      <c r="DK218"/>
      <c r="DL218"/>
      <c r="DM218"/>
      <c r="DN218"/>
      <c r="DO218"/>
      <c r="DP218"/>
      <c r="DQ218"/>
      <c r="DR218"/>
      <c r="DS218"/>
      <c r="DT218"/>
      <c r="DU218"/>
      <c r="DV218"/>
      <c r="DW218"/>
      <c r="DX218"/>
      <c r="DY218"/>
      <c r="DZ218"/>
      <c r="EA218"/>
      <c r="EB218"/>
      <c r="EC218"/>
      <c r="ED218"/>
      <c r="EE218"/>
      <c r="EF218"/>
      <c r="EG218"/>
      <c r="EH218"/>
      <c r="EI218"/>
      <c r="EJ218"/>
      <c r="EK218"/>
      <c r="EL218"/>
      <c r="EM218"/>
      <c r="EN218"/>
      <c r="EO218"/>
      <c r="EP218"/>
      <c r="EQ218"/>
      <c r="ER218"/>
      <c r="ES218"/>
      <c r="ET218"/>
      <c r="EU218"/>
      <c r="EV218"/>
      <c r="EW218"/>
      <c r="EX218"/>
      <c r="EY218"/>
      <c r="EZ218"/>
      <c r="FA218"/>
      <c r="FB218"/>
      <c r="FC218"/>
      <c r="FD218"/>
      <c r="FE218"/>
      <c r="FF218"/>
      <c r="FG218"/>
      <c r="FH218"/>
      <c r="FI218"/>
      <c r="FJ218"/>
      <c r="FK218"/>
      <c r="FL218"/>
      <c r="FM218"/>
      <c r="FN218"/>
      <c r="FO218"/>
      <c r="FP218"/>
      <c r="FQ218"/>
      <c r="FR218"/>
      <c r="FS218"/>
      <c r="FT218"/>
      <c r="FU218"/>
      <c r="FV218"/>
      <c r="FW218"/>
      <c r="FX218"/>
      <c r="FY218"/>
      <c r="FZ218"/>
      <c r="GA218"/>
      <c r="GB218"/>
      <c r="GC218"/>
      <c r="GD218"/>
      <c r="GE218"/>
      <c r="GF218"/>
      <c r="GG218"/>
      <c r="GH218"/>
      <c r="GI218"/>
      <c r="GJ218"/>
      <c r="GK218"/>
      <c r="GL218"/>
      <c r="GM218"/>
      <c r="GN218"/>
      <c r="GO218"/>
      <c r="GP218"/>
      <c r="GQ218"/>
      <c r="GR218"/>
      <c r="GS218"/>
      <c r="GT218"/>
      <c r="GU218"/>
      <c r="GV218"/>
      <c r="GW218"/>
      <c r="GX218"/>
      <c r="GY218"/>
      <c r="GZ218"/>
      <c r="HA218"/>
      <c r="HB218"/>
      <c r="HC218"/>
      <c r="HD218"/>
      <c r="HE218"/>
      <c r="HF218"/>
      <c r="HG218"/>
      <c r="HH218"/>
      <c r="HI218"/>
      <c r="HJ218"/>
      <c r="HK218"/>
      <c r="HL218"/>
      <c r="HM218"/>
      <c r="HN218"/>
      <c r="HO218"/>
      <c r="HP218"/>
      <c r="HQ218"/>
      <c r="HR218"/>
      <c r="HS218"/>
      <c r="HT218"/>
      <c r="HU218"/>
      <c r="HV218"/>
      <c r="HW218"/>
      <c r="HX218"/>
      <c r="HY218"/>
      <c r="HZ218"/>
      <c r="IA218"/>
      <c r="IB218"/>
      <c r="IC218"/>
      <c r="ID218"/>
      <c r="IE218"/>
      <c r="IF218"/>
      <c r="IG218"/>
      <c r="IH218"/>
      <c r="II218"/>
      <c r="IJ218"/>
      <c r="IK218"/>
      <c r="IL218"/>
      <c r="IM218"/>
      <c r="IN218"/>
      <c r="IO218"/>
      <c r="IP218"/>
      <c r="IQ218"/>
      <c r="IR218"/>
      <c r="IS218"/>
      <c r="IT218"/>
      <c r="IU218"/>
      <c r="IV218"/>
      <c r="IW218"/>
      <c r="IX218"/>
      <c r="IY218"/>
    </row>
    <row r="219" spans="1:259" ht="48" customHeight="1" x14ac:dyDescent="0.2">
      <c r="A219" s="14" t="s">
        <v>284</v>
      </c>
      <c r="B219" s="29" t="str">
        <f>VLOOKUP(A219,'HECVAT - Full'!A$26:B$285,2,FALSE)</f>
        <v>Do you have documented, and currently implemented, internal audit processes and procedures?</v>
      </c>
      <c r="C219" s="36" t="str">
        <f>IF(LEN(VLOOKUP($A219,Questions!$B:$AA,20,FALSE))=0,"",VLOOKUP($A219,Questions!$B:$AA,20,FALSE))</f>
        <v xml:space="preserve"> </v>
      </c>
      <c r="D219" s="36" t="str">
        <f>IF(LEN(VLOOKUP($A219,Questions!$B:$AA,21,FALSE))=0,"",VLOOKUP($A219,Questions!$B:$AA,21,FALSE))</f>
        <v xml:space="preserve"> </v>
      </c>
      <c r="E219" s="36" t="str">
        <f>IF(LEN(VLOOKUP($A219,Questions!$B:$AA,22,FALSE))=0,"",VLOOKUP($A219,Questions!$B:$AA,22,FALSE))</f>
        <v xml:space="preserve"> </v>
      </c>
      <c r="F219" s="36" t="str">
        <f>IF(LEN(VLOOKUP($A219,Questions!$B:$AA,23,FALSE))=0,"",VLOOKUP($A219,Questions!$B:$AA,23,FALSE))</f>
        <v xml:space="preserve"> </v>
      </c>
      <c r="G219" s="37" t="str">
        <f>IF(LEN(VLOOKUP($A219,Questions!$B:$AA,24,FALSE))=0,"",VLOOKUP($A219,Questions!$B:$AA,24,FALSE))</f>
        <v xml:space="preserve"> </v>
      </c>
      <c r="H219" s="36" t="str">
        <f>IF(LEN(VLOOKUP($A219,Questions!$B:$AA,25,FALSE))=0,"",VLOOKUP($A219,Questions!$B:$AA,25,FALSE))</f>
        <v xml:space="preserve"> </v>
      </c>
      <c r="I219" s="36" t="str">
        <f>IF(LEN(VLOOKUP($A219,Questions!$B:$AA,26,FALSE))=0,"",VLOOKUP($A219,Questions!$B:$AA,26,FALSE))</f>
        <v xml:space="preserve"> </v>
      </c>
      <c r="J219" s="36" t="str">
        <f>IF(LEN(VLOOKUP($A219,Questions!$B:$AB,27,FALSE))=0,"",VLOOKUP($A219,Questions!$B:$AB,27,FALSE))</f>
        <v xml:space="preserve"> </v>
      </c>
      <c r="K219"/>
      <c r="L219"/>
      <c r="M219"/>
      <c r="N219"/>
      <c r="O219"/>
      <c r="P219"/>
      <c r="Q219"/>
      <c r="R219"/>
      <c r="S219"/>
      <c r="T219"/>
      <c r="U219"/>
      <c r="V219"/>
      <c r="W219"/>
      <c r="X219"/>
      <c r="Y219"/>
      <c r="Z219"/>
      <c r="AA219"/>
      <c r="AB219"/>
      <c r="AC219"/>
      <c r="AD219"/>
      <c r="AE219"/>
      <c r="AF219"/>
      <c r="AG219"/>
      <c r="AH219"/>
      <c r="AI219"/>
      <c r="AJ219"/>
      <c r="AK219"/>
      <c r="AL219"/>
      <c r="AM219"/>
      <c r="AN219"/>
      <c r="AO219"/>
      <c r="AP219"/>
      <c r="AQ219"/>
      <c r="AR219"/>
      <c r="AS219"/>
      <c r="AT219"/>
      <c r="AU219"/>
      <c r="AV219"/>
      <c r="AW219"/>
      <c r="AX219"/>
      <c r="AY219"/>
      <c r="AZ219"/>
      <c r="BA219"/>
      <c r="BB219"/>
      <c r="BC219"/>
      <c r="BD219"/>
      <c r="BE219"/>
      <c r="BF219"/>
      <c r="BG219"/>
      <c r="BH219"/>
      <c r="BI219"/>
      <c r="BJ219"/>
      <c r="BK219"/>
      <c r="BL219"/>
      <c r="BM219"/>
      <c r="BN219"/>
      <c r="BO219"/>
      <c r="BP219"/>
      <c r="BQ219"/>
      <c r="BR219"/>
      <c r="BS219"/>
      <c r="BT219"/>
      <c r="BU219"/>
      <c r="BV219"/>
      <c r="BW219"/>
      <c r="BX219"/>
      <c r="BY219"/>
      <c r="BZ219"/>
      <c r="CA219"/>
      <c r="CB219"/>
      <c r="CC219"/>
      <c r="CD219"/>
      <c r="CE219"/>
      <c r="CF219"/>
      <c r="CG219"/>
      <c r="CH219"/>
      <c r="CI219"/>
      <c r="CJ219"/>
      <c r="CK219"/>
      <c r="CL219"/>
      <c r="CM219"/>
      <c r="CN219"/>
      <c r="CO219"/>
      <c r="CP219"/>
      <c r="CQ219"/>
      <c r="CR219"/>
      <c r="CS219"/>
      <c r="CT219"/>
      <c r="CU219"/>
      <c r="CV219"/>
      <c r="CW219"/>
      <c r="CX219"/>
      <c r="CY219"/>
      <c r="CZ219"/>
      <c r="DA219"/>
      <c r="DB219"/>
      <c r="DC219"/>
      <c r="DD219"/>
      <c r="DE219"/>
      <c r="DF219"/>
      <c r="DG219"/>
      <c r="DH219"/>
      <c r="DI219"/>
      <c r="DJ219"/>
      <c r="DK219"/>
      <c r="DL219"/>
      <c r="DM219"/>
      <c r="DN219"/>
      <c r="DO219"/>
      <c r="DP219"/>
      <c r="DQ219"/>
      <c r="DR219"/>
      <c r="DS219"/>
      <c r="DT219"/>
      <c r="DU219"/>
      <c r="DV219"/>
      <c r="DW219"/>
      <c r="DX219"/>
      <c r="DY219"/>
      <c r="DZ219"/>
      <c r="EA219"/>
      <c r="EB219"/>
      <c r="EC219"/>
      <c r="ED219"/>
      <c r="EE219"/>
      <c r="EF219"/>
      <c r="EG219"/>
      <c r="EH219"/>
      <c r="EI219"/>
      <c r="EJ219"/>
      <c r="EK219"/>
      <c r="EL219"/>
      <c r="EM219"/>
      <c r="EN219"/>
      <c r="EO219"/>
      <c r="EP219"/>
      <c r="EQ219"/>
      <c r="ER219"/>
      <c r="ES219"/>
      <c r="ET219"/>
      <c r="EU219"/>
      <c r="EV219"/>
      <c r="EW219"/>
      <c r="EX219"/>
      <c r="EY219"/>
      <c r="EZ219"/>
      <c r="FA219"/>
      <c r="FB219"/>
      <c r="FC219"/>
      <c r="FD219"/>
      <c r="FE219"/>
      <c r="FF219"/>
      <c r="FG219"/>
      <c r="FH219"/>
      <c r="FI219"/>
      <c r="FJ219"/>
      <c r="FK219"/>
      <c r="FL219"/>
      <c r="FM219"/>
      <c r="FN219"/>
      <c r="FO219"/>
      <c r="FP219"/>
      <c r="FQ219"/>
      <c r="FR219"/>
      <c r="FS219"/>
      <c r="FT219"/>
      <c r="FU219"/>
      <c r="FV219"/>
      <c r="FW219"/>
      <c r="FX219"/>
      <c r="FY219"/>
      <c r="FZ219"/>
      <c r="GA219"/>
      <c r="GB219"/>
      <c r="GC219"/>
      <c r="GD219"/>
      <c r="GE219"/>
      <c r="GF219"/>
      <c r="GG219"/>
      <c r="GH219"/>
      <c r="GI219"/>
      <c r="GJ219"/>
      <c r="GK219"/>
      <c r="GL219"/>
      <c r="GM219"/>
      <c r="GN219"/>
      <c r="GO219"/>
      <c r="GP219"/>
      <c r="GQ219"/>
      <c r="GR219"/>
      <c r="GS219"/>
      <c r="GT219"/>
      <c r="GU219"/>
      <c r="GV219"/>
      <c r="GW219"/>
      <c r="GX219"/>
      <c r="GY219"/>
      <c r="GZ219"/>
      <c r="HA219"/>
      <c r="HB219"/>
      <c r="HC219"/>
      <c r="HD219"/>
      <c r="HE219"/>
      <c r="HF219"/>
      <c r="HG219"/>
      <c r="HH219"/>
      <c r="HI219"/>
      <c r="HJ219"/>
      <c r="HK219"/>
      <c r="HL219"/>
      <c r="HM219"/>
      <c r="HN219"/>
      <c r="HO219"/>
      <c r="HP219"/>
      <c r="HQ219"/>
      <c r="HR219"/>
      <c r="HS219"/>
      <c r="HT219"/>
      <c r="HU219"/>
      <c r="HV219"/>
      <c r="HW219"/>
      <c r="HX219"/>
      <c r="HY219"/>
      <c r="HZ219"/>
      <c r="IA219"/>
      <c r="IB219"/>
      <c r="IC219"/>
      <c r="ID219"/>
      <c r="IE219"/>
      <c r="IF219"/>
      <c r="IG219"/>
      <c r="IH219"/>
      <c r="II219"/>
      <c r="IJ219"/>
      <c r="IK219"/>
      <c r="IL219"/>
      <c r="IM219"/>
      <c r="IN219"/>
      <c r="IO219"/>
      <c r="IP219"/>
      <c r="IQ219"/>
      <c r="IR219"/>
      <c r="IS219"/>
      <c r="IT219"/>
      <c r="IU219"/>
      <c r="IV219"/>
      <c r="IW219"/>
      <c r="IX219"/>
      <c r="IY219"/>
    </row>
    <row r="220" spans="1:259" ht="48" customHeight="1" x14ac:dyDescent="0.2">
      <c r="A220" s="14" t="s">
        <v>285</v>
      </c>
      <c r="B220" s="29" t="str">
        <f>VLOOKUP(A220,'HECVAT - Full'!A$26:B$285,2,FALSE)</f>
        <v>Does your organization have physical security controls and policies in place?</v>
      </c>
      <c r="C220" s="36" t="str">
        <f>IF(LEN(VLOOKUP($A220,Questions!$B:$AA,20,FALSE))=0,"",VLOOKUP($A220,Questions!$B:$AA,20,FALSE))</f>
        <v xml:space="preserve"> </v>
      </c>
      <c r="D220" s="36" t="str">
        <f>IF(LEN(VLOOKUP($A220,Questions!$B:$AA,21,FALSE))=0,"",VLOOKUP($A220,Questions!$B:$AA,21,FALSE))</f>
        <v xml:space="preserve"> </v>
      </c>
      <c r="E220" s="36" t="str">
        <f>IF(LEN(VLOOKUP($A220,Questions!$B:$AA,22,FALSE))=0,"",VLOOKUP($A220,Questions!$B:$AA,22,FALSE))</f>
        <v xml:space="preserve"> </v>
      </c>
      <c r="F220" s="36" t="str">
        <f>IF(LEN(VLOOKUP($A220,Questions!$B:$AA,23,FALSE))=0,"",VLOOKUP($A220,Questions!$B:$AA,23,FALSE))</f>
        <v xml:space="preserve"> </v>
      </c>
      <c r="G220" s="36" t="str">
        <f>IF(LEN(VLOOKUP($A220,Questions!$B:$AA,24,FALSE))=0,"",VLOOKUP($A220,Questions!$B:$AA,24,FALSE))</f>
        <v xml:space="preserve"> </v>
      </c>
      <c r="H220" s="36" t="str">
        <f>IF(LEN(VLOOKUP($A220,Questions!$B:$AA,25,FALSE))=0,"",VLOOKUP($A220,Questions!$B:$AA,25,FALSE))</f>
        <v xml:space="preserve"> </v>
      </c>
      <c r="I220" s="36" t="str">
        <f>IF(LEN(VLOOKUP($A220,Questions!$B:$AA,26,FALSE))=0,"",VLOOKUP($A220,Questions!$B:$AA,26,FALSE))</f>
        <v xml:space="preserve"> </v>
      </c>
      <c r="J220" s="36" t="str">
        <f>IF(LEN(VLOOKUP($A220,Questions!$B:$AB,27,FALSE))=0,"",VLOOKUP($A220,Questions!$B:$AB,27,FALSE))</f>
        <v xml:space="preserve"> </v>
      </c>
      <c r="K220"/>
      <c r="L220"/>
      <c r="M220"/>
      <c r="N220"/>
      <c r="O220"/>
      <c r="P220"/>
      <c r="Q220"/>
      <c r="R220"/>
      <c r="S220"/>
      <c r="T220"/>
      <c r="U220"/>
      <c r="V220"/>
      <c r="W220"/>
      <c r="X220"/>
      <c r="Y220"/>
      <c r="Z220"/>
      <c r="AA220"/>
      <c r="AB220"/>
      <c r="AC220"/>
      <c r="AD220"/>
      <c r="AE220"/>
      <c r="AF220"/>
      <c r="AG220"/>
      <c r="AH220"/>
      <c r="AI220"/>
      <c r="AJ220"/>
      <c r="AK220"/>
      <c r="AL220"/>
      <c r="AM220"/>
      <c r="AN220"/>
      <c r="AO220"/>
      <c r="AP220"/>
      <c r="AQ220"/>
      <c r="AR220"/>
      <c r="AS220"/>
      <c r="AT220"/>
      <c r="AU220"/>
      <c r="AV220"/>
      <c r="AW220"/>
      <c r="AX220"/>
      <c r="AY220"/>
      <c r="AZ220"/>
      <c r="BA220"/>
      <c r="BB220"/>
      <c r="BC220"/>
      <c r="BD220"/>
      <c r="BE220"/>
      <c r="BF220"/>
      <c r="BG220"/>
      <c r="BH220"/>
      <c r="BI220"/>
      <c r="BJ220"/>
      <c r="BK220"/>
      <c r="BL220"/>
      <c r="BM220"/>
      <c r="BN220"/>
      <c r="BO220"/>
      <c r="BP220"/>
      <c r="BQ220"/>
      <c r="BR220"/>
      <c r="BS220"/>
      <c r="BT220"/>
      <c r="BU220"/>
      <c r="BV220"/>
      <c r="BW220"/>
      <c r="BX220"/>
      <c r="BY220"/>
      <c r="BZ220"/>
      <c r="CA220"/>
      <c r="CB220"/>
      <c r="CC220"/>
      <c r="CD220"/>
      <c r="CE220"/>
      <c r="CF220"/>
      <c r="CG220"/>
      <c r="CH220"/>
      <c r="CI220"/>
      <c r="CJ220"/>
      <c r="CK220"/>
      <c r="CL220"/>
      <c r="CM220"/>
      <c r="CN220"/>
      <c r="CO220"/>
      <c r="CP220"/>
      <c r="CQ220"/>
      <c r="CR220"/>
      <c r="CS220"/>
      <c r="CT220"/>
      <c r="CU220"/>
      <c r="CV220"/>
      <c r="CW220"/>
      <c r="CX220"/>
      <c r="CY220"/>
      <c r="CZ220"/>
      <c r="DA220"/>
      <c r="DB220"/>
      <c r="DC220"/>
      <c r="DD220"/>
      <c r="DE220"/>
      <c r="DF220"/>
      <c r="DG220"/>
      <c r="DH220"/>
      <c r="DI220"/>
      <c r="DJ220"/>
      <c r="DK220"/>
      <c r="DL220"/>
      <c r="DM220"/>
      <c r="DN220"/>
      <c r="DO220"/>
      <c r="DP220"/>
      <c r="DQ220"/>
      <c r="DR220"/>
      <c r="DS220"/>
      <c r="DT220"/>
      <c r="DU220"/>
      <c r="DV220"/>
      <c r="DW220"/>
      <c r="DX220"/>
      <c r="DY220"/>
      <c r="DZ220"/>
      <c r="EA220"/>
      <c r="EB220"/>
      <c r="EC220"/>
      <c r="ED220"/>
      <c r="EE220"/>
      <c r="EF220"/>
      <c r="EG220"/>
      <c r="EH220"/>
      <c r="EI220"/>
      <c r="EJ220"/>
      <c r="EK220"/>
      <c r="EL220"/>
      <c r="EM220"/>
      <c r="EN220"/>
      <c r="EO220"/>
      <c r="EP220"/>
      <c r="EQ220"/>
      <c r="ER220"/>
      <c r="ES220"/>
      <c r="ET220"/>
      <c r="EU220"/>
      <c r="EV220"/>
      <c r="EW220"/>
      <c r="EX220"/>
      <c r="EY220"/>
      <c r="EZ220"/>
      <c r="FA220"/>
      <c r="FB220"/>
      <c r="FC220"/>
      <c r="FD220"/>
      <c r="FE220"/>
      <c r="FF220"/>
      <c r="FG220"/>
      <c r="FH220"/>
      <c r="FI220"/>
      <c r="FJ220"/>
      <c r="FK220"/>
      <c r="FL220"/>
      <c r="FM220"/>
      <c r="FN220"/>
      <c r="FO220"/>
      <c r="FP220"/>
      <c r="FQ220"/>
      <c r="FR220"/>
      <c r="FS220"/>
      <c r="FT220"/>
      <c r="FU220"/>
      <c r="FV220"/>
      <c r="FW220"/>
      <c r="FX220"/>
      <c r="FY220"/>
      <c r="FZ220"/>
      <c r="GA220"/>
      <c r="GB220"/>
      <c r="GC220"/>
      <c r="GD220"/>
      <c r="GE220"/>
      <c r="GF220"/>
      <c r="GG220"/>
      <c r="GH220"/>
      <c r="GI220"/>
      <c r="GJ220"/>
      <c r="GK220"/>
      <c r="GL220"/>
      <c r="GM220"/>
      <c r="GN220"/>
      <c r="GO220"/>
      <c r="GP220"/>
      <c r="GQ220"/>
      <c r="GR220"/>
      <c r="GS220"/>
      <c r="GT220"/>
      <c r="GU220"/>
      <c r="GV220"/>
      <c r="GW220"/>
      <c r="GX220"/>
      <c r="GY220"/>
      <c r="GZ220"/>
      <c r="HA220"/>
      <c r="HB220"/>
      <c r="HC220"/>
      <c r="HD220"/>
      <c r="HE220"/>
      <c r="HF220"/>
      <c r="HG220"/>
      <c r="HH220"/>
      <c r="HI220"/>
      <c r="HJ220"/>
      <c r="HK220"/>
      <c r="HL220"/>
      <c r="HM220"/>
      <c r="HN220"/>
      <c r="HO220"/>
      <c r="HP220"/>
      <c r="HQ220"/>
      <c r="HR220"/>
      <c r="HS220"/>
      <c r="HT220"/>
      <c r="HU220"/>
      <c r="HV220"/>
      <c r="HW220"/>
      <c r="HX220"/>
      <c r="HY220"/>
      <c r="HZ220"/>
      <c r="IA220"/>
      <c r="IB220"/>
      <c r="IC220"/>
      <c r="ID220"/>
      <c r="IE220"/>
      <c r="IF220"/>
      <c r="IG220"/>
      <c r="IH220"/>
      <c r="II220"/>
      <c r="IJ220"/>
      <c r="IK220"/>
      <c r="IL220"/>
      <c r="IM220"/>
      <c r="IN220"/>
      <c r="IO220"/>
      <c r="IP220"/>
      <c r="IQ220"/>
      <c r="IR220"/>
      <c r="IS220"/>
      <c r="IT220"/>
      <c r="IU220"/>
      <c r="IV220"/>
      <c r="IW220"/>
      <c r="IX220"/>
      <c r="IY220"/>
    </row>
    <row r="221" spans="1:259" s="320" customFormat="1" ht="36" customHeight="1" x14ac:dyDescent="0.2">
      <c r="A221" s="380" t="s">
        <v>2725</v>
      </c>
      <c r="B221" s="380"/>
      <c r="C221" s="24" t="str">
        <f>C$22</f>
        <v>CIS Critical Security Controls v6.1</v>
      </c>
      <c r="D221" s="24" t="str">
        <f t="shared" ref="D221:J221" si="14">D$22</f>
        <v>HIPAA</v>
      </c>
      <c r="E221" s="24" t="str">
        <f t="shared" si="14"/>
        <v>ISO 27002:27013</v>
      </c>
      <c r="F221" s="24" t="str">
        <f t="shared" si="14"/>
        <v>NIST Cybersecurity Framework</v>
      </c>
      <c r="G221" s="24" t="str">
        <f t="shared" si="14"/>
        <v>NIST SP 800-171r1</v>
      </c>
      <c r="H221" s="24" t="str">
        <f t="shared" si="14"/>
        <v>NIST SP 800-53r4</v>
      </c>
      <c r="I221" s="24" t="str">
        <f t="shared" si="14"/>
        <v>PCI DSS</v>
      </c>
      <c r="J221" s="24" t="str">
        <f t="shared" si="14"/>
        <v>Trusted CI</v>
      </c>
    </row>
    <row r="222" spans="1:259" s="320" customFormat="1" ht="70.25" customHeight="1" x14ac:dyDescent="0.2">
      <c r="A222" s="14" t="s">
        <v>2717</v>
      </c>
      <c r="B222" s="29" t="str">
        <f>VLOOKUP(A222,'HECVAT - Full'!A$26:B$285,2,FALSE)</f>
        <v>Do you have a formal incident response plan?</v>
      </c>
      <c r="C222" s="37" t="str">
        <f>IF(LEN(VLOOKUP($A222,Questions!$B:$AA,20,FALSE))=0,"",VLOOKUP($A222,Questions!$B:$AA,20,FALSE))</f>
        <v xml:space="preserve"> </v>
      </c>
      <c r="D222" s="37" t="str">
        <f>IF(LEN(VLOOKUP($A222,Questions!$B:$AA,21,FALSE))=0,"",VLOOKUP($A222,Questions!$B:$AA,21,FALSE))</f>
        <v xml:space="preserve"> </v>
      </c>
      <c r="E222" s="36" t="str">
        <f>IF(LEN(VLOOKUP($A222,Questions!$B:$AA,22,FALSE))=0,"",VLOOKUP($A222,Questions!$B:$AA,22,FALSE))</f>
        <v xml:space="preserve"> </v>
      </c>
      <c r="F222" s="37" t="str">
        <f>IF(LEN(VLOOKUP($A222,Questions!$B:$AA,23,FALSE))=0,"",VLOOKUP($A222,Questions!$B:$AA,23,FALSE))</f>
        <v xml:space="preserve"> </v>
      </c>
      <c r="G222" s="37" t="str">
        <f>IF(LEN(VLOOKUP($A222,Questions!$B:$AA,24,FALSE))=0,"",VLOOKUP($A222,Questions!$B:$AA,24,FALSE))</f>
        <v xml:space="preserve"> </v>
      </c>
      <c r="H222" s="36" t="str">
        <f>IF(LEN(VLOOKUP($A222,Questions!$B:$AA,25,FALSE))=0,"",VLOOKUP($A222,Questions!$B:$AA,25,FALSE))</f>
        <v xml:space="preserve"> </v>
      </c>
      <c r="I222" s="37" t="str">
        <f>IF(LEN(VLOOKUP($A222,Questions!$B:$AA,26,FALSE))=0,"",VLOOKUP($A222,Questions!$B:$AA,26,FALSE))</f>
        <v xml:space="preserve"> </v>
      </c>
      <c r="J222" s="37" t="str">
        <f>IF(LEN(VLOOKUP($A222,Questions!$B:$AB,27,FALSE))=0,"",VLOOKUP($A222,Questions!$B:$AB,27,FALSE))</f>
        <v xml:space="preserve"> </v>
      </c>
    </row>
    <row r="223" spans="1:259" s="338" customFormat="1" ht="70.25" customHeight="1" x14ac:dyDescent="0.2">
      <c r="A223" s="14" t="s">
        <v>2716</v>
      </c>
      <c r="B223" s="29" t="str">
        <f>VLOOKUP(A223,'HECVAT - Full'!A$26:B$285,2,FALSE)</f>
        <v>Do you have either an internal incident response team or retain an external team?</v>
      </c>
      <c r="C223" s="37" t="str">
        <f>IF(LEN(VLOOKUP($A223,Questions!$B:$AA,20,FALSE))=0,"",VLOOKUP($A223,Questions!$B:$AA,20,FALSE))</f>
        <v xml:space="preserve"> </v>
      </c>
      <c r="D223" s="37" t="str">
        <f>IF(LEN(VLOOKUP($A223,Questions!$B:$AA,21,FALSE))=0,"",VLOOKUP($A223,Questions!$B:$AA,21,FALSE))</f>
        <v xml:space="preserve"> </v>
      </c>
      <c r="E223" s="36" t="str">
        <f>IF(LEN(VLOOKUP($A223,Questions!$B:$AA,22,FALSE))=0,"",VLOOKUP($A223,Questions!$B:$AA,22,FALSE))</f>
        <v xml:space="preserve"> </v>
      </c>
      <c r="F223" s="37" t="str">
        <f>IF(LEN(VLOOKUP($A223,Questions!$B:$AA,23,FALSE))=0,"",VLOOKUP($A223,Questions!$B:$AA,23,FALSE))</f>
        <v xml:space="preserve"> </v>
      </c>
      <c r="G223" s="37" t="str">
        <f>IF(LEN(VLOOKUP($A223,Questions!$B:$AA,24,FALSE))=0,"",VLOOKUP($A223,Questions!$B:$AA,24,FALSE))</f>
        <v xml:space="preserve"> </v>
      </c>
      <c r="H223" s="36" t="str">
        <f>IF(LEN(VLOOKUP($A223,Questions!$B:$AA,25,FALSE))=0,"",VLOOKUP($A223,Questions!$B:$AA,25,FALSE))</f>
        <v xml:space="preserve"> </v>
      </c>
      <c r="I223" s="37" t="str">
        <f>IF(LEN(VLOOKUP($A223,Questions!$B:$AA,26,FALSE))=0,"",VLOOKUP($A223,Questions!$B:$AA,26,FALSE))</f>
        <v xml:space="preserve"> </v>
      </c>
      <c r="J223" s="37" t="str">
        <f>IF(LEN(VLOOKUP($A223,Questions!$B:$AB,27,FALSE))=0,"",VLOOKUP($A223,Questions!$B:$AB,27,FALSE))</f>
        <v xml:space="preserve"> </v>
      </c>
    </row>
    <row r="224" spans="1:259" s="338" customFormat="1" ht="70.25" customHeight="1" x14ac:dyDescent="0.2">
      <c r="A224" s="14" t="s">
        <v>2714</v>
      </c>
      <c r="B224" s="29" t="str">
        <f>VLOOKUP(A224,'HECVAT - Full'!A$26:B$285,2,FALSE)</f>
        <v>Do you have the capability to respond to incidents on a 24x7x365 basis?</v>
      </c>
      <c r="C224" s="37" t="str">
        <f>IF(LEN(VLOOKUP($A224,Questions!$B:$AA,20,FALSE))=0,"",VLOOKUP($A224,Questions!$B:$AA,20,FALSE))</f>
        <v xml:space="preserve"> </v>
      </c>
      <c r="D224" s="37" t="str">
        <f>IF(LEN(VLOOKUP($A224,Questions!$B:$AA,21,FALSE))=0,"",VLOOKUP($A224,Questions!$B:$AA,21,FALSE))</f>
        <v xml:space="preserve"> </v>
      </c>
      <c r="E224" s="36" t="str">
        <f>IF(LEN(VLOOKUP($A224,Questions!$B:$AA,22,FALSE))=0,"",VLOOKUP($A224,Questions!$B:$AA,22,FALSE))</f>
        <v xml:space="preserve"> </v>
      </c>
      <c r="F224" s="37" t="str">
        <f>IF(LEN(VLOOKUP($A224,Questions!$B:$AA,23,FALSE))=0,"",VLOOKUP($A224,Questions!$B:$AA,23,FALSE))</f>
        <v xml:space="preserve"> </v>
      </c>
      <c r="G224" s="37" t="str">
        <f>IF(LEN(VLOOKUP($A224,Questions!$B:$AA,24,FALSE))=0,"",VLOOKUP($A224,Questions!$B:$AA,24,FALSE))</f>
        <v xml:space="preserve"> </v>
      </c>
      <c r="H224" s="36" t="str">
        <f>IF(LEN(VLOOKUP($A224,Questions!$B:$AA,25,FALSE))=0,"",VLOOKUP($A224,Questions!$B:$AA,25,FALSE))</f>
        <v xml:space="preserve"> </v>
      </c>
      <c r="I224" s="37" t="str">
        <f>IF(LEN(VLOOKUP($A224,Questions!$B:$AA,26,FALSE))=0,"",VLOOKUP($A224,Questions!$B:$AA,26,FALSE))</f>
        <v xml:space="preserve"> </v>
      </c>
      <c r="J224" s="37" t="str">
        <f>IF(LEN(VLOOKUP($A224,Questions!$B:$AB,27,FALSE))=0,"",VLOOKUP($A224,Questions!$B:$AB,27,FALSE))</f>
        <v xml:space="preserve"> </v>
      </c>
    </row>
    <row r="225" spans="1:259" s="320" customFormat="1" ht="70.25" customHeight="1" x14ac:dyDescent="0.2">
      <c r="A225" s="14" t="s">
        <v>2721</v>
      </c>
      <c r="B225" s="29" t="str">
        <f>VLOOKUP(A225,'HECVAT - Full'!A$26:B$285,2,FALSE)</f>
        <v>Do you carry cyber-risk insurance to protect against unforeseen service outages, data that is lost or stolen, and security incidents?</v>
      </c>
      <c r="C225" s="37" t="str">
        <f>IF(LEN(VLOOKUP($A225,Questions!$B:$AA,20,FALSE))=0,"",VLOOKUP($A225,Questions!$B:$AA,20,FALSE))</f>
        <v xml:space="preserve"> </v>
      </c>
      <c r="D225" s="37" t="str">
        <f>IF(LEN(VLOOKUP($A225,Questions!$B:$AA,21,FALSE))=0,"",VLOOKUP($A225,Questions!$B:$AA,21,FALSE))</f>
        <v xml:space="preserve"> </v>
      </c>
      <c r="E225" s="36" t="str">
        <f>IF(LEN(VLOOKUP($A225,Questions!$B:$AA,22,FALSE))=0,"",VLOOKUP($A225,Questions!$B:$AA,22,FALSE))</f>
        <v xml:space="preserve"> </v>
      </c>
      <c r="F225" s="37" t="str">
        <f>IF(LEN(VLOOKUP($A225,Questions!$B:$AA,23,FALSE))=0,"",VLOOKUP($A225,Questions!$B:$AA,23,FALSE))</f>
        <v xml:space="preserve"> </v>
      </c>
      <c r="G225" s="37" t="str">
        <f>IF(LEN(VLOOKUP($A225,Questions!$B:$AA,24,FALSE))=0,"",VLOOKUP($A225,Questions!$B:$AA,24,FALSE))</f>
        <v xml:space="preserve"> </v>
      </c>
      <c r="H225" s="36" t="str">
        <f>IF(LEN(VLOOKUP($A225,Questions!$B:$AA,25,FALSE))=0,"",VLOOKUP($A225,Questions!$B:$AA,25,FALSE))</f>
        <v xml:space="preserve"> </v>
      </c>
      <c r="I225" s="37" t="str">
        <f>IF(LEN(VLOOKUP($A225,Questions!$B:$AA,26,FALSE))=0,"",VLOOKUP($A225,Questions!$B:$AA,26,FALSE))</f>
        <v xml:space="preserve"> </v>
      </c>
      <c r="J225" s="37" t="str">
        <f>IF(LEN(VLOOKUP($A225,Questions!$B:$AB,27,FALSE))=0,"",VLOOKUP($A225,Questions!$B:$AB,27,FALSE))</f>
        <v xml:space="preserve"> </v>
      </c>
    </row>
    <row r="226" spans="1:259" ht="36" customHeight="1" x14ac:dyDescent="0.2">
      <c r="A226" s="380" t="str">
        <f>IF($C$30="","Quality Assurance",IF($C$30="Yes","Quality Assurance - Optional based on QUALIFIER response.","Quality Assurance"))</f>
        <v>Quality Assurance</v>
      </c>
      <c r="B226" s="380"/>
      <c r="C226" s="24" t="str">
        <f>C$22</f>
        <v>CIS Critical Security Controls v6.1</v>
      </c>
      <c r="D226" s="24" t="str">
        <f t="shared" ref="D226:J226" si="15">D$22</f>
        <v>HIPAA</v>
      </c>
      <c r="E226" s="24" t="str">
        <f t="shared" si="15"/>
        <v>ISO 27002:27013</v>
      </c>
      <c r="F226" s="24" t="str">
        <f t="shared" si="15"/>
        <v>NIST Cybersecurity Framework</v>
      </c>
      <c r="G226" s="24" t="str">
        <f t="shared" si="15"/>
        <v>NIST SP 800-171r1</v>
      </c>
      <c r="H226" s="24" t="str">
        <f t="shared" si="15"/>
        <v>NIST SP 800-53r4</v>
      </c>
      <c r="I226" s="24" t="str">
        <f t="shared" si="15"/>
        <v>PCI DSS</v>
      </c>
      <c r="J226" s="24" t="str">
        <f t="shared" si="15"/>
        <v>Trusted CI</v>
      </c>
      <c r="K226"/>
      <c r="L226"/>
      <c r="M226"/>
      <c r="N226"/>
      <c r="O226"/>
      <c r="P226"/>
      <c r="Q226"/>
      <c r="R226"/>
      <c r="S226"/>
      <c r="T226"/>
      <c r="U226"/>
      <c r="V226"/>
      <c r="W226"/>
      <c r="X226"/>
      <c r="Y226"/>
      <c r="Z226"/>
      <c r="AA226"/>
      <c r="AB226"/>
      <c r="AC226"/>
      <c r="AD226"/>
      <c r="AE226"/>
      <c r="AF226"/>
      <c r="AG226"/>
      <c r="AH226"/>
      <c r="AI226"/>
      <c r="AJ226"/>
      <c r="AK226"/>
      <c r="AL226"/>
      <c r="AM226"/>
      <c r="AN226"/>
      <c r="AO226"/>
      <c r="AP226"/>
      <c r="AQ226"/>
      <c r="AR226"/>
      <c r="AS226"/>
      <c r="AT226"/>
      <c r="AU226"/>
      <c r="AV226"/>
      <c r="AW226"/>
      <c r="AX226"/>
      <c r="AY226"/>
      <c r="AZ226"/>
      <c r="BA226"/>
      <c r="BB226"/>
      <c r="BC226"/>
      <c r="BD226"/>
      <c r="BE226"/>
      <c r="BF226"/>
      <c r="BG226"/>
      <c r="BH226"/>
      <c r="BI226"/>
      <c r="BJ226"/>
      <c r="BK226"/>
      <c r="BL226"/>
      <c r="BM226"/>
      <c r="BN226"/>
      <c r="BO226"/>
      <c r="BP226"/>
      <c r="BQ226"/>
      <c r="BR226"/>
      <c r="BS226"/>
      <c r="BT226"/>
      <c r="BU226"/>
      <c r="BV226"/>
      <c r="BW226"/>
      <c r="BX226"/>
      <c r="BY226"/>
      <c r="BZ226"/>
      <c r="CA226"/>
      <c r="CB226"/>
      <c r="CC226"/>
      <c r="CD226"/>
      <c r="CE226"/>
      <c r="CF226"/>
      <c r="CG226"/>
      <c r="CH226"/>
      <c r="CI226"/>
      <c r="CJ226"/>
      <c r="CK226"/>
      <c r="CL226"/>
      <c r="CM226"/>
      <c r="CN226"/>
      <c r="CO226"/>
      <c r="CP226"/>
      <c r="CQ226"/>
      <c r="CR226"/>
      <c r="CS226"/>
      <c r="CT226"/>
      <c r="CU226"/>
      <c r="CV226"/>
      <c r="CW226"/>
      <c r="CX226"/>
      <c r="CY226"/>
      <c r="CZ226"/>
      <c r="DA226"/>
      <c r="DB226"/>
      <c r="DC226"/>
      <c r="DD226"/>
      <c r="DE226"/>
      <c r="DF226"/>
      <c r="DG226"/>
      <c r="DH226"/>
      <c r="DI226"/>
      <c r="DJ226"/>
      <c r="DK226"/>
      <c r="DL226"/>
      <c r="DM226"/>
      <c r="DN226"/>
      <c r="DO226"/>
      <c r="DP226"/>
      <c r="DQ226"/>
      <c r="DR226"/>
      <c r="DS226"/>
      <c r="DT226"/>
      <c r="DU226"/>
      <c r="DV226"/>
      <c r="DW226"/>
      <c r="DX226"/>
      <c r="DY226"/>
      <c r="DZ226"/>
      <c r="EA226"/>
      <c r="EB226"/>
      <c r="EC226"/>
      <c r="ED226"/>
      <c r="EE226"/>
      <c r="EF226"/>
      <c r="EG226"/>
      <c r="EH226"/>
      <c r="EI226"/>
      <c r="EJ226"/>
      <c r="EK226"/>
      <c r="EL226"/>
      <c r="EM226"/>
      <c r="EN226"/>
      <c r="EO226"/>
      <c r="EP226"/>
      <c r="EQ226"/>
      <c r="ER226"/>
      <c r="ES226"/>
      <c r="ET226"/>
      <c r="EU226"/>
      <c r="EV226"/>
      <c r="EW226"/>
      <c r="EX226"/>
      <c r="EY226"/>
      <c r="EZ226"/>
      <c r="FA226"/>
      <c r="FB226"/>
      <c r="FC226"/>
      <c r="FD226"/>
      <c r="FE226"/>
      <c r="FF226"/>
      <c r="FG226"/>
      <c r="FH226"/>
      <c r="FI226"/>
      <c r="FJ226"/>
      <c r="FK226"/>
      <c r="FL226"/>
      <c r="FM226"/>
      <c r="FN226"/>
      <c r="FO226"/>
      <c r="FP226"/>
      <c r="FQ226"/>
      <c r="FR226"/>
      <c r="FS226"/>
      <c r="FT226"/>
      <c r="FU226"/>
      <c r="FV226"/>
      <c r="FW226"/>
      <c r="FX226"/>
      <c r="FY226"/>
      <c r="FZ226"/>
      <c r="GA226"/>
      <c r="GB226"/>
      <c r="GC226"/>
      <c r="GD226"/>
      <c r="GE226"/>
      <c r="GF226"/>
      <c r="GG226"/>
      <c r="GH226"/>
      <c r="GI226"/>
      <c r="GJ226"/>
      <c r="GK226"/>
      <c r="GL226"/>
      <c r="GM226"/>
      <c r="GN226"/>
      <c r="GO226"/>
      <c r="GP226"/>
      <c r="GQ226"/>
      <c r="GR226"/>
      <c r="GS226"/>
      <c r="GT226"/>
      <c r="GU226"/>
      <c r="GV226"/>
      <c r="GW226"/>
      <c r="GX226"/>
      <c r="GY226"/>
      <c r="GZ226"/>
      <c r="HA226"/>
      <c r="HB226"/>
      <c r="HC226"/>
      <c r="HD226"/>
      <c r="HE226"/>
      <c r="HF226"/>
      <c r="HG226"/>
      <c r="HH226"/>
      <c r="HI226"/>
      <c r="HJ226"/>
      <c r="HK226"/>
      <c r="HL226"/>
      <c r="HM226"/>
      <c r="HN226"/>
      <c r="HO226"/>
      <c r="HP226"/>
      <c r="HQ226"/>
      <c r="HR226"/>
      <c r="HS226"/>
      <c r="HT226"/>
      <c r="HU226"/>
      <c r="HV226"/>
      <c r="HW226"/>
      <c r="HX226"/>
      <c r="HY226"/>
      <c r="HZ226"/>
      <c r="IA226"/>
      <c r="IB226"/>
      <c r="IC226"/>
      <c r="ID226"/>
      <c r="IE226"/>
      <c r="IF226"/>
      <c r="IG226"/>
      <c r="IH226"/>
      <c r="II226"/>
      <c r="IJ226"/>
      <c r="IK226"/>
      <c r="IL226"/>
      <c r="IM226"/>
      <c r="IN226"/>
      <c r="IO226"/>
      <c r="IP226"/>
      <c r="IQ226"/>
      <c r="IR226"/>
      <c r="IS226"/>
      <c r="IT226"/>
      <c r="IU226"/>
      <c r="IV226"/>
      <c r="IW226"/>
      <c r="IX226"/>
      <c r="IY226"/>
    </row>
    <row r="227" spans="1:259" ht="48" customHeight="1" x14ac:dyDescent="0.2">
      <c r="A227" s="14" t="s">
        <v>286</v>
      </c>
      <c r="B227" s="29" t="str">
        <f>VLOOKUP(A227,'HECVAT - Full'!A$26:B$285,2,FALSE)</f>
        <v>Do you have a documented and currently implemented Quality Assurance program?</v>
      </c>
      <c r="C227" s="36" t="str">
        <f>IF(LEN(VLOOKUP($A227,Questions!$B:$AA,20,FALSE))=0,"",VLOOKUP($A227,Questions!$B:$AA,20,FALSE))</f>
        <v xml:space="preserve"> </v>
      </c>
      <c r="D227" s="38" t="str">
        <f>IF(LEN(VLOOKUP($A227,Questions!$B:$AA,21,FALSE))=0,"",VLOOKUP($A227,Questions!$B:$AA,21,FALSE))</f>
        <v xml:space="preserve"> </v>
      </c>
      <c r="E227" s="38" t="str">
        <f>IF(LEN(VLOOKUP($A227,Questions!$B:$AA,22,FALSE))=0,"",VLOOKUP($A227,Questions!$B:$AA,22,FALSE))</f>
        <v xml:space="preserve"> </v>
      </c>
      <c r="F227" s="38" t="str">
        <f>IF(LEN(VLOOKUP($A227,Questions!$B:$AA,23,FALSE))=0,"",VLOOKUP($A227,Questions!$B:$AA,23,FALSE))</f>
        <v xml:space="preserve"> </v>
      </c>
      <c r="G227" s="38" t="str">
        <f>IF(LEN(VLOOKUP($A227,Questions!$B:$AA,24,FALSE))=0,"",VLOOKUP($A227,Questions!$B:$AA,24,FALSE))</f>
        <v xml:space="preserve"> </v>
      </c>
      <c r="H227" s="38" t="str">
        <f>IF(LEN(VLOOKUP($A227,Questions!$B:$AA,25,FALSE))=0,"",VLOOKUP($A227,Questions!$B:$AA,25,FALSE))</f>
        <v xml:space="preserve"> </v>
      </c>
      <c r="I227" s="38" t="str">
        <f>IF(LEN(VLOOKUP($A227,Questions!$B:$AA,26,FALSE))=0,"",VLOOKUP($A227,Questions!$B:$AA,26,FALSE))</f>
        <v xml:space="preserve"> </v>
      </c>
      <c r="J227" s="38" t="str">
        <f>IF(LEN(VLOOKUP($A227,Questions!$B:$AB,27,FALSE))=0,"",VLOOKUP($A227,Questions!$B:$AB,27,FALSE))</f>
        <v xml:space="preserve"> </v>
      </c>
      <c r="K227"/>
      <c r="L227"/>
      <c r="M227"/>
      <c r="N227"/>
      <c r="O227"/>
      <c r="P227"/>
      <c r="Q227"/>
      <c r="R227"/>
      <c r="S227"/>
      <c r="T227"/>
      <c r="U227"/>
      <c r="V227"/>
      <c r="W227"/>
      <c r="X227"/>
      <c r="Y227"/>
      <c r="Z227"/>
      <c r="AA227"/>
      <c r="AB227"/>
      <c r="AC227"/>
      <c r="AD227"/>
      <c r="AE227"/>
      <c r="AF227"/>
      <c r="AG227"/>
      <c r="AH227"/>
      <c r="AI227"/>
      <c r="AJ227"/>
      <c r="AK227"/>
      <c r="AL227"/>
      <c r="AM227"/>
      <c r="AN227"/>
      <c r="AO227"/>
      <c r="AP227"/>
      <c r="AQ227"/>
      <c r="AR227"/>
      <c r="AS227"/>
      <c r="AT227"/>
      <c r="AU227"/>
      <c r="AV227"/>
      <c r="AW227"/>
      <c r="AX227"/>
      <c r="AY227"/>
      <c r="AZ227"/>
      <c r="BA227"/>
      <c r="BB227"/>
      <c r="BC227"/>
      <c r="BD227"/>
      <c r="BE227"/>
      <c r="BF227"/>
      <c r="BG227"/>
      <c r="BH227"/>
      <c r="BI227"/>
      <c r="BJ227"/>
      <c r="BK227"/>
      <c r="BL227"/>
      <c r="BM227"/>
      <c r="BN227"/>
      <c r="BO227"/>
      <c r="BP227"/>
      <c r="BQ227"/>
      <c r="BR227"/>
      <c r="BS227"/>
      <c r="BT227"/>
      <c r="BU227"/>
      <c r="BV227"/>
      <c r="BW227"/>
      <c r="BX227"/>
      <c r="BY227"/>
      <c r="BZ227"/>
      <c r="CA227"/>
      <c r="CB227"/>
      <c r="CC227"/>
      <c r="CD227"/>
      <c r="CE227"/>
      <c r="CF227"/>
      <c r="CG227"/>
      <c r="CH227"/>
      <c r="CI227"/>
      <c r="CJ227"/>
      <c r="CK227"/>
      <c r="CL227"/>
      <c r="CM227"/>
      <c r="CN227"/>
      <c r="CO227"/>
      <c r="CP227"/>
      <c r="CQ227"/>
      <c r="CR227"/>
      <c r="CS227"/>
      <c r="CT227"/>
      <c r="CU227"/>
      <c r="CV227"/>
      <c r="CW227"/>
      <c r="CX227"/>
      <c r="CY227"/>
      <c r="CZ227"/>
      <c r="DA227"/>
      <c r="DB227"/>
      <c r="DC227"/>
      <c r="DD227"/>
      <c r="DE227"/>
      <c r="DF227"/>
      <c r="DG227"/>
      <c r="DH227"/>
      <c r="DI227"/>
      <c r="DJ227"/>
      <c r="DK227"/>
      <c r="DL227"/>
      <c r="DM227"/>
      <c r="DN227"/>
      <c r="DO227"/>
      <c r="DP227"/>
      <c r="DQ227"/>
      <c r="DR227"/>
      <c r="DS227"/>
      <c r="DT227"/>
      <c r="DU227"/>
      <c r="DV227"/>
      <c r="DW227"/>
      <c r="DX227"/>
      <c r="DY227"/>
      <c r="DZ227"/>
      <c r="EA227"/>
      <c r="EB227"/>
      <c r="EC227"/>
      <c r="ED227"/>
      <c r="EE227"/>
      <c r="EF227"/>
      <c r="EG227"/>
      <c r="EH227"/>
      <c r="EI227"/>
      <c r="EJ227"/>
      <c r="EK227"/>
      <c r="EL227"/>
      <c r="EM227"/>
      <c r="EN227"/>
      <c r="EO227"/>
      <c r="EP227"/>
      <c r="EQ227"/>
      <c r="ER227"/>
      <c r="ES227"/>
      <c r="ET227"/>
      <c r="EU227"/>
      <c r="EV227"/>
      <c r="EW227"/>
      <c r="EX227"/>
      <c r="EY227"/>
      <c r="EZ227"/>
      <c r="FA227"/>
      <c r="FB227"/>
      <c r="FC227"/>
      <c r="FD227"/>
      <c r="FE227"/>
      <c r="FF227"/>
      <c r="FG227"/>
      <c r="FH227"/>
      <c r="FI227"/>
      <c r="FJ227"/>
      <c r="FK227"/>
      <c r="FL227"/>
      <c r="FM227"/>
      <c r="FN227"/>
      <c r="FO227"/>
      <c r="FP227"/>
      <c r="FQ227"/>
      <c r="FR227"/>
      <c r="FS227"/>
      <c r="FT227"/>
      <c r="FU227"/>
      <c r="FV227"/>
      <c r="FW227"/>
      <c r="FX227"/>
      <c r="FY227"/>
      <c r="FZ227"/>
      <c r="GA227"/>
      <c r="GB227"/>
      <c r="GC227"/>
      <c r="GD227"/>
      <c r="GE227"/>
      <c r="GF227"/>
      <c r="GG227"/>
      <c r="GH227"/>
      <c r="GI227"/>
      <c r="GJ227"/>
      <c r="GK227"/>
      <c r="GL227"/>
      <c r="GM227"/>
      <c r="GN227"/>
      <c r="GO227"/>
      <c r="GP227"/>
      <c r="GQ227"/>
      <c r="GR227"/>
      <c r="GS227"/>
      <c r="GT227"/>
      <c r="GU227"/>
      <c r="GV227"/>
      <c r="GW227"/>
      <c r="GX227"/>
      <c r="GY227"/>
      <c r="GZ227"/>
      <c r="HA227"/>
      <c r="HB227"/>
      <c r="HC227"/>
      <c r="HD227"/>
      <c r="HE227"/>
      <c r="HF227"/>
      <c r="HG227"/>
      <c r="HH227"/>
      <c r="HI227"/>
      <c r="HJ227"/>
      <c r="HK227"/>
      <c r="HL227"/>
      <c r="HM227"/>
      <c r="HN227"/>
      <c r="HO227"/>
      <c r="HP227"/>
      <c r="HQ227"/>
      <c r="HR227"/>
      <c r="HS227"/>
      <c r="HT227"/>
      <c r="HU227"/>
      <c r="HV227"/>
      <c r="HW227"/>
      <c r="HX227"/>
      <c r="HY227"/>
      <c r="HZ227"/>
      <c r="IA227"/>
      <c r="IB227"/>
      <c r="IC227"/>
      <c r="ID227"/>
      <c r="IE227"/>
      <c r="IF227"/>
      <c r="IG227"/>
      <c r="IH227"/>
      <c r="II227"/>
      <c r="IJ227"/>
      <c r="IK227"/>
      <c r="IL227"/>
      <c r="IM227"/>
      <c r="IN227"/>
      <c r="IO227"/>
      <c r="IP227"/>
      <c r="IQ227"/>
      <c r="IR227"/>
      <c r="IS227"/>
      <c r="IT227"/>
      <c r="IU227"/>
      <c r="IV227"/>
      <c r="IW227"/>
      <c r="IX227"/>
      <c r="IY227"/>
    </row>
    <row r="228" spans="1:259" ht="36" customHeight="1" x14ac:dyDescent="0.2">
      <c r="A228" s="14" t="s">
        <v>287</v>
      </c>
      <c r="B228" s="29" t="str">
        <f>VLOOKUP(A228,'HECVAT - Full'!A$26:B$285,2,FALSE)</f>
        <v>Do you comply with ISO 9001?</v>
      </c>
      <c r="C228" s="36" t="str">
        <f>IF(LEN(VLOOKUP($A228,Questions!$B:$AA,20,FALSE))=0,"",VLOOKUP($A228,Questions!$B:$AA,20,FALSE))</f>
        <v xml:space="preserve"> </v>
      </c>
      <c r="D228" s="38" t="str">
        <f>IF(LEN(VLOOKUP($A228,Questions!$B:$AA,21,FALSE))=0,"",VLOOKUP($A228,Questions!$B:$AA,21,FALSE))</f>
        <v xml:space="preserve"> </v>
      </c>
      <c r="E228" s="36" t="str">
        <f>IF(LEN(VLOOKUP($A228,Questions!$B:$AA,22,FALSE))=0,"",VLOOKUP($A228,Questions!$B:$AA,22,FALSE))</f>
        <v xml:space="preserve"> </v>
      </c>
      <c r="F228" s="37" t="str">
        <f>IF(LEN(VLOOKUP($A228,Questions!$B:$AA,23,FALSE))=0,"",VLOOKUP($A228,Questions!$B:$AA,23,FALSE))</f>
        <v xml:space="preserve"> </v>
      </c>
      <c r="G228" s="37" t="str">
        <f>IF(LEN(VLOOKUP($A228,Questions!$B:$AA,24,FALSE))=0,"",VLOOKUP($A228,Questions!$B:$AA,24,FALSE))</f>
        <v xml:space="preserve"> </v>
      </c>
      <c r="H228" s="38" t="str">
        <f>IF(LEN(VLOOKUP($A228,Questions!$B:$AA,25,FALSE))=0,"",VLOOKUP($A228,Questions!$B:$AA,25,FALSE))</f>
        <v xml:space="preserve"> </v>
      </c>
      <c r="I228" s="38" t="str">
        <f>IF(LEN(VLOOKUP($A228,Questions!$B:$AA,26,FALSE))=0,"",VLOOKUP($A228,Questions!$B:$AA,26,FALSE))</f>
        <v xml:space="preserve"> </v>
      </c>
      <c r="J228" s="38" t="str">
        <f>IF(LEN(VLOOKUP($A228,Questions!$B:$AB,27,FALSE))=0,"",VLOOKUP($A228,Questions!$B:$AB,27,FALSE))</f>
        <v xml:space="preserve"> </v>
      </c>
      <c r="K228"/>
      <c r="L228"/>
      <c r="M228"/>
      <c r="N228"/>
      <c r="O228"/>
      <c r="P228"/>
      <c r="Q228"/>
      <c r="R228"/>
      <c r="S228"/>
      <c r="T228"/>
      <c r="U228"/>
      <c r="V228"/>
      <c r="W228"/>
      <c r="X228"/>
      <c r="Y228"/>
      <c r="Z228"/>
      <c r="AA228"/>
      <c r="AB228"/>
      <c r="AC228"/>
      <c r="AD228"/>
      <c r="AE228"/>
      <c r="AF228"/>
      <c r="AG228"/>
      <c r="AH228"/>
      <c r="AI228"/>
      <c r="AJ228"/>
      <c r="AK228"/>
      <c r="AL228"/>
      <c r="AM228"/>
      <c r="AN228"/>
      <c r="AO228"/>
      <c r="AP228"/>
      <c r="AQ228"/>
      <c r="AR228"/>
      <c r="AS228"/>
      <c r="AT228"/>
      <c r="AU228"/>
      <c r="AV228"/>
      <c r="AW228"/>
      <c r="AX228"/>
      <c r="AY228"/>
      <c r="AZ228"/>
      <c r="BA228"/>
      <c r="BB228"/>
      <c r="BC228"/>
      <c r="BD228"/>
      <c r="BE228"/>
      <c r="BF228"/>
      <c r="BG228"/>
      <c r="BH228"/>
      <c r="BI228"/>
      <c r="BJ228"/>
      <c r="BK228"/>
      <c r="BL228"/>
      <c r="BM228"/>
      <c r="BN228"/>
      <c r="BO228"/>
      <c r="BP228"/>
      <c r="BQ228"/>
      <c r="BR228"/>
      <c r="BS228"/>
      <c r="BT228"/>
      <c r="BU228"/>
      <c r="BV228"/>
      <c r="BW228"/>
      <c r="BX228"/>
      <c r="BY228"/>
      <c r="BZ228"/>
      <c r="CA228"/>
      <c r="CB228"/>
      <c r="CC228"/>
      <c r="CD228"/>
      <c r="CE228"/>
      <c r="CF228"/>
      <c r="CG228"/>
      <c r="CH228"/>
      <c r="CI228"/>
      <c r="CJ228"/>
      <c r="CK228"/>
      <c r="CL228"/>
      <c r="CM228"/>
      <c r="CN228"/>
      <c r="CO228"/>
      <c r="CP228"/>
      <c r="CQ228"/>
      <c r="CR228"/>
      <c r="CS228"/>
      <c r="CT228"/>
      <c r="CU228"/>
      <c r="CV228"/>
      <c r="CW228"/>
      <c r="CX228"/>
      <c r="CY228"/>
      <c r="CZ228"/>
      <c r="DA228"/>
      <c r="DB228"/>
      <c r="DC228"/>
      <c r="DD228"/>
      <c r="DE228"/>
      <c r="DF228"/>
      <c r="DG228"/>
      <c r="DH228"/>
      <c r="DI228"/>
      <c r="DJ228"/>
      <c r="DK228"/>
      <c r="DL228"/>
      <c r="DM228"/>
      <c r="DN228"/>
      <c r="DO228"/>
      <c r="DP228"/>
      <c r="DQ228"/>
      <c r="DR228"/>
      <c r="DS228"/>
      <c r="DT228"/>
      <c r="DU228"/>
      <c r="DV228"/>
      <c r="DW228"/>
      <c r="DX228"/>
      <c r="DY228"/>
      <c r="DZ228"/>
      <c r="EA228"/>
      <c r="EB228"/>
      <c r="EC228"/>
      <c r="ED228"/>
      <c r="EE228"/>
      <c r="EF228"/>
      <c r="EG228"/>
      <c r="EH228"/>
      <c r="EI228"/>
      <c r="EJ228"/>
      <c r="EK228"/>
      <c r="EL228"/>
      <c r="EM228"/>
      <c r="EN228"/>
      <c r="EO228"/>
      <c r="EP228"/>
      <c r="EQ228"/>
      <c r="ER228"/>
      <c r="ES228"/>
      <c r="ET228"/>
      <c r="EU228"/>
      <c r="EV228"/>
      <c r="EW228"/>
      <c r="EX228"/>
      <c r="EY228"/>
      <c r="EZ228"/>
      <c r="FA228"/>
      <c r="FB228"/>
      <c r="FC228"/>
      <c r="FD228"/>
      <c r="FE228"/>
      <c r="FF228"/>
      <c r="FG228"/>
      <c r="FH228"/>
      <c r="FI228"/>
      <c r="FJ228"/>
      <c r="FK228"/>
      <c r="FL228"/>
      <c r="FM228"/>
      <c r="FN228"/>
      <c r="FO228"/>
      <c r="FP228"/>
      <c r="FQ228"/>
      <c r="FR228"/>
      <c r="FS228"/>
      <c r="FT228"/>
      <c r="FU228"/>
      <c r="FV228"/>
      <c r="FW228"/>
      <c r="FX228"/>
      <c r="FY228"/>
      <c r="FZ228"/>
      <c r="GA228"/>
      <c r="GB228"/>
      <c r="GC228"/>
      <c r="GD228"/>
      <c r="GE228"/>
      <c r="GF228"/>
      <c r="GG228"/>
      <c r="GH228"/>
      <c r="GI228"/>
      <c r="GJ228"/>
      <c r="GK228"/>
      <c r="GL228"/>
      <c r="GM228"/>
      <c r="GN228"/>
      <c r="GO228"/>
      <c r="GP228"/>
      <c r="GQ228"/>
      <c r="GR228"/>
      <c r="GS228"/>
      <c r="GT228"/>
      <c r="GU228"/>
      <c r="GV228"/>
      <c r="GW228"/>
      <c r="GX228"/>
      <c r="GY228"/>
      <c r="GZ228"/>
      <c r="HA228"/>
      <c r="HB228"/>
      <c r="HC228"/>
      <c r="HD228"/>
      <c r="HE228"/>
      <c r="HF228"/>
      <c r="HG228"/>
      <c r="HH228"/>
      <c r="HI228"/>
      <c r="HJ228"/>
      <c r="HK228"/>
      <c r="HL228"/>
      <c r="HM228"/>
      <c r="HN228"/>
      <c r="HO228"/>
      <c r="HP228"/>
      <c r="HQ228"/>
      <c r="HR228"/>
      <c r="HS228"/>
      <c r="HT228"/>
      <c r="HU228"/>
      <c r="HV228"/>
      <c r="HW228"/>
      <c r="HX228"/>
      <c r="HY228"/>
      <c r="HZ228"/>
      <c r="IA228"/>
      <c r="IB228"/>
      <c r="IC228"/>
      <c r="ID228"/>
      <c r="IE228"/>
      <c r="IF228"/>
      <c r="IG228"/>
      <c r="IH228"/>
      <c r="II228"/>
      <c r="IJ228"/>
      <c r="IK228"/>
      <c r="IL228"/>
      <c r="IM228"/>
      <c r="IN228"/>
      <c r="IO228"/>
      <c r="IP228"/>
      <c r="IQ228"/>
      <c r="IR228"/>
      <c r="IS228"/>
      <c r="IT228"/>
      <c r="IU228"/>
      <c r="IV228"/>
      <c r="IW228"/>
      <c r="IX228"/>
      <c r="IY228"/>
    </row>
    <row r="229" spans="1:259" ht="53" customHeight="1" x14ac:dyDescent="0.2">
      <c r="A229" s="14" t="s">
        <v>288</v>
      </c>
      <c r="B229" s="29" t="str">
        <f>VLOOKUP(A229,'HECVAT - Full'!A$26:B$285,2,FALSE)</f>
        <v>Will your company provide quality and performance metrics in relation to the scope of services and performance expectations for the services you are offering?</v>
      </c>
      <c r="C229" s="36" t="str">
        <f>IF(LEN(VLOOKUP($A229,Questions!$B:$AA,20,FALSE))=0,"",VLOOKUP($A229,Questions!$B:$AA,20,FALSE))</f>
        <v xml:space="preserve"> </v>
      </c>
      <c r="D229" s="38" t="str">
        <f>IF(LEN(VLOOKUP($A229,Questions!$B:$AA,21,FALSE))=0,"",VLOOKUP($A229,Questions!$B:$AA,21,FALSE))</f>
        <v xml:space="preserve"> </v>
      </c>
      <c r="E229" s="38" t="str">
        <f>IF(LEN(VLOOKUP($A229,Questions!$B:$AA,22,FALSE))=0,"",VLOOKUP($A229,Questions!$B:$AA,22,FALSE))</f>
        <v xml:space="preserve"> </v>
      </c>
      <c r="F229" s="37" t="str">
        <f>IF(LEN(VLOOKUP($A229,Questions!$B:$AA,23,FALSE))=0,"",VLOOKUP($A229,Questions!$B:$AA,23,FALSE))</f>
        <v xml:space="preserve"> </v>
      </c>
      <c r="G229" s="37" t="str">
        <f>IF(LEN(VLOOKUP($A229,Questions!$B:$AA,24,FALSE))=0,"",VLOOKUP($A229,Questions!$B:$AA,24,FALSE))</f>
        <v xml:space="preserve"> </v>
      </c>
      <c r="H229" s="38" t="str">
        <f>IF(LEN(VLOOKUP($A229,Questions!$B:$AA,25,FALSE))=0,"",VLOOKUP($A229,Questions!$B:$AA,25,FALSE))</f>
        <v xml:space="preserve"> </v>
      </c>
      <c r="I229" s="38" t="str">
        <f>IF(LEN(VLOOKUP($A229,Questions!$B:$AA,26,FALSE))=0,"",VLOOKUP($A229,Questions!$B:$AA,26,FALSE))</f>
        <v xml:space="preserve"> </v>
      </c>
      <c r="J229" s="38" t="str">
        <f>IF(LEN(VLOOKUP($A229,Questions!$B:$AB,27,FALSE))=0,"",VLOOKUP($A229,Questions!$B:$AB,27,FALSE))</f>
        <v xml:space="preserve"> </v>
      </c>
      <c r="K229"/>
      <c r="L229"/>
      <c r="M229"/>
      <c r="N229"/>
      <c r="O229"/>
      <c r="P229"/>
      <c r="Q229"/>
      <c r="R229"/>
      <c r="S229"/>
      <c r="T229"/>
      <c r="U229"/>
      <c r="V229"/>
      <c r="W229"/>
      <c r="X229"/>
      <c r="Y229"/>
      <c r="Z229"/>
      <c r="AA229"/>
      <c r="AB229"/>
      <c r="AC229"/>
      <c r="AD229"/>
      <c r="AE229"/>
      <c r="AF229"/>
      <c r="AG229"/>
      <c r="AH229"/>
      <c r="AI229"/>
      <c r="AJ229"/>
      <c r="AK229"/>
      <c r="AL229"/>
      <c r="AM229"/>
      <c r="AN229"/>
      <c r="AO229"/>
      <c r="AP229"/>
      <c r="AQ229"/>
      <c r="AR229"/>
      <c r="AS229"/>
      <c r="AT229"/>
      <c r="AU229"/>
      <c r="AV229"/>
      <c r="AW229"/>
      <c r="AX229"/>
      <c r="AY229"/>
      <c r="AZ229"/>
      <c r="BA229"/>
      <c r="BB229"/>
      <c r="BC229"/>
      <c r="BD229"/>
      <c r="BE229"/>
      <c r="BF229"/>
      <c r="BG229"/>
      <c r="BH229"/>
      <c r="BI229"/>
      <c r="BJ229"/>
      <c r="BK229"/>
      <c r="BL229"/>
      <c r="BM229"/>
      <c r="BN229"/>
      <c r="BO229"/>
      <c r="BP229"/>
      <c r="BQ229"/>
      <c r="BR229"/>
      <c r="BS229"/>
      <c r="BT229"/>
      <c r="BU229"/>
      <c r="BV229"/>
      <c r="BW229"/>
      <c r="BX229"/>
      <c r="BY229"/>
      <c r="BZ229"/>
      <c r="CA229"/>
      <c r="CB229"/>
      <c r="CC229"/>
      <c r="CD229"/>
      <c r="CE229"/>
      <c r="CF229"/>
      <c r="CG229"/>
      <c r="CH229"/>
      <c r="CI229"/>
      <c r="CJ229"/>
      <c r="CK229"/>
      <c r="CL229"/>
      <c r="CM229"/>
      <c r="CN229"/>
      <c r="CO229"/>
      <c r="CP229"/>
      <c r="CQ229"/>
      <c r="CR229"/>
      <c r="CS229"/>
      <c r="CT229"/>
      <c r="CU229"/>
      <c r="CV229"/>
      <c r="CW229"/>
      <c r="CX229"/>
      <c r="CY229"/>
      <c r="CZ229"/>
      <c r="DA229"/>
      <c r="DB229"/>
      <c r="DC229"/>
      <c r="DD229"/>
      <c r="DE229"/>
      <c r="DF229"/>
      <c r="DG229"/>
      <c r="DH229"/>
      <c r="DI229"/>
      <c r="DJ229"/>
      <c r="DK229"/>
      <c r="DL229"/>
      <c r="DM229"/>
      <c r="DN229"/>
      <c r="DO229"/>
      <c r="DP229"/>
      <c r="DQ229"/>
      <c r="DR229"/>
      <c r="DS229"/>
      <c r="DT229"/>
      <c r="DU229"/>
      <c r="DV229"/>
      <c r="DW229"/>
      <c r="DX229"/>
      <c r="DY229"/>
      <c r="DZ229"/>
      <c r="EA229"/>
      <c r="EB229"/>
      <c r="EC229"/>
      <c r="ED229"/>
      <c r="EE229"/>
      <c r="EF229"/>
      <c r="EG229"/>
      <c r="EH229"/>
      <c r="EI229"/>
      <c r="EJ229"/>
      <c r="EK229"/>
      <c r="EL229"/>
      <c r="EM229"/>
      <c r="EN229"/>
      <c r="EO229"/>
      <c r="EP229"/>
      <c r="EQ229"/>
      <c r="ER229"/>
      <c r="ES229"/>
      <c r="ET229"/>
      <c r="EU229"/>
      <c r="EV229"/>
      <c r="EW229"/>
      <c r="EX229"/>
      <c r="EY229"/>
      <c r="EZ229"/>
      <c r="FA229"/>
      <c r="FB229"/>
      <c r="FC229"/>
      <c r="FD229"/>
      <c r="FE229"/>
      <c r="FF229"/>
      <c r="FG229"/>
      <c r="FH229"/>
      <c r="FI229"/>
      <c r="FJ229"/>
      <c r="FK229"/>
      <c r="FL229"/>
      <c r="FM229"/>
      <c r="FN229"/>
      <c r="FO229"/>
      <c r="FP229"/>
      <c r="FQ229"/>
      <c r="FR229"/>
      <c r="FS229"/>
      <c r="FT229"/>
      <c r="FU229"/>
      <c r="FV229"/>
      <c r="FW229"/>
      <c r="FX229"/>
      <c r="FY229"/>
      <c r="FZ229"/>
      <c r="GA229"/>
      <c r="GB229"/>
      <c r="GC229"/>
      <c r="GD229"/>
      <c r="GE229"/>
      <c r="GF229"/>
      <c r="GG229"/>
      <c r="GH229"/>
      <c r="GI229"/>
      <c r="GJ229"/>
      <c r="GK229"/>
      <c r="GL229"/>
      <c r="GM229"/>
      <c r="GN229"/>
      <c r="GO229"/>
      <c r="GP229"/>
      <c r="GQ229"/>
      <c r="GR229"/>
      <c r="GS229"/>
      <c r="GT229"/>
      <c r="GU229"/>
      <c r="GV229"/>
      <c r="GW229"/>
      <c r="GX229"/>
      <c r="GY229"/>
      <c r="GZ229"/>
      <c r="HA229"/>
      <c r="HB229"/>
      <c r="HC229"/>
      <c r="HD229"/>
      <c r="HE229"/>
      <c r="HF229"/>
      <c r="HG229"/>
      <c r="HH229"/>
      <c r="HI229"/>
      <c r="HJ229"/>
      <c r="HK229"/>
      <c r="HL229"/>
      <c r="HM229"/>
      <c r="HN229"/>
      <c r="HO229"/>
      <c r="HP229"/>
      <c r="HQ229"/>
      <c r="HR229"/>
      <c r="HS229"/>
      <c r="HT229"/>
      <c r="HU229"/>
      <c r="HV229"/>
      <c r="HW229"/>
      <c r="HX229"/>
      <c r="HY229"/>
      <c r="HZ229"/>
      <c r="IA229"/>
      <c r="IB229"/>
      <c r="IC229"/>
      <c r="ID229"/>
      <c r="IE229"/>
      <c r="IF229"/>
      <c r="IG229"/>
      <c r="IH229"/>
      <c r="II229"/>
      <c r="IJ229"/>
      <c r="IK229"/>
      <c r="IL229"/>
      <c r="IM229"/>
      <c r="IN229"/>
      <c r="IO229"/>
      <c r="IP229"/>
      <c r="IQ229"/>
      <c r="IR229"/>
      <c r="IS229"/>
      <c r="IT229"/>
      <c r="IU229"/>
      <c r="IV229"/>
      <c r="IW229"/>
      <c r="IX229"/>
      <c r="IY229"/>
    </row>
    <row r="230" spans="1:259" ht="53" customHeight="1" x14ac:dyDescent="0.2">
      <c r="A230" s="14" t="s">
        <v>289</v>
      </c>
      <c r="B230" s="29" t="str">
        <f>VLOOKUP(A230,'HECVAT - Full'!A$26:B$285,2,FALSE)</f>
        <v>Do you incorporate customer feedback into security feature requests?</v>
      </c>
      <c r="C230" s="37" t="str">
        <f>IF(LEN(VLOOKUP($A230,Questions!$B:$AA,20,FALSE))=0,"",VLOOKUP($A230,Questions!$B:$AA,20,FALSE))</f>
        <v xml:space="preserve"> </v>
      </c>
      <c r="D230" s="38" t="str">
        <f>IF(LEN(VLOOKUP($A230,Questions!$B:$AA,21,FALSE))=0,"",VLOOKUP($A230,Questions!$B:$AA,21,FALSE))</f>
        <v xml:space="preserve"> </v>
      </c>
      <c r="E230" s="38" t="str">
        <f>IF(LEN(VLOOKUP($A230,Questions!$B:$AA,22,FALSE))=0,"",VLOOKUP($A230,Questions!$B:$AA,22,FALSE))</f>
        <v xml:space="preserve"> </v>
      </c>
      <c r="F230" s="37" t="str">
        <f>IF(LEN(VLOOKUP($A230,Questions!$B:$AA,23,FALSE))=0,"",VLOOKUP($A230,Questions!$B:$AA,23,FALSE))</f>
        <v xml:space="preserve"> </v>
      </c>
      <c r="G230" s="37" t="str">
        <f>IF(LEN(VLOOKUP($A230,Questions!$B:$AA,24,FALSE))=0,"",VLOOKUP($A230,Questions!$B:$AA,24,FALSE))</f>
        <v xml:space="preserve"> </v>
      </c>
      <c r="H230" s="38" t="str">
        <f>IF(LEN(VLOOKUP($A230,Questions!$B:$AA,25,FALSE))=0,"",VLOOKUP($A230,Questions!$B:$AA,25,FALSE))</f>
        <v xml:space="preserve"> </v>
      </c>
      <c r="I230" s="38" t="str">
        <f>IF(LEN(VLOOKUP($A230,Questions!$B:$AA,26,FALSE))=0,"",VLOOKUP($A230,Questions!$B:$AA,26,FALSE))</f>
        <v xml:space="preserve"> </v>
      </c>
      <c r="J230" s="38" t="str">
        <f>IF(LEN(VLOOKUP($A230,Questions!$B:$AB,27,FALSE))=0,"",VLOOKUP($A230,Questions!$B:$AB,27,FALSE))</f>
        <v xml:space="preserve"> </v>
      </c>
      <c r="K230"/>
      <c r="L230"/>
      <c r="M230"/>
      <c r="N230"/>
      <c r="O230"/>
      <c r="P230"/>
      <c r="Q230"/>
      <c r="R230"/>
      <c r="S230"/>
      <c r="T230"/>
      <c r="U230"/>
      <c r="V230"/>
      <c r="W230"/>
      <c r="X230"/>
      <c r="Y230"/>
      <c r="Z230"/>
      <c r="AA230"/>
      <c r="AB230"/>
      <c r="AC230"/>
      <c r="AD230"/>
      <c r="AE230"/>
      <c r="AF230"/>
      <c r="AG230"/>
      <c r="AH230"/>
      <c r="AI230"/>
      <c r="AJ230"/>
      <c r="AK230"/>
      <c r="AL230"/>
      <c r="AM230"/>
      <c r="AN230"/>
      <c r="AO230"/>
      <c r="AP230"/>
      <c r="AQ230"/>
      <c r="AR230"/>
      <c r="AS230"/>
      <c r="AT230"/>
      <c r="AU230"/>
      <c r="AV230"/>
      <c r="AW230"/>
      <c r="AX230"/>
      <c r="AY230"/>
      <c r="AZ230"/>
      <c r="BA230"/>
      <c r="BB230"/>
      <c r="BC230"/>
      <c r="BD230"/>
      <c r="BE230"/>
      <c r="BF230"/>
      <c r="BG230"/>
      <c r="BH230"/>
      <c r="BI230"/>
      <c r="BJ230"/>
      <c r="BK230"/>
      <c r="BL230"/>
      <c r="BM230"/>
      <c r="BN230"/>
      <c r="BO230"/>
      <c r="BP230"/>
      <c r="BQ230"/>
      <c r="BR230"/>
      <c r="BS230"/>
      <c r="BT230"/>
      <c r="BU230"/>
      <c r="BV230"/>
      <c r="BW230"/>
      <c r="BX230"/>
      <c r="BY230"/>
      <c r="BZ230"/>
      <c r="CA230"/>
      <c r="CB230"/>
      <c r="CC230"/>
      <c r="CD230"/>
      <c r="CE230"/>
      <c r="CF230"/>
      <c r="CG230"/>
      <c r="CH230"/>
      <c r="CI230"/>
      <c r="CJ230"/>
      <c r="CK230"/>
      <c r="CL230"/>
      <c r="CM230"/>
      <c r="CN230"/>
      <c r="CO230"/>
      <c r="CP230"/>
      <c r="CQ230"/>
      <c r="CR230"/>
      <c r="CS230"/>
      <c r="CT230"/>
      <c r="CU230"/>
      <c r="CV230"/>
      <c r="CW230"/>
      <c r="CX230"/>
      <c r="CY230"/>
      <c r="CZ230"/>
      <c r="DA230"/>
      <c r="DB230"/>
      <c r="DC230"/>
      <c r="DD230"/>
      <c r="DE230"/>
      <c r="DF230"/>
      <c r="DG230"/>
      <c r="DH230"/>
      <c r="DI230"/>
      <c r="DJ230"/>
      <c r="DK230"/>
      <c r="DL230"/>
      <c r="DM230"/>
      <c r="DN230"/>
      <c r="DO230"/>
      <c r="DP230"/>
      <c r="DQ230"/>
      <c r="DR230"/>
      <c r="DS230"/>
      <c r="DT230"/>
      <c r="DU230"/>
      <c r="DV230"/>
      <c r="DW230"/>
      <c r="DX230"/>
      <c r="DY230"/>
      <c r="DZ230"/>
      <c r="EA230"/>
      <c r="EB230"/>
      <c r="EC230"/>
      <c r="ED230"/>
      <c r="EE230"/>
      <c r="EF230"/>
      <c r="EG230"/>
      <c r="EH230"/>
      <c r="EI230"/>
      <c r="EJ230"/>
      <c r="EK230"/>
      <c r="EL230"/>
      <c r="EM230"/>
      <c r="EN230"/>
      <c r="EO230"/>
      <c r="EP230"/>
      <c r="EQ230"/>
      <c r="ER230"/>
      <c r="ES230"/>
      <c r="ET230"/>
      <c r="EU230"/>
      <c r="EV230"/>
      <c r="EW230"/>
      <c r="EX230"/>
      <c r="EY230"/>
      <c r="EZ230"/>
      <c r="FA230"/>
      <c r="FB230"/>
      <c r="FC230"/>
      <c r="FD230"/>
      <c r="FE230"/>
      <c r="FF230"/>
      <c r="FG230"/>
      <c r="FH230"/>
      <c r="FI230"/>
      <c r="FJ230"/>
      <c r="FK230"/>
      <c r="FL230"/>
      <c r="FM230"/>
      <c r="FN230"/>
      <c r="FO230"/>
      <c r="FP230"/>
      <c r="FQ230"/>
      <c r="FR230"/>
      <c r="FS230"/>
      <c r="FT230"/>
      <c r="FU230"/>
      <c r="FV230"/>
      <c r="FW230"/>
      <c r="FX230"/>
      <c r="FY230"/>
      <c r="FZ230"/>
      <c r="GA230"/>
      <c r="GB230"/>
      <c r="GC230"/>
      <c r="GD230"/>
      <c r="GE230"/>
      <c r="GF230"/>
      <c r="GG230"/>
      <c r="GH230"/>
      <c r="GI230"/>
      <c r="GJ230"/>
      <c r="GK230"/>
      <c r="GL230"/>
      <c r="GM230"/>
      <c r="GN230"/>
      <c r="GO230"/>
      <c r="GP230"/>
      <c r="GQ230"/>
      <c r="GR230"/>
      <c r="GS230"/>
      <c r="GT230"/>
      <c r="GU230"/>
      <c r="GV230"/>
      <c r="GW230"/>
      <c r="GX230"/>
      <c r="GY230"/>
      <c r="GZ230"/>
      <c r="HA230"/>
      <c r="HB230"/>
      <c r="HC230"/>
      <c r="HD230"/>
      <c r="HE230"/>
      <c r="HF230"/>
      <c r="HG230"/>
      <c r="HH230"/>
      <c r="HI230"/>
      <c r="HJ230"/>
      <c r="HK230"/>
      <c r="HL230"/>
      <c r="HM230"/>
      <c r="HN230"/>
      <c r="HO230"/>
      <c r="HP230"/>
      <c r="HQ230"/>
      <c r="HR230"/>
      <c r="HS230"/>
      <c r="HT230"/>
      <c r="HU230"/>
      <c r="HV230"/>
      <c r="HW230"/>
      <c r="HX230"/>
      <c r="HY230"/>
      <c r="HZ230"/>
      <c r="IA230"/>
      <c r="IB230"/>
      <c r="IC230"/>
      <c r="ID230"/>
      <c r="IE230"/>
      <c r="IF230"/>
      <c r="IG230"/>
      <c r="IH230"/>
      <c r="II230"/>
      <c r="IJ230"/>
      <c r="IK230"/>
      <c r="IL230"/>
      <c r="IM230"/>
      <c r="IN230"/>
      <c r="IO230"/>
      <c r="IP230"/>
      <c r="IQ230"/>
      <c r="IR230"/>
      <c r="IS230"/>
      <c r="IT230"/>
      <c r="IU230"/>
      <c r="IV230"/>
      <c r="IW230"/>
      <c r="IX230"/>
      <c r="IY230"/>
    </row>
    <row r="231" spans="1:259" ht="48" customHeight="1" x14ac:dyDescent="0.2">
      <c r="A231" s="14" t="s">
        <v>290</v>
      </c>
      <c r="B231" s="29" t="str">
        <f>VLOOKUP(A231,'HECVAT - Full'!A$26:B$285,2,FALSE)</f>
        <v>Can you provide an evaluation site to the institution for testing?</v>
      </c>
      <c r="C231" s="36" t="str">
        <f>IF(LEN(VLOOKUP($A231,Questions!$B:$AA,20,FALSE))=0,"",VLOOKUP($A231,Questions!$B:$AA,20,FALSE))</f>
        <v xml:space="preserve"> </v>
      </c>
      <c r="D231" s="38" t="str">
        <f>IF(LEN(VLOOKUP($A231,Questions!$B:$AA,21,FALSE))=0,"",VLOOKUP($A231,Questions!$B:$AA,21,FALSE))</f>
        <v xml:space="preserve"> </v>
      </c>
      <c r="E231" s="38" t="str">
        <f>IF(LEN(VLOOKUP($A231,Questions!$B:$AA,22,FALSE))=0,"",VLOOKUP($A231,Questions!$B:$AA,22,FALSE))</f>
        <v xml:space="preserve"> </v>
      </c>
      <c r="F231" s="37" t="str">
        <f>IF(LEN(VLOOKUP($A231,Questions!$B:$AA,23,FALSE))=0,"",VLOOKUP($A231,Questions!$B:$AA,23,FALSE))</f>
        <v xml:space="preserve"> </v>
      </c>
      <c r="G231" s="37" t="str">
        <f>IF(LEN(VLOOKUP($A231,Questions!$B:$AA,24,FALSE))=0,"",VLOOKUP($A231,Questions!$B:$AA,24,FALSE))</f>
        <v xml:space="preserve"> </v>
      </c>
      <c r="H231" s="38" t="str">
        <f>IF(LEN(VLOOKUP($A231,Questions!$B:$AA,25,FALSE))=0,"",VLOOKUP($A231,Questions!$B:$AA,25,FALSE))</f>
        <v xml:space="preserve"> </v>
      </c>
      <c r="I231" s="38" t="str">
        <f>IF(LEN(VLOOKUP($A231,Questions!$B:$AA,26,FALSE))=0,"",VLOOKUP($A231,Questions!$B:$AA,26,FALSE))</f>
        <v xml:space="preserve"> </v>
      </c>
      <c r="J231" s="38" t="str">
        <f>IF(LEN(VLOOKUP($A231,Questions!$B:$AB,27,FALSE))=0,"",VLOOKUP($A231,Questions!$B:$AB,27,FALSE))</f>
        <v xml:space="preserve"> </v>
      </c>
      <c r="K231"/>
      <c r="L231"/>
      <c r="M231"/>
      <c r="N231"/>
      <c r="O231"/>
      <c r="P231"/>
      <c r="Q231"/>
      <c r="R231"/>
      <c r="S231"/>
      <c r="T231"/>
      <c r="U231"/>
      <c r="V231"/>
      <c r="W231"/>
      <c r="X231"/>
      <c r="Y231"/>
      <c r="Z231"/>
      <c r="AA231"/>
      <c r="AB231"/>
      <c r="AC231"/>
      <c r="AD231"/>
      <c r="AE231"/>
      <c r="AF231"/>
      <c r="AG231"/>
      <c r="AH231"/>
      <c r="AI231"/>
      <c r="AJ231"/>
      <c r="AK231"/>
      <c r="AL231"/>
      <c r="AM231"/>
      <c r="AN231"/>
      <c r="AO231"/>
      <c r="AP231"/>
      <c r="AQ231"/>
      <c r="AR231"/>
      <c r="AS231"/>
      <c r="AT231"/>
      <c r="AU231"/>
      <c r="AV231"/>
      <c r="AW231"/>
      <c r="AX231"/>
      <c r="AY231"/>
      <c r="AZ231"/>
      <c r="BA231"/>
      <c r="BB231"/>
      <c r="BC231"/>
      <c r="BD231"/>
      <c r="BE231"/>
      <c r="BF231"/>
      <c r="BG231"/>
      <c r="BH231"/>
      <c r="BI231"/>
      <c r="BJ231"/>
      <c r="BK231"/>
      <c r="BL231"/>
      <c r="BM231"/>
      <c r="BN231"/>
      <c r="BO231"/>
      <c r="BP231"/>
      <c r="BQ231"/>
      <c r="BR231"/>
      <c r="BS231"/>
      <c r="BT231"/>
      <c r="BU231"/>
      <c r="BV231"/>
      <c r="BW231"/>
      <c r="BX231"/>
      <c r="BY231"/>
      <c r="BZ231"/>
      <c r="CA231"/>
      <c r="CB231"/>
      <c r="CC231"/>
      <c r="CD231"/>
      <c r="CE231"/>
      <c r="CF231"/>
      <c r="CG231"/>
      <c r="CH231"/>
      <c r="CI231"/>
      <c r="CJ231"/>
      <c r="CK231"/>
      <c r="CL231"/>
      <c r="CM231"/>
      <c r="CN231"/>
      <c r="CO231"/>
      <c r="CP231"/>
      <c r="CQ231"/>
      <c r="CR231"/>
      <c r="CS231"/>
      <c r="CT231"/>
      <c r="CU231"/>
      <c r="CV231"/>
      <c r="CW231"/>
      <c r="CX231"/>
      <c r="CY231"/>
      <c r="CZ231"/>
      <c r="DA231"/>
      <c r="DB231"/>
      <c r="DC231"/>
      <c r="DD231"/>
      <c r="DE231"/>
      <c r="DF231"/>
      <c r="DG231"/>
      <c r="DH231"/>
      <c r="DI231"/>
      <c r="DJ231"/>
      <c r="DK231"/>
      <c r="DL231"/>
      <c r="DM231"/>
      <c r="DN231"/>
      <c r="DO231"/>
      <c r="DP231"/>
      <c r="DQ231"/>
      <c r="DR231"/>
      <c r="DS231"/>
      <c r="DT231"/>
      <c r="DU231"/>
      <c r="DV231"/>
      <c r="DW231"/>
      <c r="DX231"/>
      <c r="DY231"/>
      <c r="DZ231"/>
      <c r="EA231"/>
      <c r="EB231"/>
      <c r="EC231"/>
      <c r="ED231"/>
      <c r="EE231"/>
      <c r="EF231"/>
      <c r="EG231"/>
      <c r="EH231"/>
      <c r="EI231"/>
      <c r="EJ231"/>
      <c r="EK231"/>
      <c r="EL231"/>
      <c r="EM231"/>
      <c r="EN231"/>
      <c r="EO231"/>
      <c r="EP231"/>
      <c r="EQ231"/>
      <c r="ER231"/>
      <c r="ES231"/>
      <c r="ET231"/>
      <c r="EU231"/>
      <c r="EV231"/>
      <c r="EW231"/>
      <c r="EX231"/>
      <c r="EY231"/>
      <c r="EZ231"/>
      <c r="FA231"/>
      <c r="FB231"/>
      <c r="FC231"/>
      <c r="FD231"/>
      <c r="FE231"/>
      <c r="FF231"/>
      <c r="FG231"/>
      <c r="FH231"/>
      <c r="FI231"/>
      <c r="FJ231"/>
      <c r="FK231"/>
      <c r="FL231"/>
      <c r="FM231"/>
      <c r="FN231"/>
      <c r="FO231"/>
      <c r="FP231"/>
      <c r="FQ231"/>
      <c r="FR231"/>
      <c r="FS231"/>
      <c r="FT231"/>
      <c r="FU231"/>
      <c r="FV231"/>
      <c r="FW231"/>
      <c r="FX231"/>
      <c r="FY231"/>
      <c r="FZ231"/>
      <c r="GA231"/>
      <c r="GB231"/>
      <c r="GC231"/>
      <c r="GD231"/>
      <c r="GE231"/>
      <c r="GF231"/>
      <c r="GG231"/>
      <c r="GH231"/>
      <c r="GI231"/>
      <c r="GJ231"/>
      <c r="GK231"/>
      <c r="GL231"/>
      <c r="GM231"/>
      <c r="GN231"/>
      <c r="GO231"/>
      <c r="GP231"/>
      <c r="GQ231"/>
      <c r="GR231"/>
      <c r="GS231"/>
      <c r="GT231"/>
      <c r="GU231"/>
      <c r="GV231"/>
      <c r="GW231"/>
      <c r="GX231"/>
      <c r="GY231"/>
      <c r="GZ231"/>
      <c r="HA231"/>
      <c r="HB231"/>
      <c r="HC231"/>
      <c r="HD231"/>
      <c r="HE231"/>
      <c r="HF231"/>
      <c r="HG231"/>
      <c r="HH231"/>
      <c r="HI231"/>
      <c r="HJ231"/>
      <c r="HK231"/>
      <c r="HL231"/>
      <c r="HM231"/>
      <c r="HN231"/>
      <c r="HO231"/>
      <c r="HP231"/>
      <c r="HQ231"/>
      <c r="HR231"/>
      <c r="HS231"/>
      <c r="HT231"/>
      <c r="HU231"/>
      <c r="HV231"/>
      <c r="HW231"/>
      <c r="HX231"/>
      <c r="HY231"/>
      <c r="HZ231"/>
      <c r="IA231"/>
      <c r="IB231"/>
      <c r="IC231"/>
      <c r="ID231"/>
      <c r="IE231"/>
      <c r="IF231"/>
      <c r="IG231"/>
      <c r="IH231"/>
      <c r="II231"/>
      <c r="IJ231"/>
      <c r="IK231"/>
      <c r="IL231"/>
      <c r="IM231"/>
      <c r="IN231"/>
      <c r="IO231"/>
      <c r="IP231"/>
      <c r="IQ231"/>
      <c r="IR231"/>
      <c r="IS231"/>
      <c r="IT231"/>
      <c r="IU231"/>
      <c r="IV231"/>
      <c r="IW231"/>
      <c r="IX231"/>
      <c r="IY231"/>
    </row>
    <row r="232" spans="1:259" ht="36" customHeight="1" x14ac:dyDescent="0.2">
      <c r="A232" s="380" t="str">
        <f>IF($C$30="","Vulnerability Scanning",IF($C$30="Yes","Vulnerability Scanning - Optional based on QUALIFIER response.","Vulnerability Scanning"))</f>
        <v>Vulnerability Scanning</v>
      </c>
      <c r="B232" s="380"/>
      <c r="C232" s="24" t="str">
        <f>C$22</f>
        <v>CIS Critical Security Controls v6.1</v>
      </c>
      <c r="D232" s="24" t="str">
        <f t="shared" ref="D232:J232" si="16">D$22</f>
        <v>HIPAA</v>
      </c>
      <c r="E232" s="24" t="str">
        <f t="shared" si="16"/>
        <v>ISO 27002:27013</v>
      </c>
      <c r="F232" s="24" t="str">
        <f t="shared" si="16"/>
        <v>NIST Cybersecurity Framework</v>
      </c>
      <c r="G232" s="24" t="str">
        <f t="shared" si="16"/>
        <v>NIST SP 800-171r1</v>
      </c>
      <c r="H232" s="24" t="str">
        <f t="shared" si="16"/>
        <v>NIST SP 800-53r4</v>
      </c>
      <c r="I232" s="24" t="str">
        <f t="shared" si="16"/>
        <v>PCI DSS</v>
      </c>
      <c r="J232" s="24" t="str">
        <f t="shared" si="16"/>
        <v>Trusted CI</v>
      </c>
      <c r="K232"/>
      <c r="L232"/>
      <c r="M232"/>
      <c r="N232"/>
      <c r="O232"/>
      <c r="P232"/>
      <c r="Q232"/>
      <c r="R232"/>
      <c r="S232"/>
      <c r="T232"/>
      <c r="U232"/>
      <c r="V232"/>
      <c r="W232"/>
      <c r="X232"/>
      <c r="Y232"/>
      <c r="Z232"/>
      <c r="AA232"/>
      <c r="AB232"/>
      <c r="AC232"/>
      <c r="AD232"/>
      <c r="AE232"/>
      <c r="AF232"/>
      <c r="AG232"/>
      <c r="AH232"/>
      <c r="AI232"/>
      <c r="AJ232"/>
      <c r="AK232"/>
      <c r="AL232"/>
      <c r="AM232"/>
      <c r="AN232"/>
      <c r="AO232"/>
      <c r="AP232"/>
      <c r="AQ232"/>
      <c r="AR232"/>
      <c r="AS232"/>
      <c r="AT232"/>
      <c r="AU232"/>
      <c r="AV232"/>
      <c r="AW232"/>
      <c r="AX232"/>
      <c r="AY232"/>
      <c r="AZ232"/>
      <c r="BA232"/>
      <c r="BB232"/>
      <c r="BC232"/>
      <c r="BD232"/>
      <c r="BE232"/>
      <c r="BF232"/>
      <c r="BG232"/>
      <c r="BH232"/>
      <c r="BI232"/>
      <c r="BJ232"/>
      <c r="BK232"/>
      <c r="BL232"/>
      <c r="BM232"/>
      <c r="BN232"/>
      <c r="BO232"/>
      <c r="BP232"/>
      <c r="BQ232"/>
      <c r="BR232"/>
      <c r="BS232"/>
      <c r="BT232"/>
      <c r="BU232"/>
      <c r="BV232"/>
      <c r="BW232"/>
      <c r="BX232"/>
      <c r="BY232"/>
      <c r="BZ232"/>
      <c r="CA232"/>
      <c r="CB232"/>
      <c r="CC232"/>
      <c r="CD232"/>
      <c r="CE232"/>
      <c r="CF232"/>
      <c r="CG232"/>
      <c r="CH232"/>
      <c r="CI232"/>
      <c r="CJ232"/>
      <c r="CK232"/>
      <c r="CL232"/>
      <c r="CM232"/>
      <c r="CN232"/>
      <c r="CO232"/>
      <c r="CP232"/>
      <c r="CQ232"/>
      <c r="CR232"/>
      <c r="CS232"/>
      <c r="CT232"/>
      <c r="CU232"/>
      <c r="CV232"/>
      <c r="CW232"/>
      <c r="CX232"/>
      <c r="CY232"/>
      <c r="CZ232"/>
      <c r="DA232"/>
      <c r="DB232"/>
      <c r="DC232"/>
      <c r="DD232"/>
      <c r="DE232"/>
      <c r="DF232"/>
      <c r="DG232"/>
      <c r="DH232"/>
      <c r="DI232"/>
      <c r="DJ232"/>
      <c r="DK232"/>
      <c r="DL232"/>
      <c r="DM232"/>
      <c r="DN232"/>
      <c r="DO232"/>
      <c r="DP232"/>
      <c r="DQ232"/>
      <c r="DR232"/>
      <c r="DS232"/>
      <c r="DT232"/>
      <c r="DU232"/>
      <c r="DV232"/>
      <c r="DW232"/>
      <c r="DX232"/>
      <c r="DY232"/>
      <c r="DZ232"/>
      <c r="EA232"/>
      <c r="EB232"/>
      <c r="EC232"/>
      <c r="ED232"/>
      <c r="EE232"/>
      <c r="EF232"/>
      <c r="EG232"/>
      <c r="EH232"/>
      <c r="EI232"/>
      <c r="EJ232"/>
      <c r="EK232"/>
      <c r="EL232"/>
      <c r="EM232"/>
      <c r="EN232"/>
      <c r="EO232"/>
      <c r="EP232"/>
      <c r="EQ232"/>
      <c r="ER232"/>
      <c r="ES232"/>
      <c r="ET232"/>
      <c r="EU232"/>
      <c r="EV232"/>
      <c r="EW232"/>
      <c r="EX232"/>
      <c r="EY232"/>
      <c r="EZ232"/>
      <c r="FA232"/>
      <c r="FB232"/>
      <c r="FC232"/>
      <c r="FD232"/>
      <c r="FE232"/>
      <c r="FF232"/>
      <c r="FG232"/>
      <c r="FH232"/>
      <c r="FI232"/>
      <c r="FJ232"/>
      <c r="FK232"/>
      <c r="FL232"/>
      <c r="FM232"/>
      <c r="FN232"/>
      <c r="FO232"/>
      <c r="FP232"/>
      <c r="FQ232"/>
      <c r="FR232"/>
      <c r="FS232"/>
      <c r="FT232"/>
      <c r="FU232"/>
      <c r="FV232"/>
      <c r="FW232"/>
      <c r="FX232"/>
      <c r="FY232"/>
      <c r="FZ232"/>
      <c r="GA232"/>
      <c r="GB232"/>
      <c r="GC232"/>
      <c r="GD232"/>
      <c r="GE232"/>
      <c r="GF232"/>
      <c r="GG232"/>
      <c r="GH232"/>
      <c r="GI232"/>
      <c r="GJ232"/>
      <c r="GK232"/>
      <c r="GL232"/>
      <c r="GM232"/>
      <c r="GN232"/>
      <c r="GO232"/>
      <c r="GP232"/>
      <c r="GQ232"/>
      <c r="GR232"/>
      <c r="GS232"/>
      <c r="GT232"/>
      <c r="GU232"/>
      <c r="GV232"/>
      <c r="GW232"/>
      <c r="GX232"/>
      <c r="GY232"/>
      <c r="GZ232"/>
      <c r="HA232"/>
      <c r="HB232"/>
      <c r="HC232"/>
      <c r="HD232"/>
      <c r="HE232"/>
      <c r="HF232"/>
      <c r="HG232"/>
      <c r="HH232"/>
      <c r="HI232"/>
      <c r="HJ232"/>
      <c r="HK232"/>
      <c r="HL232"/>
      <c r="HM232"/>
      <c r="HN232"/>
      <c r="HO232"/>
      <c r="HP232"/>
      <c r="HQ232"/>
      <c r="HR232"/>
      <c r="HS232"/>
      <c r="HT232"/>
      <c r="HU232"/>
      <c r="HV232"/>
      <c r="HW232"/>
      <c r="HX232"/>
      <c r="HY232"/>
      <c r="HZ232"/>
      <c r="IA232"/>
      <c r="IB232"/>
      <c r="IC232"/>
      <c r="ID232"/>
      <c r="IE232"/>
      <c r="IF232"/>
      <c r="IG232"/>
      <c r="IH232"/>
      <c r="II232"/>
      <c r="IJ232"/>
      <c r="IK232"/>
      <c r="IL232"/>
      <c r="IM232"/>
      <c r="IN232"/>
      <c r="IO232"/>
      <c r="IP232"/>
      <c r="IQ232"/>
      <c r="IR232"/>
      <c r="IS232"/>
      <c r="IT232"/>
      <c r="IU232"/>
      <c r="IV232"/>
      <c r="IW232"/>
      <c r="IX232"/>
      <c r="IY232"/>
    </row>
    <row r="233" spans="1:259" ht="36" customHeight="1" x14ac:dyDescent="0.2">
      <c r="A233" s="14" t="s">
        <v>291</v>
      </c>
      <c r="B233" s="29" t="str">
        <f>VLOOKUP(A233,'HECVAT - Full'!A$26:B$285,2,FALSE)</f>
        <v>Are your systems and applications regularly scanned externally for vulnerabilities?</v>
      </c>
      <c r="C233" s="36" t="str">
        <f>IF(LEN(VLOOKUP($A233,Questions!$B:$AA,20,FALSE))=0,"",VLOOKUP($A233,Questions!$B:$AA,20,FALSE))</f>
        <v xml:space="preserve"> </v>
      </c>
      <c r="D233" s="38" t="str">
        <f>IF(LEN(VLOOKUP($A233,Questions!$B:$AA,21,FALSE))=0,"",VLOOKUP($A233,Questions!$B:$AA,21,FALSE))</f>
        <v xml:space="preserve"> </v>
      </c>
      <c r="E233" s="36" t="str">
        <f>IF(LEN(VLOOKUP($A233,Questions!$B:$AA,22,FALSE))=0,"",VLOOKUP($A233,Questions!$B:$AA,22,FALSE))</f>
        <v xml:space="preserve"> </v>
      </c>
      <c r="F233" s="36" t="str">
        <f>IF(LEN(VLOOKUP($A233,Questions!$B:$AA,23,FALSE))=0,"",VLOOKUP($A233,Questions!$B:$AA,23,FALSE))</f>
        <v xml:space="preserve"> </v>
      </c>
      <c r="G233" s="36" t="str">
        <f>IF(LEN(VLOOKUP($A233,Questions!$B:$AA,24,FALSE))=0,"",VLOOKUP($A233,Questions!$B:$AA,24,FALSE))</f>
        <v xml:space="preserve"> </v>
      </c>
      <c r="H233" s="36" t="str">
        <f>IF(LEN(VLOOKUP($A233,Questions!$B:$AA,25,FALSE))=0,"",VLOOKUP($A233,Questions!$B:$AA,25,FALSE))</f>
        <v xml:space="preserve"> </v>
      </c>
      <c r="I233" s="258" t="str">
        <f>IF(LEN(VLOOKUP($A233,Questions!$B:$AA,26,FALSE))=0,"",VLOOKUP($A233,Questions!$B:$AA,26,FALSE))</f>
        <v xml:space="preserve"> </v>
      </c>
      <c r="J233" s="258" t="str">
        <f>IF(LEN(VLOOKUP($A233,Questions!$B:$AB,27,FALSE))=0,"",VLOOKUP($A233,Questions!$B:$AB,27,FALSE))</f>
        <v xml:space="preserve"> </v>
      </c>
      <c r="K233"/>
      <c r="L233"/>
      <c r="M233"/>
      <c r="N233"/>
      <c r="O233"/>
      <c r="P233"/>
      <c r="Q233"/>
      <c r="R233"/>
      <c r="S233"/>
      <c r="T233"/>
      <c r="U233"/>
      <c r="V233"/>
      <c r="W233"/>
      <c r="X233"/>
      <c r="Y233"/>
      <c r="Z233"/>
      <c r="AA233"/>
      <c r="AB233"/>
      <c r="AC233"/>
      <c r="AD233"/>
      <c r="AE233"/>
      <c r="AF233"/>
      <c r="AG233"/>
      <c r="AH233"/>
      <c r="AI233"/>
      <c r="AJ233"/>
      <c r="AK233"/>
      <c r="AL233"/>
      <c r="AM233"/>
      <c r="AN233"/>
      <c r="AO233"/>
      <c r="AP233"/>
      <c r="AQ233"/>
      <c r="AR233"/>
      <c r="AS233"/>
      <c r="AT233"/>
      <c r="AU233"/>
      <c r="AV233"/>
      <c r="AW233"/>
      <c r="AX233"/>
      <c r="AY233"/>
      <c r="AZ233"/>
      <c r="BA233"/>
      <c r="BB233"/>
      <c r="BC233"/>
      <c r="BD233"/>
      <c r="BE233"/>
      <c r="BF233"/>
      <c r="BG233"/>
      <c r="BH233"/>
      <c r="BI233"/>
      <c r="BJ233"/>
      <c r="BK233"/>
      <c r="BL233"/>
      <c r="BM233"/>
      <c r="BN233"/>
      <c r="BO233"/>
      <c r="BP233"/>
      <c r="BQ233"/>
      <c r="BR233"/>
      <c r="BS233"/>
      <c r="BT233"/>
      <c r="BU233"/>
      <c r="BV233"/>
      <c r="BW233"/>
      <c r="BX233"/>
      <c r="BY233"/>
      <c r="BZ233"/>
      <c r="CA233"/>
      <c r="CB233"/>
      <c r="CC233"/>
      <c r="CD233"/>
      <c r="CE233"/>
      <c r="CF233"/>
      <c r="CG233"/>
      <c r="CH233"/>
      <c r="CI233"/>
      <c r="CJ233"/>
      <c r="CK233"/>
      <c r="CL233"/>
      <c r="CM233"/>
      <c r="CN233"/>
      <c r="CO233"/>
      <c r="CP233"/>
      <c r="CQ233"/>
      <c r="CR233"/>
      <c r="CS233"/>
      <c r="CT233"/>
      <c r="CU233"/>
      <c r="CV233"/>
      <c r="CW233"/>
      <c r="CX233"/>
      <c r="CY233"/>
      <c r="CZ233"/>
      <c r="DA233"/>
      <c r="DB233"/>
      <c r="DC233"/>
      <c r="DD233"/>
      <c r="DE233"/>
      <c r="DF233"/>
      <c r="DG233"/>
      <c r="DH233"/>
      <c r="DI233"/>
      <c r="DJ233"/>
      <c r="DK233"/>
      <c r="DL233"/>
      <c r="DM233"/>
      <c r="DN233"/>
      <c r="DO233"/>
      <c r="DP233"/>
      <c r="DQ233"/>
      <c r="DR233"/>
      <c r="DS233"/>
      <c r="DT233"/>
      <c r="DU233"/>
      <c r="DV233"/>
      <c r="DW233"/>
      <c r="DX233"/>
      <c r="DY233"/>
      <c r="DZ233"/>
      <c r="EA233"/>
      <c r="EB233"/>
      <c r="EC233"/>
      <c r="ED233"/>
      <c r="EE233"/>
      <c r="EF233"/>
      <c r="EG233"/>
      <c r="EH233"/>
      <c r="EI233"/>
      <c r="EJ233"/>
      <c r="EK233"/>
      <c r="EL233"/>
      <c r="EM233"/>
      <c r="EN233"/>
      <c r="EO233"/>
      <c r="EP233"/>
      <c r="EQ233"/>
      <c r="ER233"/>
      <c r="ES233"/>
      <c r="ET233"/>
      <c r="EU233"/>
      <c r="EV233"/>
      <c r="EW233"/>
      <c r="EX233"/>
      <c r="EY233"/>
      <c r="EZ233"/>
      <c r="FA233"/>
      <c r="FB233"/>
      <c r="FC233"/>
      <c r="FD233"/>
      <c r="FE233"/>
      <c r="FF233"/>
      <c r="FG233"/>
      <c r="FH233"/>
      <c r="FI233"/>
      <c r="FJ233"/>
      <c r="FK233"/>
      <c r="FL233"/>
      <c r="FM233"/>
      <c r="FN233"/>
      <c r="FO233"/>
      <c r="FP233"/>
      <c r="FQ233"/>
      <c r="FR233"/>
      <c r="FS233"/>
      <c r="FT233"/>
      <c r="FU233"/>
      <c r="FV233"/>
      <c r="FW233"/>
      <c r="FX233"/>
      <c r="FY233"/>
      <c r="FZ233"/>
      <c r="GA233"/>
      <c r="GB233"/>
      <c r="GC233"/>
      <c r="GD233"/>
      <c r="GE233"/>
      <c r="GF233"/>
      <c r="GG233"/>
      <c r="GH233"/>
      <c r="GI233"/>
      <c r="GJ233"/>
      <c r="GK233"/>
      <c r="GL233"/>
      <c r="GM233"/>
      <c r="GN233"/>
      <c r="GO233"/>
      <c r="GP233"/>
      <c r="GQ233"/>
      <c r="GR233"/>
      <c r="GS233"/>
      <c r="GT233"/>
      <c r="GU233"/>
      <c r="GV233"/>
      <c r="GW233"/>
      <c r="GX233"/>
      <c r="GY233"/>
      <c r="GZ233"/>
      <c r="HA233"/>
      <c r="HB233"/>
      <c r="HC233"/>
      <c r="HD233"/>
      <c r="HE233"/>
      <c r="HF233"/>
      <c r="HG233"/>
      <c r="HH233"/>
      <c r="HI233"/>
      <c r="HJ233"/>
      <c r="HK233"/>
      <c r="HL233"/>
      <c r="HM233"/>
      <c r="HN233"/>
      <c r="HO233"/>
      <c r="HP233"/>
      <c r="HQ233"/>
      <c r="HR233"/>
      <c r="HS233"/>
      <c r="HT233"/>
      <c r="HU233"/>
      <c r="HV233"/>
      <c r="HW233"/>
      <c r="HX233"/>
      <c r="HY233"/>
      <c r="HZ233"/>
      <c r="IA233"/>
      <c r="IB233"/>
      <c r="IC233"/>
      <c r="ID233"/>
      <c r="IE233"/>
      <c r="IF233"/>
      <c r="IG233"/>
      <c r="IH233"/>
      <c r="II233"/>
      <c r="IJ233"/>
      <c r="IK233"/>
      <c r="IL233"/>
      <c r="IM233"/>
      <c r="IN233"/>
      <c r="IO233"/>
      <c r="IP233"/>
      <c r="IQ233"/>
      <c r="IR233"/>
      <c r="IS233"/>
      <c r="IT233"/>
      <c r="IU233"/>
      <c r="IV233"/>
      <c r="IW233"/>
      <c r="IX233"/>
      <c r="IY233"/>
    </row>
    <row r="234" spans="1:259" ht="36" customHeight="1" x14ac:dyDescent="0.2">
      <c r="A234" s="14" t="s">
        <v>292</v>
      </c>
      <c r="B234" s="29" t="str">
        <f>VLOOKUP(A234,'HECVAT - Full'!A$26:B$285,2,FALSE)</f>
        <v>Have your systems and applications had a third party security assessment completed in the last year?</v>
      </c>
      <c r="C234" s="36" t="str">
        <f>IF(LEN(VLOOKUP($A234,Questions!$B:$AA,20,FALSE))=0,"",VLOOKUP($A234,Questions!$B:$AA,20,FALSE))</f>
        <v xml:space="preserve"> </v>
      </c>
      <c r="D234" s="38" t="str">
        <f>IF(LEN(VLOOKUP($A234,Questions!$B:$AA,21,FALSE))=0,"",VLOOKUP($A234,Questions!$B:$AA,21,FALSE))</f>
        <v xml:space="preserve"> </v>
      </c>
      <c r="E234" s="36" t="str">
        <f>IF(LEN(VLOOKUP($A234,Questions!$B:$AA,22,FALSE))=0,"",VLOOKUP($A234,Questions!$B:$AA,22,FALSE))</f>
        <v xml:space="preserve"> </v>
      </c>
      <c r="F234" s="36" t="str">
        <f>IF(LEN(VLOOKUP($A234,Questions!$B:$AA,23,FALSE))=0,"",VLOOKUP($A234,Questions!$B:$AA,23,FALSE))</f>
        <v xml:space="preserve"> </v>
      </c>
      <c r="G234" s="36" t="str">
        <f>IF(LEN(VLOOKUP($A234,Questions!$B:$AA,24,FALSE))=0,"",VLOOKUP($A234,Questions!$B:$AA,24,FALSE))</f>
        <v xml:space="preserve"> </v>
      </c>
      <c r="H234" s="36" t="str">
        <f>IF(LEN(VLOOKUP($A234,Questions!$B:$AA,25,FALSE))=0,"",VLOOKUP($A234,Questions!$B:$AA,25,FALSE))</f>
        <v xml:space="preserve"> </v>
      </c>
      <c r="I234" s="258" t="str">
        <f>IF(LEN(VLOOKUP($A234,Questions!$B:$AA,26,FALSE))=0,"",VLOOKUP($A234,Questions!$B:$AA,26,FALSE))</f>
        <v xml:space="preserve"> </v>
      </c>
      <c r="J234" s="258" t="str">
        <f>IF(LEN(VLOOKUP($A234,Questions!$B:$AB,27,FALSE))=0,"",VLOOKUP($A234,Questions!$B:$AB,27,FALSE))</f>
        <v xml:space="preserve"> </v>
      </c>
      <c r="K234"/>
      <c r="L234"/>
      <c r="M234"/>
      <c r="N234"/>
      <c r="O234"/>
      <c r="P234"/>
      <c r="Q234"/>
      <c r="R234"/>
      <c r="S234"/>
      <c r="T234"/>
      <c r="U234"/>
      <c r="V234"/>
      <c r="W234"/>
      <c r="X234"/>
      <c r="Y234"/>
      <c r="Z234"/>
      <c r="AA234"/>
      <c r="AB234"/>
      <c r="AC234"/>
      <c r="AD234"/>
      <c r="AE234"/>
      <c r="AF234"/>
      <c r="AG234"/>
      <c r="AH234"/>
      <c r="AI234"/>
      <c r="AJ234"/>
      <c r="AK234"/>
      <c r="AL234"/>
      <c r="AM234"/>
      <c r="AN234"/>
      <c r="AO234"/>
      <c r="AP234"/>
      <c r="AQ234"/>
      <c r="AR234"/>
      <c r="AS234"/>
      <c r="AT234"/>
      <c r="AU234"/>
      <c r="AV234"/>
      <c r="AW234"/>
      <c r="AX234"/>
      <c r="AY234"/>
      <c r="AZ234"/>
      <c r="BA234"/>
      <c r="BB234"/>
      <c r="BC234"/>
      <c r="BD234"/>
      <c r="BE234"/>
      <c r="BF234"/>
      <c r="BG234"/>
      <c r="BH234"/>
      <c r="BI234"/>
      <c r="BJ234"/>
      <c r="BK234"/>
      <c r="BL234"/>
      <c r="BM234"/>
      <c r="BN234"/>
      <c r="BO234"/>
      <c r="BP234"/>
      <c r="BQ234"/>
      <c r="BR234"/>
      <c r="BS234"/>
      <c r="BT234"/>
      <c r="BU234"/>
      <c r="BV234"/>
      <c r="BW234"/>
      <c r="BX234"/>
      <c r="BY234"/>
      <c r="BZ234"/>
      <c r="CA234"/>
      <c r="CB234"/>
      <c r="CC234"/>
      <c r="CD234"/>
      <c r="CE234"/>
      <c r="CF234"/>
      <c r="CG234"/>
      <c r="CH234"/>
      <c r="CI234"/>
      <c r="CJ234"/>
      <c r="CK234"/>
      <c r="CL234"/>
      <c r="CM234"/>
      <c r="CN234"/>
      <c r="CO234"/>
      <c r="CP234"/>
      <c r="CQ234"/>
      <c r="CR234"/>
      <c r="CS234"/>
      <c r="CT234"/>
      <c r="CU234"/>
      <c r="CV234"/>
      <c r="CW234"/>
      <c r="CX234"/>
      <c r="CY234"/>
      <c r="CZ234"/>
      <c r="DA234"/>
      <c r="DB234"/>
      <c r="DC234"/>
      <c r="DD234"/>
      <c r="DE234"/>
      <c r="DF234"/>
      <c r="DG234"/>
      <c r="DH234"/>
      <c r="DI234"/>
      <c r="DJ234"/>
      <c r="DK234"/>
      <c r="DL234"/>
      <c r="DM234"/>
      <c r="DN234"/>
      <c r="DO234"/>
      <c r="DP234"/>
      <c r="DQ234"/>
      <c r="DR234"/>
      <c r="DS234"/>
      <c r="DT234"/>
      <c r="DU234"/>
      <c r="DV234"/>
      <c r="DW234"/>
      <c r="DX234"/>
      <c r="DY234"/>
      <c r="DZ234"/>
      <c r="EA234"/>
      <c r="EB234"/>
      <c r="EC234"/>
      <c r="ED234"/>
      <c r="EE234"/>
      <c r="EF234"/>
      <c r="EG234"/>
      <c r="EH234"/>
      <c r="EI234"/>
      <c r="EJ234"/>
      <c r="EK234"/>
      <c r="EL234"/>
      <c r="EM234"/>
      <c r="EN234"/>
      <c r="EO234"/>
      <c r="EP234"/>
      <c r="EQ234"/>
      <c r="ER234"/>
      <c r="ES234"/>
      <c r="ET234"/>
      <c r="EU234"/>
      <c r="EV234"/>
      <c r="EW234"/>
      <c r="EX234"/>
      <c r="EY234"/>
      <c r="EZ234"/>
      <c r="FA234"/>
      <c r="FB234"/>
      <c r="FC234"/>
      <c r="FD234"/>
      <c r="FE234"/>
      <c r="FF234"/>
      <c r="FG234"/>
      <c r="FH234"/>
      <c r="FI234"/>
      <c r="FJ234"/>
      <c r="FK234"/>
      <c r="FL234"/>
      <c r="FM234"/>
      <c r="FN234"/>
      <c r="FO234"/>
      <c r="FP234"/>
      <c r="FQ234"/>
      <c r="FR234"/>
      <c r="FS234"/>
      <c r="FT234"/>
      <c r="FU234"/>
      <c r="FV234"/>
      <c r="FW234"/>
      <c r="FX234"/>
      <c r="FY234"/>
      <c r="FZ234"/>
      <c r="GA234"/>
      <c r="GB234"/>
      <c r="GC234"/>
      <c r="GD234"/>
      <c r="GE234"/>
      <c r="GF234"/>
      <c r="GG234"/>
      <c r="GH234"/>
      <c r="GI234"/>
      <c r="GJ234"/>
      <c r="GK234"/>
      <c r="GL234"/>
      <c r="GM234"/>
      <c r="GN234"/>
      <c r="GO234"/>
      <c r="GP234"/>
      <c r="GQ234"/>
      <c r="GR234"/>
      <c r="GS234"/>
      <c r="GT234"/>
      <c r="GU234"/>
      <c r="GV234"/>
      <c r="GW234"/>
      <c r="GX234"/>
      <c r="GY234"/>
      <c r="GZ234"/>
      <c r="HA234"/>
      <c r="HB234"/>
      <c r="HC234"/>
      <c r="HD234"/>
      <c r="HE234"/>
      <c r="HF234"/>
      <c r="HG234"/>
      <c r="HH234"/>
      <c r="HI234"/>
      <c r="HJ234"/>
      <c r="HK234"/>
      <c r="HL234"/>
      <c r="HM234"/>
      <c r="HN234"/>
      <c r="HO234"/>
      <c r="HP234"/>
      <c r="HQ234"/>
      <c r="HR234"/>
      <c r="HS234"/>
      <c r="HT234"/>
      <c r="HU234"/>
      <c r="HV234"/>
      <c r="HW234"/>
      <c r="HX234"/>
      <c r="HY234"/>
      <c r="HZ234"/>
      <c r="IA234"/>
      <c r="IB234"/>
      <c r="IC234"/>
      <c r="ID234"/>
      <c r="IE234"/>
      <c r="IF234"/>
      <c r="IG234"/>
      <c r="IH234"/>
      <c r="II234"/>
      <c r="IJ234"/>
      <c r="IK234"/>
      <c r="IL234"/>
      <c r="IM234"/>
      <c r="IN234"/>
      <c r="IO234"/>
      <c r="IP234"/>
      <c r="IQ234"/>
      <c r="IR234"/>
      <c r="IS234"/>
      <c r="IT234"/>
      <c r="IU234"/>
      <c r="IV234"/>
      <c r="IW234"/>
      <c r="IX234"/>
      <c r="IY234"/>
    </row>
    <row r="235" spans="1:259" ht="65" customHeight="1" x14ac:dyDescent="0.2">
      <c r="A235" s="14" t="s">
        <v>293</v>
      </c>
      <c r="B235" s="29" t="str">
        <f>VLOOKUP(A235,'HECVAT - Full'!A$26:B$285,2,FALSE)</f>
        <v>Are your systems and applications scanned with an authenticated user account for vulnerabilities [that are remediated] prior to new releases?</v>
      </c>
      <c r="C235" s="36" t="str">
        <f>IF(LEN(VLOOKUP($A235,Questions!$B:$AA,20,FALSE))=0,"",VLOOKUP($A235,Questions!$B:$AA,20,FALSE))</f>
        <v xml:space="preserve"> </v>
      </c>
      <c r="D235" s="38" t="str">
        <f>IF(LEN(VLOOKUP($A235,Questions!$B:$AA,21,FALSE))=0,"",VLOOKUP($A235,Questions!$B:$AA,21,FALSE))</f>
        <v xml:space="preserve"> </v>
      </c>
      <c r="E235" s="37" t="str">
        <f>IF(LEN(VLOOKUP($A235,Questions!$B:$AA,22,FALSE))=0,"",VLOOKUP($A235,Questions!$B:$AA,22,FALSE))</f>
        <v xml:space="preserve"> </v>
      </c>
      <c r="F235" s="36" t="str">
        <f>IF(LEN(VLOOKUP($A235,Questions!$B:$AA,23,FALSE))=0,"",VLOOKUP($A235,Questions!$B:$AA,23,FALSE))</f>
        <v xml:space="preserve"> </v>
      </c>
      <c r="G235" s="36" t="str">
        <f>IF(LEN(VLOOKUP($A235,Questions!$B:$AA,24,FALSE))=0,"",VLOOKUP($A235,Questions!$B:$AA,24,FALSE))</f>
        <v xml:space="preserve"> </v>
      </c>
      <c r="H235" s="36" t="str">
        <f>IF(LEN(VLOOKUP($A235,Questions!$B:$AA,25,FALSE))=0,"",VLOOKUP($A235,Questions!$B:$AA,25,FALSE))</f>
        <v xml:space="preserve"> </v>
      </c>
      <c r="I235" s="258" t="str">
        <f>IF(LEN(VLOOKUP($A235,Questions!$B:$AA,26,FALSE))=0,"",VLOOKUP($A235,Questions!$B:$AA,26,FALSE))</f>
        <v xml:space="preserve"> </v>
      </c>
      <c r="J235" s="258" t="str">
        <f>IF(LEN(VLOOKUP($A235,Questions!$B:$AB,27,FALSE))=0,"",VLOOKUP($A235,Questions!$B:$AB,27,FALSE))</f>
        <v xml:space="preserve"> </v>
      </c>
      <c r="K235"/>
      <c r="L235"/>
      <c r="M235"/>
      <c r="N235"/>
      <c r="O235"/>
      <c r="P235"/>
      <c r="Q235"/>
      <c r="R235"/>
      <c r="S235"/>
      <c r="T235"/>
      <c r="U235"/>
      <c r="V235"/>
      <c r="W235"/>
      <c r="X235"/>
      <c r="Y235"/>
      <c r="Z235"/>
      <c r="AA235"/>
      <c r="AB235"/>
      <c r="AC235"/>
      <c r="AD235"/>
      <c r="AE235"/>
      <c r="AF235"/>
      <c r="AG235"/>
      <c r="AH235"/>
      <c r="AI235"/>
      <c r="AJ235"/>
      <c r="AK235"/>
      <c r="AL235"/>
      <c r="AM235"/>
      <c r="AN235"/>
      <c r="AO235"/>
      <c r="AP235"/>
      <c r="AQ235"/>
      <c r="AR235"/>
      <c r="AS235"/>
      <c r="AT235"/>
      <c r="AU235"/>
      <c r="AV235"/>
      <c r="AW235"/>
      <c r="AX235"/>
      <c r="AY235"/>
      <c r="AZ235"/>
      <c r="BA235"/>
      <c r="BB235"/>
      <c r="BC235"/>
      <c r="BD235"/>
      <c r="BE235"/>
      <c r="BF235"/>
      <c r="BG235"/>
      <c r="BH235"/>
      <c r="BI235"/>
      <c r="BJ235"/>
      <c r="BK235"/>
      <c r="BL235"/>
      <c r="BM235"/>
      <c r="BN235"/>
      <c r="BO235"/>
      <c r="BP235"/>
      <c r="BQ235"/>
      <c r="BR235"/>
      <c r="BS235"/>
      <c r="BT235"/>
      <c r="BU235"/>
      <c r="BV235"/>
      <c r="BW235"/>
      <c r="BX235"/>
      <c r="BY235"/>
      <c r="BZ235"/>
      <c r="CA235"/>
      <c r="CB235"/>
      <c r="CC235"/>
      <c r="CD235"/>
      <c r="CE235"/>
      <c r="CF235"/>
      <c r="CG235"/>
      <c r="CH235"/>
      <c r="CI235"/>
      <c r="CJ235"/>
      <c r="CK235"/>
      <c r="CL235"/>
      <c r="CM235"/>
      <c r="CN235"/>
      <c r="CO235"/>
      <c r="CP235"/>
      <c r="CQ235"/>
      <c r="CR235"/>
      <c r="CS235"/>
      <c r="CT235"/>
      <c r="CU235"/>
      <c r="CV235"/>
      <c r="CW235"/>
      <c r="CX235"/>
      <c r="CY235"/>
      <c r="CZ235"/>
      <c r="DA235"/>
      <c r="DB235"/>
      <c r="DC235"/>
      <c r="DD235"/>
      <c r="DE235"/>
      <c r="DF235"/>
      <c r="DG235"/>
      <c r="DH235"/>
      <c r="DI235"/>
      <c r="DJ235"/>
      <c r="DK235"/>
      <c r="DL235"/>
      <c r="DM235"/>
      <c r="DN235"/>
      <c r="DO235"/>
      <c r="DP235"/>
      <c r="DQ235"/>
      <c r="DR235"/>
      <c r="DS235"/>
      <c r="DT235"/>
      <c r="DU235"/>
      <c r="DV235"/>
      <c r="DW235"/>
      <c r="DX235"/>
      <c r="DY235"/>
      <c r="DZ235"/>
      <c r="EA235"/>
      <c r="EB235"/>
      <c r="EC235"/>
      <c r="ED235"/>
      <c r="EE235"/>
      <c r="EF235"/>
      <c r="EG235"/>
      <c r="EH235"/>
      <c r="EI235"/>
      <c r="EJ235"/>
      <c r="EK235"/>
      <c r="EL235"/>
      <c r="EM235"/>
      <c r="EN235"/>
      <c r="EO235"/>
      <c r="EP235"/>
      <c r="EQ235"/>
      <c r="ER235"/>
      <c r="ES235"/>
      <c r="ET235"/>
      <c r="EU235"/>
      <c r="EV235"/>
      <c r="EW235"/>
      <c r="EX235"/>
      <c r="EY235"/>
      <c r="EZ235"/>
      <c r="FA235"/>
      <c r="FB235"/>
      <c r="FC235"/>
      <c r="FD235"/>
      <c r="FE235"/>
      <c r="FF235"/>
      <c r="FG235"/>
      <c r="FH235"/>
      <c r="FI235"/>
      <c r="FJ235"/>
      <c r="FK235"/>
      <c r="FL235"/>
      <c r="FM235"/>
      <c r="FN235"/>
      <c r="FO235"/>
      <c r="FP235"/>
      <c r="FQ235"/>
      <c r="FR235"/>
      <c r="FS235"/>
      <c r="FT235"/>
      <c r="FU235"/>
      <c r="FV235"/>
      <c r="FW235"/>
      <c r="FX235"/>
      <c r="FY235"/>
      <c r="FZ235"/>
      <c r="GA235"/>
      <c r="GB235"/>
      <c r="GC235"/>
      <c r="GD235"/>
      <c r="GE235"/>
      <c r="GF235"/>
      <c r="GG235"/>
      <c r="GH235"/>
      <c r="GI235"/>
      <c r="GJ235"/>
      <c r="GK235"/>
      <c r="GL235"/>
      <c r="GM235"/>
      <c r="GN235"/>
      <c r="GO235"/>
      <c r="GP235"/>
      <c r="GQ235"/>
      <c r="GR235"/>
      <c r="GS235"/>
      <c r="GT235"/>
      <c r="GU235"/>
      <c r="GV235"/>
      <c r="GW235"/>
      <c r="GX235"/>
      <c r="GY235"/>
      <c r="GZ235"/>
      <c r="HA235"/>
      <c r="HB235"/>
      <c r="HC235"/>
      <c r="HD235"/>
      <c r="HE235"/>
      <c r="HF235"/>
      <c r="HG235"/>
      <c r="HH235"/>
      <c r="HI235"/>
      <c r="HJ235"/>
      <c r="HK235"/>
      <c r="HL235"/>
      <c r="HM235"/>
      <c r="HN235"/>
      <c r="HO235"/>
      <c r="HP235"/>
      <c r="HQ235"/>
      <c r="HR235"/>
      <c r="HS235"/>
      <c r="HT235"/>
      <c r="HU235"/>
      <c r="HV235"/>
      <c r="HW235"/>
      <c r="HX235"/>
      <c r="HY235"/>
      <c r="HZ235"/>
      <c r="IA235"/>
      <c r="IB235"/>
      <c r="IC235"/>
      <c r="ID235"/>
      <c r="IE235"/>
      <c r="IF235"/>
      <c r="IG235"/>
      <c r="IH235"/>
      <c r="II235"/>
      <c r="IJ235"/>
      <c r="IK235"/>
      <c r="IL235"/>
      <c r="IM235"/>
      <c r="IN235"/>
      <c r="IO235"/>
      <c r="IP235"/>
      <c r="IQ235"/>
      <c r="IR235"/>
      <c r="IS235"/>
      <c r="IT235"/>
      <c r="IU235"/>
      <c r="IV235"/>
      <c r="IW235"/>
      <c r="IX235"/>
      <c r="IY235"/>
    </row>
    <row r="236" spans="1:259" ht="49.25" customHeight="1" x14ac:dyDescent="0.2">
      <c r="A236" s="14" t="s">
        <v>294</v>
      </c>
      <c r="B236" s="29" t="str">
        <f>VLOOKUP(A236,'HECVAT - Full'!A$26:B$285,2,FALSE)</f>
        <v>Will you provide results of application and system vulnerability scans to the Institution?</v>
      </c>
      <c r="C236" s="36" t="str">
        <f>IF(LEN(VLOOKUP($A236,Questions!$B:$AA,20,FALSE))=0,"",VLOOKUP($A236,Questions!$B:$AA,20,FALSE))</f>
        <v xml:space="preserve"> </v>
      </c>
      <c r="D236" s="38" t="str">
        <f>IF(LEN(VLOOKUP($A236,Questions!$B:$AA,21,FALSE))=0,"",VLOOKUP($A236,Questions!$B:$AA,21,FALSE))</f>
        <v xml:space="preserve"> </v>
      </c>
      <c r="E236" s="37" t="str">
        <f>IF(LEN(VLOOKUP($A236,Questions!$B:$AA,22,FALSE))=0,"",VLOOKUP($A236,Questions!$B:$AA,22,FALSE))</f>
        <v xml:space="preserve"> </v>
      </c>
      <c r="F236" s="36" t="str">
        <f>IF(LEN(VLOOKUP($A236,Questions!$B:$AA,23,FALSE))=0,"",VLOOKUP($A236,Questions!$B:$AA,23,FALSE))</f>
        <v xml:space="preserve"> </v>
      </c>
      <c r="G236" s="36" t="str">
        <f>IF(LEN(VLOOKUP($A236,Questions!$B:$AA,24,FALSE))=0,"",VLOOKUP($A236,Questions!$B:$AA,24,FALSE))</f>
        <v xml:space="preserve"> </v>
      </c>
      <c r="H236" s="260" t="str">
        <f>IF(LEN(VLOOKUP($A236,Questions!$B:$AA,25,FALSE))=0,"",VLOOKUP($A236,Questions!$B:$AA,25,FALSE))</f>
        <v xml:space="preserve"> </v>
      </c>
      <c r="I236" s="258" t="str">
        <f>IF(LEN(VLOOKUP($A236,Questions!$B:$AA,26,FALSE))=0,"",VLOOKUP($A236,Questions!$B:$AA,26,FALSE))</f>
        <v xml:space="preserve"> </v>
      </c>
      <c r="J236" s="258" t="str">
        <f>IF(LEN(VLOOKUP($A236,Questions!$B:$AB,27,FALSE))=0,"",VLOOKUP($A236,Questions!$B:$AB,27,FALSE))</f>
        <v xml:space="preserve"> </v>
      </c>
      <c r="K236"/>
      <c r="L236"/>
      <c r="M236"/>
      <c r="N236"/>
      <c r="O236"/>
      <c r="P236"/>
      <c r="Q236"/>
      <c r="R236"/>
      <c r="S236"/>
      <c r="T236"/>
      <c r="U236"/>
      <c r="V236"/>
      <c r="W236"/>
      <c r="X236"/>
      <c r="Y236"/>
      <c r="Z236"/>
      <c r="AA236"/>
      <c r="AB236"/>
      <c r="AC236"/>
      <c r="AD236"/>
      <c r="AE236"/>
      <c r="AF236"/>
      <c r="AG236"/>
      <c r="AH236"/>
      <c r="AI236"/>
      <c r="AJ236"/>
      <c r="AK236"/>
      <c r="AL236"/>
      <c r="AM236"/>
      <c r="AN236"/>
      <c r="AO236"/>
      <c r="AP236"/>
      <c r="AQ236"/>
      <c r="AR236"/>
      <c r="AS236"/>
      <c r="AT236"/>
      <c r="AU236"/>
      <c r="AV236"/>
      <c r="AW236"/>
      <c r="AX236"/>
      <c r="AY236"/>
      <c r="AZ236"/>
      <c r="BA236"/>
      <c r="BB236"/>
      <c r="BC236"/>
      <c r="BD236"/>
      <c r="BE236"/>
      <c r="BF236"/>
      <c r="BG236"/>
      <c r="BH236"/>
      <c r="BI236"/>
      <c r="BJ236"/>
      <c r="BK236"/>
      <c r="BL236"/>
      <c r="BM236"/>
      <c r="BN236"/>
      <c r="BO236"/>
      <c r="BP236"/>
      <c r="BQ236"/>
      <c r="BR236"/>
      <c r="BS236"/>
      <c r="BT236"/>
      <c r="BU236"/>
      <c r="BV236"/>
      <c r="BW236"/>
      <c r="BX236"/>
      <c r="BY236"/>
      <c r="BZ236"/>
      <c r="CA236"/>
      <c r="CB236"/>
      <c r="CC236"/>
      <c r="CD236"/>
      <c r="CE236"/>
      <c r="CF236"/>
      <c r="CG236"/>
      <c r="CH236"/>
      <c r="CI236"/>
      <c r="CJ236"/>
      <c r="CK236"/>
      <c r="CL236"/>
      <c r="CM236"/>
      <c r="CN236"/>
      <c r="CO236"/>
      <c r="CP236"/>
      <c r="CQ236"/>
      <c r="CR236"/>
      <c r="CS236"/>
      <c r="CT236"/>
      <c r="CU236"/>
      <c r="CV236"/>
      <c r="CW236"/>
      <c r="CX236"/>
      <c r="CY236"/>
      <c r="CZ236"/>
      <c r="DA236"/>
      <c r="DB236"/>
      <c r="DC236"/>
      <c r="DD236"/>
      <c r="DE236"/>
      <c r="DF236"/>
      <c r="DG236"/>
      <c r="DH236"/>
      <c r="DI236"/>
      <c r="DJ236"/>
      <c r="DK236"/>
      <c r="DL236"/>
      <c r="DM236"/>
      <c r="DN236"/>
      <c r="DO236"/>
      <c r="DP236"/>
      <c r="DQ236"/>
      <c r="DR236"/>
      <c r="DS236"/>
      <c r="DT236"/>
      <c r="DU236"/>
      <c r="DV236"/>
      <c r="DW236"/>
      <c r="DX236"/>
      <c r="DY236"/>
      <c r="DZ236"/>
      <c r="EA236"/>
      <c r="EB236"/>
      <c r="EC236"/>
      <c r="ED236"/>
      <c r="EE236"/>
      <c r="EF236"/>
      <c r="EG236"/>
      <c r="EH236"/>
      <c r="EI236"/>
      <c r="EJ236"/>
      <c r="EK236"/>
      <c r="EL236"/>
      <c r="EM236"/>
      <c r="EN236"/>
      <c r="EO236"/>
      <c r="EP236"/>
      <c r="EQ236"/>
      <c r="ER236"/>
      <c r="ES236"/>
      <c r="ET236"/>
      <c r="EU236"/>
      <c r="EV236"/>
      <c r="EW236"/>
      <c r="EX236"/>
      <c r="EY236"/>
      <c r="EZ236"/>
      <c r="FA236"/>
      <c r="FB236"/>
      <c r="FC236"/>
      <c r="FD236"/>
      <c r="FE236"/>
      <c r="FF236"/>
      <c r="FG236"/>
      <c r="FH236"/>
      <c r="FI236"/>
      <c r="FJ236"/>
      <c r="FK236"/>
      <c r="FL236"/>
      <c r="FM236"/>
      <c r="FN236"/>
      <c r="FO236"/>
      <c r="FP236"/>
      <c r="FQ236"/>
      <c r="FR236"/>
      <c r="FS236"/>
      <c r="FT236"/>
      <c r="FU236"/>
      <c r="FV236"/>
      <c r="FW236"/>
      <c r="FX236"/>
      <c r="FY236"/>
      <c r="FZ236"/>
      <c r="GA236"/>
      <c r="GB236"/>
      <c r="GC236"/>
      <c r="GD236"/>
      <c r="GE236"/>
      <c r="GF236"/>
      <c r="GG236"/>
      <c r="GH236"/>
      <c r="GI236"/>
      <c r="GJ236"/>
      <c r="GK236"/>
      <c r="GL236"/>
      <c r="GM236"/>
      <c r="GN236"/>
      <c r="GO236"/>
      <c r="GP236"/>
      <c r="GQ236"/>
      <c r="GR236"/>
      <c r="GS236"/>
      <c r="GT236"/>
      <c r="GU236"/>
      <c r="GV236"/>
      <c r="GW236"/>
      <c r="GX236"/>
      <c r="GY236"/>
      <c r="GZ236"/>
      <c r="HA236"/>
      <c r="HB236"/>
      <c r="HC236"/>
      <c r="HD236"/>
      <c r="HE236"/>
      <c r="HF236"/>
      <c r="HG236"/>
      <c r="HH236"/>
      <c r="HI236"/>
      <c r="HJ236"/>
      <c r="HK236"/>
      <c r="HL236"/>
      <c r="HM236"/>
      <c r="HN236"/>
      <c r="HO236"/>
      <c r="HP236"/>
      <c r="HQ236"/>
      <c r="HR236"/>
      <c r="HS236"/>
      <c r="HT236"/>
      <c r="HU236"/>
      <c r="HV236"/>
      <c r="HW236"/>
      <c r="HX236"/>
      <c r="HY236"/>
      <c r="HZ236"/>
      <c r="IA236"/>
      <c r="IB236"/>
      <c r="IC236"/>
      <c r="ID236"/>
      <c r="IE236"/>
      <c r="IF236"/>
      <c r="IG236"/>
      <c r="IH236"/>
      <c r="II236"/>
      <c r="IJ236"/>
      <c r="IK236"/>
      <c r="IL236"/>
      <c r="IM236"/>
      <c r="IN236"/>
      <c r="IO236"/>
      <c r="IP236"/>
      <c r="IQ236"/>
      <c r="IR236"/>
      <c r="IS236"/>
      <c r="IT236"/>
      <c r="IU236"/>
      <c r="IV236"/>
      <c r="IW236"/>
      <c r="IX236"/>
      <c r="IY236"/>
    </row>
    <row r="237" spans="1:259" ht="36" customHeight="1" x14ac:dyDescent="0.2">
      <c r="A237" s="14" t="s">
        <v>295</v>
      </c>
      <c r="B237" s="29" t="str">
        <f>VLOOKUP(A237,'HECVAT - Full'!A$26:B$285,2,FALSE)</f>
        <v>Describe or provide a reference to how you monitor for and protect against common web application security vulnerabilities (e.g. SQL injection, XSS, XSRF, etc.).</v>
      </c>
      <c r="C237" s="36" t="str">
        <f>IF(LEN(VLOOKUP($A237,Questions!$B:$AA,20,FALSE))=0,"",VLOOKUP($A237,Questions!$B:$AA,20,FALSE))</f>
        <v xml:space="preserve"> </v>
      </c>
      <c r="D237" s="38" t="str">
        <f>IF(LEN(VLOOKUP($A237,Questions!$B:$AA,21,FALSE))=0,"",VLOOKUP($A237,Questions!$B:$AA,21,FALSE))</f>
        <v xml:space="preserve"> </v>
      </c>
      <c r="E237" s="37" t="str">
        <f>IF(LEN(VLOOKUP($A237,Questions!$B:$AA,22,FALSE))=0,"",VLOOKUP($A237,Questions!$B:$AA,22,FALSE))</f>
        <v xml:space="preserve"> </v>
      </c>
      <c r="F237" s="36" t="str">
        <f>IF(LEN(VLOOKUP($A237,Questions!$B:$AA,23,FALSE))=0,"",VLOOKUP($A237,Questions!$B:$AA,23,FALSE))</f>
        <v xml:space="preserve"> </v>
      </c>
      <c r="G237" s="37" t="str">
        <f>IF(LEN(VLOOKUP($A237,Questions!$B:$AA,24,FALSE))=0,"",VLOOKUP($A237,Questions!$B:$AA,24,FALSE))</f>
        <v xml:space="preserve"> </v>
      </c>
      <c r="H237" s="36" t="str">
        <f>IF(LEN(VLOOKUP($A237,Questions!$B:$AA,25,FALSE))=0,"",VLOOKUP($A237,Questions!$B:$AA,25,FALSE))</f>
        <v xml:space="preserve"> </v>
      </c>
      <c r="I237" s="258" t="str">
        <f>IF(LEN(VLOOKUP($A237,Questions!$B:$AA,26,FALSE))=0,"",VLOOKUP($A237,Questions!$B:$AA,26,FALSE))</f>
        <v xml:space="preserve"> </v>
      </c>
      <c r="J237" s="258" t="str">
        <f>IF(LEN(VLOOKUP($A237,Questions!$B:$AB,27,FALSE))=0,"",VLOOKUP($A237,Questions!$B:$AB,27,FALSE))</f>
        <v xml:space="preserve"> </v>
      </c>
      <c r="K237"/>
      <c r="L237"/>
      <c r="M237"/>
      <c r="N237"/>
      <c r="O237"/>
      <c r="P237"/>
      <c r="Q237"/>
      <c r="R237"/>
      <c r="S237"/>
      <c r="T237"/>
      <c r="U237"/>
      <c r="V237"/>
      <c r="W237"/>
      <c r="X237"/>
      <c r="Y237"/>
      <c r="Z237"/>
      <c r="AA237"/>
      <c r="AB237"/>
      <c r="AC237"/>
      <c r="AD237"/>
      <c r="AE237"/>
      <c r="AF237"/>
      <c r="AG237"/>
      <c r="AH237"/>
      <c r="AI237"/>
      <c r="AJ237"/>
      <c r="AK237"/>
      <c r="AL237"/>
      <c r="AM237"/>
      <c r="AN237"/>
      <c r="AO237"/>
      <c r="AP237"/>
      <c r="AQ237"/>
      <c r="AR237"/>
      <c r="AS237"/>
      <c r="AT237"/>
      <c r="AU237"/>
      <c r="AV237"/>
      <c r="AW237"/>
      <c r="AX237"/>
      <c r="AY237"/>
      <c r="AZ237"/>
      <c r="BA237"/>
      <c r="BB237"/>
      <c r="BC237"/>
      <c r="BD237"/>
      <c r="BE237"/>
      <c r="BF237"/>
      <c r="BG237"/>
      <c r="BH237"/>
      <c r="BI237"/>
      <c r="BJ237"/>
      <c r="BK237"/>
      <c r="BL237"/>
      <c r="BM237"/>
      <c r="BN237"/>
      <c r="BO237"/>
      <c r="BP237"/>
      <c r="BQ237"/>
      <c r="BR237"/>
      <c r="BS237"/>
      <c r="BT237"/>
      <c r="BU237"/>
      <c r="BV237"/>
      <c r="BW237"/>
      <c r="BX237"/>
      <c r="BY237"/>
      <c r="BZ237"/>
      <c r="CA237"/>
      <c r="CB237"/>
      <c r="CC237"/>
      <c r="CD237"/>
      <c r="CE237"/>
      <c r="CF237"/>
      <c r="CG237"/>
      <c r="CH237"/>
      <c r="CI237"/>
      <c r="CJ237"/>
      <c r="CK237"/>
      <c r="CL237"/>
      <c r="CM237"/>
      <c r="CN237"/>
      <c r="CO237"/>
      <c r="CP237"/>
      <c r="CQ237"/>
      <c r="CR237"/>
      <c r="CS237"/>
      <c r="CT237"/>
      <c r="CU237"/>
      <c r="CV237"/>
      <c r="CW237"/>
      <c r="CX237"/>
      <c r="CY237"/>
      <c r="CZ237"/>
      <c r="DA237"/>
      <c r="DB237"/>
      <c r="DC237"/>
      <c r="DD237"/>
      <c r="DE237"/>
      <c r="DF237"/>
      <c r="DG237"/>
      <c r="DH237"/>
      <c r="DI237"/>
      <c r="DJ237"/>
      <c r="DK237"/>
      <c r="DL237"/>
      <c r="DM237"/>
      <c r="DN237"/>
      <c r="DO237"/>
      <c r="DP237"/>
      <c r="DQ237"/>
      <c r="DR237"/>
      <c r="DS237"/>
      <c r="DT237"/>
      <c r="DU237"/>
      <c r="DV237"/>
      <c r="DW237"/>
      <c r="DX237"/>
      <c r="DY237"/>
      <c r="DZ237"/>
      <c r="EA237"/>
      <c r="EB237"/>
      <c r="EC237"/>
      <c r="ED237"/>
      <c r="EE237"/>
      <c r="EF237"/>
      <c r="EG237"/>
      <c r="EH237"/>
      <c r="EI237"/>
      <c r="EJ237"/>
      <c r="EK237"/>
      <c r="EL237"/>
      <c r="EM237"/>
      <c r="EN237"/>
      <c r="EO237"/>
      <c r="EP237"/>
      <c r="EQ237"/>
      <c r="ER237"/>
      <c r="ES237"/>
      <c r="ET237"/>
      <c r="EU237"/>
      <c r="EV237"/>
      <c r="EW237"/>
      <c r="EX237"/>
      <c r="EY237"/>
      <c r="EZ237"/>
      <c r="FA237"/>
      <c r="FB237"/>
      <c r="FC237"/>
      <c r="FD237"/>
      <c r="FE237"/>
      <c r="FF237"/>
      <c r="FG237"/>
      <c r="FH237"/>
      <c r="FI237"/>
      <c r="FJ237"/>
      <c r="FK237"/>
      <c r="FL237"/>
      <c r="FM237"/>
      <c r="FN237"/>
      <c r="FO237"/>
      <c r="FP237"/>
      <c r="FQ237"/>
      <c r="FR237"/>
      <c r="FS237"/>
      <c r="FT237"/>
      <c r="FU237"/>
      <c r="FV237"/>
      <c r="FW237"/>
      <c r="FX237"/>
      <c r="FY237"/>
      <c r="FZ237"/>
      <c r="GA237"/>
      <c r="GB237"/>
      <c r="GC237"/>
      <c r="GD237"/>
      <c r="GE237"/>
      <c r="GF237"/>
      <c r="GG237"/>
      <c r="GH237"/>
      <c r="GI237"/>
      <c r="GJ237"/>
      <c r="GK237"/>
      <c r="GL237"/>
      <c r="GM237"/>
      <c r="GN237"/>
      <c r="GO237"/>
      <c r="GP237"/>
      <c r="GQ237"/>
      <c r="GR237"/>
      <c r="GS237"/>
      <c r="GT237"/>
      <c r="GU237"/>
      <c r="GV237"/>
      <c r="GW237"/>
      <c r="GX237"/>
      <c r="GY237"/>
      <c r="GZ237"/>
      <c r="HA237"/>
      <c r="HB237"/>
      <c r="HC237"/>
      <c r="HD237"/>
      <c r="HE237"/>
      <c r="HF237"/>
      <c r="HG237"/>
      <c r="HH237"/>
      <c r="HI237"/>
      <c r="HJ237"/>
      <c r="HK237"/>
      <c r="HL237"/>
      <c r="HM237"/>
      <c r="HN237"/>
      <c r="HO237"/>
      <c r="HP237"/>
      <c r="HQ237"/>
      <c r="HR237"/>
      <c r="HS237"/>
      <c r="HT237"/>
      <c r="HU237"/>
      <c r="HV237"/>
      <c r="HW237"/>
      <c r="HX237"/>
      <c r="HY237"/>
      <c r="HZ237"/>
      <c r="IA237"/>
      <c r="IB237"/>
      <c r="IC237"/>
      <c r="ID237"/>
      <c r="IE237"/>
      <c r="IF237"/>
      <c r="IG237"/>
      <c r="IH237"/>
      <c r="II237"/>
      <c r="IJ237"/>
      <c r="IK237"/>
      <c r="IL237"/>
      <c r="IM237"/>
      <c r="IN237"/>
      <c r="IO237"/>
      <c r="IP237"/>
      <c r="IQ237"/>
      <c r="IR237"/>
      <c r="IS237"/>
      <c r="IT237"/>
      <c r="IU237"/>
      <c r="IV237"/>
      <c r="IW237"/>
      <c r="IX237"/>
      <c r="IY237"/>
    </row>
    <row r="238" spans="1:259" ht="65" customHeight="1" x14ac:dyDescent="0.2">
      <c r="A238" s="14" t="s">
        <v>296</v>
      </c>
      <c r="B238" s="29" t="str">
        <f>VLOOKUP(A238,'HECVAT - Full'!A$26:B$285,2,FALSE)</f>
        <v>Will you allow the institution to perform its own vulnerability testing and/or scanning of your systems and/or application provided that testing is performed at a mutually agreed upon time and date?</v>
      </c>
      <c r="C238" s="36" t="str">
        <f>IF(LEN(VLOOKUP($A238,Questions!$B:$AA,20,FALSE))=0,"",VLOOKUP($A238,Questions!$B:$AA,20,FALSE))</f>
        <v xml:space="preserve"> </v>
      </c>
      <c r="D238" s="38" t="str">
        <f>IF(LEN(VLOOKUP($A238,Questions!$B:$AA,21,FALSE))=0,"",VLOOKUP($A238,Questions!$B:$AA,21,FALSE))</f>
        <v xml:space="preserve"> </v>
      </c>
      <c r="E238" s="37" t="str">
        <f>IF(LEN(VLOOKUP($A238,Questions!$B:$AA,22,FALSE))=0,"",VLOOKUP($A238,Questions!$B:$AA,22,FALSE))</f>
        <v xml:space="preserve"> </v>
      </c>
      <c r="F238" s="36" t="str">
        <f>IF(LEN(VLOOKUP($A238,Questions!$B:$AA,23,FALSE))=0,"",VLOOKUP($A238,Questions!$B:$AA,23,FALSE))</f>
        <v xml:space="preserve"> </v>
      </c>
      <c r="G238" s="36" t="str">
        <f>IF(LEN(VLOOKUP($A238,Questions!$B:$AA,24,FALSE))=0,"",VLOOKUP($A238,Questions!$B:$AA,24,FALSE))</f>
        <v xml:space="preserve"> </v>
      </c>
      <c r="H238" s="36" t="str">
        <f>IF(LEN(VLOOKUP($A238,Questions!$B:$AA,25,FALSE))=0,"",VLOOKUP($A238,Questions!$B:$AA,25,FALSE))</f>
        <v xml:space="preserve"> </v>
      </c>
      <c r="I238" s="258" t="str">
        <f>IF(LEN(VLOOKUP($A238,Questions!$B:$AA,26,FALSE))=0,"",VLOOKUP($A238,Questions!$B:$AA,26,FALSE))</f>
        <v xml:space="preserve"> </v>
      </c>
      <c r="J238" s="258" t="str">
        <f>IF(LEN(VLOOKUP($A238,Questions!$B:$AB,27,FALSE))=0,"",VLOOKUP($A238,Questions!$B:$AB,27,FALSE))</f>
        <v xml:space="preserve"> </v>
      </c>
      <c r="K238"/>
      <c r="L238"/>
      <c r="M238"/>
      <c r="N238"/>
      <c r="O238"/>
      <c r="P238"/>
      <c r="Q238"/>
      <c r="R238"/>
      <c r="S238"/>
      <c r="T238"/>
      <c r="U238"/>
      <c r="V238"/>
      <c r="W238"/>
      <c r="X238"/>
      <c r="Y238"/>
      <c r="Z238"/>
      <c r="AA238"/>
      <c r="AB238"/>
      <c r="AC238"/>
      <c r="AD238"/>
      <c r="AE238"/>
      <c r="AF238"/>
      <c r="AG238"/>
      <c r="AH238"/>
      <c r="AI238"/>
      <c r="AJ238"/>
      <c r="AK238"/>
      <c r="AL238"/>
      <c r="AM238"/>
      <c r="AN238"/>
      <c r="AO238"/>
      <c r="AP238"/>
      <c r="AQ238"/>
      <c r="AR238"/>
      <c r="AS238"/>
      <c r="AT238"/>
      <c r="AU238"/>
      <c r="AV238"/>
      <c r="AW238"/>
      <c r="AX238"/>
      <c r="AY238"/>
      <c r="AZ238"/>
      <c r="BA238"/>
      <c r="BB238"/>
      <c r="BC238"/>
      <c r="BD238"/>
      <c r="BE238"/>
      <c r="BF238"/>
      <c r="BG238"/>
      <c r="BH238"/>
      <c r="BI238"/>
      <c r="BJ238"/>
      <c r="BK238"/>
      <c r="BL238"/>
      <c r="BM238"/>
      <c r="BN238"/>
      <c r="BO238"/>
      <c r="BP238"/>
      <c r="BQ238"/>
      <c r="BR238"/>
      <c r="BS238"/>
      <c r="BT238"/>
      <c r="BU238"/>
      <c r="BV238"/>
      <c r="BW238"/>
      <c r="BX238"/>
      <c r="BY238"/>
      <c r="BZ238"/>
      <c r="CA238"/>
      <c r="CB238"/>
      <c r="CC238"/>
      <c r="CD238"/>
      <c r="CE238"/>
      <c r="CF238"/>
      <c r="CG238"/>
      <c r="CH238"/>
      <c r="CI238"/>
      <c r="CJ238"/>
      <c r="CK238"/>
      <c r="CL238"/>
      <c r="CM238"/>
      <c r="CN238"/>
      <c r="CO238"/>
      <c r="CP238"/>
      <c r="CQ238"/>
      <c r="CR238"/>
      <c r="CS238"/>
      <c r="CT238"/>
      <c r="CU238"/>
      <c r="CV238"/>
      <c r="CW238"/>
      <c r="CX238"/>
      <c r="CY238"/>
      <c r="CZ238"/>
      <c r="DA238"/>
      <c r="DB238"/>
      <c r="DC238"/>
      <c r="DD238"/>
      <c r="DE238"/>
      <c r="DF238"/>
      <c r="DG238"/>
      <c r="DH238"/>
      <c r="DI238"/>
      <c r="DJ238"/>
      <c r="DK238"/>
      <c r="DL238"/>
      <c r="DM238"/>
      <c r="DN238"/>
      <c r="DO238"/>
      <c r="DP238"/>
      <c r="DQ238"/>
      <c r="DR238"/>
      <c r="DS238"/>
      <c r="DT238"/>
      <c r="DU238"/>
      <c r="DV238"/>
      <c r="DW238"/>
      <c r="DX238"/>
      <c r="DY238"/>
      <c r="DZ238"/>
      <c r="EA238"/>
      <c r="EB238"/>
      <c r="EC238"/>
      <c r="ED238"/>
      <c r="EE238"/>
      <c r="EF238"/>
      <c r="EG238"/>
      <c r="EH238"/>
      <c r="EI238"/>
      <c r="EJ238"/>
      <c r="EK238"/>
      <c r="EL238"/>
      <c r="EM238"/>
      <c r="EN238"/>
      <c r="EO238"/>
      <c r="EP238"/>
      <c r="EQ238"/>
      <c r="ER238"/>
      <c r="ES238"/>
      <c r="ET238"/>
      <c r="EU238"/>
      <c r="EV238"/>
      <c r="EW238"/>
      <c r="EX238"/>
      <c r="EY238"/>
      <c r="EZ238"/>
      <c r="FA238"/>
      <c r="FB238"/>
      <c r="FC238"/>
      <c r="FD238"/>
      <c r="FE238"/>
      <c r="FF238"/>
      <c r="FG238"/>
      <c r="FH238"/>
      <c r="FI238"/>
      <c r="FJ238"/>
      <c r="FK238"/>
      <c r="FL238"/>
      <c r="FM238"/>
      <c r="FN238"/>
      <c r="FO238"/>
      <c r="FP238"/>
      <c r="FQ238"/>
      <c r="FR238"/>
      <c r="FS238"/>
      <c r="FT238"/>
      <c r="FU238"/>
      <c r="FV238"/>
      <c r="FW238"/>
      <c r="FX238"/>
      <c r="FY238"/>
      <c r="FZ238"/>
      <c r="GA238"/>
      <c r="GB238"/>
      <c r="GC238"/>
      <c r="GD238"/>
      <c r="GE238"/>
      <c r="GF238"/>
      <c r="GG238"/>
      <c r="GH238"/>
      <c r="GI238"/>
      <c r="GJ238"/>
      <c r="GK238"/>
      <c r="GL238"/>
      <c r="GM238"/>
      <c r="GN238"/>
      <c r="GO238"/>
      <c r="GP238"/>
      <c r="GQ238"/>
      <c r="GR238"/>
      <c r="GS238"/>
      <c r="GT238"/>
      <c r="GU238"/>
      <c r="GV238"/>
      <c r="GW238"/>
      <c r="GX238"/>
      <c r="GY238"/>
      <c r="GZ238"/>
      <c r="HA238"/>
      <c r="HB238"/>
      <c r="HC238"/>
      <c r="HD238"/>
      <c r="HE238"/>
      <c r="HF238"/>
      <c r="HG238"/>
      <c r="HH238"/>
      <c r="HI238"/>
      <c r="HJ238"/>
      <c r="HK238"/>
      <c r="HL238"/>
      <c r="HM238"/>
      <c r="HN238"/>
      <c r="HO238"/>
      <c r="HP238"/>
      <c r="HQ238"/>
      <c r="HR238"/>
      <c r="HS238"/>
      <c r="HT238"/>
      <c r="HU238"/>
      <c r="HV238"/>
      <c r="HW238"/>
      <c r="HX238"/>
      <c r="HY238"/>
      <c r="HZ238"/>
      <c r="IA238"/>
      <c r="IB238"/>
      <c r="IC238"/>
      <c r="ID238"/>
      <c r="IE238"/>
      <c r="IF238"/>
      <c r="IG238"/>
      <c r="IH238"/>
      <c r="II238"/>
      <c r="IJ238"/>
      <c r="IK238"/>
      <c r="IL238"/>
      <c r="IM238"/>
      <c r="IN238"/>
      <c r="IO238"/>
      <c r="IP238"/>
      <c r="IQ238"/>
      <c r="IR238"/>
      <c r="IS238"/>
      <c r="IT238"/>
      <c r="IU238"/>
      <c r="IV238"/>
      <c r="IW238"/>
      <c r="IX238"/>
      <c r="IY238"/>
    </row>
    <row r="239" spans="1:259" ht="36" customHeight="1" x14ac:dyDescent="0.2">
      <c r="A239" s="380" t="str">
        <f>IF(OR($C$24="No",$C$30="Yes"),"HIPAA - Optional based on QUALIFIER response.","HIPAA")</f>
        <v>HIPAA</v>
      </c>
      <c r="B239" s="380"/>
      <c r="C239" s="24" t="str">
        <f>C$22</f>
        <v>CIS Critical Security Controls v6.1</v>
      </c>
      <c r="D239" s="24" t="str">
        <f t="shared" ref="D239:J239" si="17">D$22</f>
        <v>HIPAA</v>
      </c>
      <c r="E239" s="24" t="str">
        <f t="shared" si="17"/>
        <v>ISO 27002:27013</v>
      </c>
      <c r="F239" s="24" t="str">
        <f t="shared" si="17"/>
        <v>NIST Cybersecurity Framework</v>
      </c>
      <c r="G239" s="24" t="str">
        <f t="shared" si="17"/>
        <v>NIST SP 800-171r1</v>
      </c>
      <c r="H239" s="24" t="str">
        <f t="shared" si="17"/>
        <v>NIST SP 800-53r4</v>
      </c>
      <c r="I239" s="24" t="str">
        <f t="shared" si="17"/>
        <v>PCI DSS</v>
      </c>
      <c r="J239" s="24" t="str">
        <f t="shared" si="17"/>
        <v>Trusted CI</v>
      </c>
      <c r="K239"/>
      <c r="L239"/>
      <c r="M239"/>
      <c r="N239"/>
      <c r="O239"/>
      <c r="P239"/>
      <c r="Q239"/>
      <c r="R239"/>
      <c r="S239"/>
      <c r="T239"/>
      <c r="U239"/>
      <c r="V239"/>
      <c r="W239"/>
      <c r="X239"/>
      <c r="Y239"/>
      <c r="Z239"/>
      <c r="AA239"/>
      <c r="AB239"/>
      <c r="AC239"/>
      <c r="AD239"/>
      <c r="AE239"/>
      <c r="AF239"/>
      <c r="AG239"/>
      <c r="AH239"/>
      <c r="AI239"/>
      <c r="AJ239"/>
      <c r="AK239"/>
      <c r="AL239"/>
      <c r="AM239"/>
      <c r="AN239"/>
      <c r="AO239"/>
      <c r="AP239"/>
      <c r="AQ239"/>
      <c r="AR239"/>
      <c r="AS239"/>
      <c r="AT239"/>
      <c r="AU239"/>
      <c r="AV239"/>
      <c r="AW239"/>
      <c r="AX239"/>
      <c r="AY239"/>
      <c r="AZ239"/>
      <c r="BA239"/>
      <c r="BB239"/>
      <c r="BC239"/>
      <c r="BD239"/>
      <c r="BE239"/>
      <c r="BF239"/>
      <c r="BG239"/>
      <c r="BH239"/>
      <c r="BI239"/>
      <c r="BJ239"/>
      <c r="BK239"/>
      <c r="BL239"/>
      <c r="BM239"/>
      <c r="BN239"/>
      <c r="BO239"/>
      <c r="BP239"/>
      <c r="BQ239"/>
      <c r="BR239"/>
      <c r="BS239"/>
      <c r="BT239"/>
      <c r="BU239"/>
      <c r="BV239"/>
      <c r="BW239"/>
      <c r="BX239"/>
      <c r="BY239"/>
      <c r="BZ239"/>
      <c r="CA239"/>
      <c r="CB239"/>
      <c r="CC239"/>
      <c r="CD239"/>
      <c r="CE239"/>
      <c r="CF239"/>
      <c r="CG239"/>
      <c r="CH239"/>
      <c r="CI239"/>
      <c r="CJ239"/>
      <c r="CK239"/>
      <c r="CL239"/>
      <c r="CM239"/>
      <c r="CN239"/>
      <c r="CO239"/>
      <c r="CP239"/>
      <c r="CQ239"/>
      <c r="CR239"/>
      <c r="CS239"/>
      <c r="CT239"/>
      <c r="CU239"/>
      <c r="CV239"/>
      <c r="CW239"/>
      <c r="CX239"/>
      <c r="CY239"/>
      <c r="CZ239"/>
      <c r="DA239"/>
      <c r="DB239"/>
      <c r="DC239"/>
      <c r="DD239"/>
      <c r="DE239"/>
      <c r="DF239"/>
      <c r="DG239"/>
      <c r="DH239"/>
      <c r="DI239"/>
      <c r="DJ239"/>
      <c r="DK239"/>
      <c r="DL239"/>
      <c r="DM239"/>
      <c r="DN239"/>
      <c r="DO239"/>
      <c r="DP239"/>
      <c r="DQ239"/>
      <c r="DR239"/>
      <c r="DS239"/>
      <c r="DT239"/>
      <c r="DU239"/>
      <c r="DV239"/>
      <c r="DW239"/>
      <c r="DX239"/>
      <c r="DY239"/>
      <c r="DZ239"/>
      <c r="EA239"/>
      <c r="EB239"/>
      <c r="EC239"/>
      <c r="ED239"/>
      <c r="EE239"/>
      <c r="EF239"/>
      <c r="EG239"/>
      <c r="EH239"/>
      <c r="EI239"/>
      <c r="EJ239"/>
      <c r="EK239"/>
      <c r="EL239"/>
      <c r="EM239"/>
      <c r="EN239"/>
      <c r="EO239"/>
      <c r="EP239"/>
      <c r="EQ239"/>
      <c r="ER239"/>
      <c r="ES239"/>
      <c r="ET239"/>
      <c r="EU239"/>
      <c r="EV239"/>
      <c r="EW239"/>
      <c r="EX239"/>
      <c r="EY239"/>
      <c r="EZ239"/>
      <c r="FA239"/>
      <c r="FB239"/>
      <c r="FC239"/>
      <c r="FD239"/>
      <c r="FE239"/>
      <c r="FF239"/>
      <c r="FG239"/>
      <c r="FH239"/>
      <c r="FI239"/>
      <c r="FJ239"/>
      <c r="FK239"/>
      <c r="FL239"/>
      <c r="FM239"/>
      <c r="FN239"/>
      <c r="FO239"/>
      <c r="FP239"/>
      <c r="FQ239"/>
      <c r="FR239"/>
      <c r="FS239"/>
      <c r="FT239"/>
      <c r="FU239"/>
      <c r="FV239"/>
      <c r="FW239"/>
      <c r="FX239"/>
      <c r="FY239"/>
      <c r="FZ239"/>
      <c r="GA239"/>
      <c r="GB239"/>
      <c r="GC239"/>
      <c r="GD239"/>
      <c r="GE239"/>
      <c r="GF239"/>
      <c r="GG239"/>
      <c r="GH239"/>
      <c r="GI239"/>
      <c r="GJ239"/>
      <c r="GK239"/>
      <c r="GL239"/>
      <c r="GM239"/>
      <c r="GN239"/>
      <c r="GO239"/>
      <c r="GP239"/>
      <c r="GQ239"/>
      <c r="GR239"/>
      <c r="GS239"/>
      <c r="GT239"/>
      <c r="GU239"/>
      <c r="GV239"/>
      <c r="GW239"/>
      <c r="GX239"/>
      <c r="GY239"/>
      <c r="GZ239"/>
      <c r="HA239"/>
      <c r="HB239"/>
      <c r="HC239"/>
      <c r="HD239"/>
      <c r="HE239"/>
      <c r="HF239"/>
      <c r="HG239"/>
      <c r="HH239"/>
      <c r="HI239"/>
      <c r="HJ239"/>
      <c r="HK239"/>
      <c r="HL239"/>
      <c r="HM239"/>
      <c r="HN239"/>
      <c r="HO239"/>
      <c r="HP239"/>
      <c r="HQ239"/>
      <c r="HR239"/>
      <c r="HS239"/>
      <c r="HT239"/>
      <c r="HU239"/>
      <c r="HV239"/>
      <c r="HW239"/>
      <c r="HX239"/>
      <c r="HY239"/>
      <c r="HZ239"/>
      <c r="IA239"/>
      <c r="IB239"/>
      <c r="IC239"/>
      <c r="ID239"/>
      <c r="IE239"/>
      <c r="IF239"/>
      <c r="IG239"/>
      <c r="IH239"/>
      <c r="II239"/>
      <c r="IJ239"/>
      <c r="IK239"/>
      <c r="IL239"/>
      <c r="IM239"/>
      <c r="IN239"/>
      <c r="IO239"/>
      <c r="IP239"/>
      <c r="IQ239"/>
      <c r="IR239"/>
      <c r="IS239"/>
      <c r="IT239"/>
      <c r="IU239"/>
      <c r="IV239"/>
      <c r="IW239"/>
      <c r="IX239"/>
      <c r="IY239"/>
    </row>
    <row r="240" spans="1:259" ht="65" customHeight="1" x14ac:dyDescent="0.2">
      <c r="A240" s="14" t="s">
        <v>297</v>
      </c>
      <c r="B240" s="29" t="str">
        <f>VLOOKUP(A240,'HECVAT - Full'!A$26:B$285,2,FALSE)</f>
        <v>Do your workforce members receive regular training related to the HIPAA Privacy and Security Rules and the HITECH Act?</v>
      </c>
      <c r="C240" s="36" t="str">
        <f>IF(LEN(VLOOKUP($A240,Questions!$B:$AA,20,FALSE))=0,"",VLOOKUP($A240,Questions!$B:$AA,20,FALSE))</f>
        <v xml:space="preserve"> </v>
      </c>
      <c r="D240" s="36" t="str">
        <f>IF(LEN(VLOOKUP($A240,Questions!$B:$AA,21,FALSE))=0,"",VLOOKUP($A240,Questions!$B:$AA,21,FALSE))</f>
        <v xml:space="preserve"> </v>
      </c>
      <c r="E240" s="36" t="str">
        <f>IF(LEN(VLOOKUP($A240,Questions!$B:$AA,22,FALSE))=0,"",VLOOKUP($A240,Questions!$B:$AA,22,FALSE))</f>
        <v xml:space="preserve"> </v>
      </c>
      <c r="F240" s="36" t="str">
        <f>IF(LEN(VLOOKUP($A240,Questions!$B:$AA,23,FALSE))=0,"",VLOOKUP($A240,Questions!$B:$AA,23,FALSE))</f>
        <v xml:space="preserve"> </v>
      </c>
      <c r="G240" s="36" t="str">
        <f>IF(LEN(VLOOKUP($A240,Questions!$B:$AA,24,FALSE))=0,"",VLOOKUP($A240,Questions!$B:$AA,24,FALSE))</f>
        <v xml:space="preserve"> </v>
      </c>
      <c r="H240" s="36" t="str">
        <f>IF(LEN(VLOOKUP($A240,Questions!$B:$AA,25,FALSE))=0,"",VLOOKUP($A240,Questions!$B:$AA,25,FALSE))</f>
        <v xml:space="preserve"> </v>
      </c>
      <c r="I240" s="37" t="str">
        <f>IF(LEN(VLOOKUP($A240,Questions!$B:$AA,26,FALSE))=0,"",VLOOKUP($A240,Questions!$B:$AA,26,FALSE))</f>
        <v xml:space="preserve"> </v>
      </c>
      <c r="J240" s="37" t="str">
        <f>IF(LEN(VLOOKUP($A240,Questions!$B:$AB,27,FALSE))=0,"",VLOOKUP($A240,Questions!$B:$AB,27,FALSE))</f>
        <v xml:space="preserve"> </v>
      </c>
      <c r="K240"/>
      <c r="L240"/>
      <c r="M240"/>
      <c r="N240"/>
      <c r="O240"/>
      <c r="P240"/>
      <c r="Q240"/>
      <c r="R240"/>
      <c r="S240"/>
      <c r="T240"/>
      <c r="U240"/>
      <c r="V240"/>
      <c r="W240"/>
      <c r="X240"/>
      <c r="Y240"/>
      <c r="Z240"/>
      <c r="AA240"/>
      <c r="AB240"/>
      <c r="AC240"/>
      <c r="AD240"/>
      <c r="AE240"/>
      <c r="AF240"/>
      <c r="AG240"/>
      <c r="AH240"/>
      <c r="AI240"/>
      <c r="AJ240"/>
      <c r="AK240"/>
      <c r="AL240"/>
      <c r="AM240"/>
      <c r="AN240"/>
      <c r="AO240"/>
      <c r="AP240"/>
      <c r="AQ240"/>
      <c r="AR240"/>
      <c r="AS240"/>
      <c r="AT240"/>
      <c r="AU240"/>
      <c r="AV240"/>
      <c r="AW240"/>
      <c r="AX240"/>
      <c r="AY240"/>
      <c r="AZ240"/>
      <c r="BA240"/>
      <c r="BB240"/>
      <c r="BC240"/>
      <c r="BD240"/>
      <c r="BE240"/>
      <c r="BF240"/>
      <c r="BG240"/>
      <c r="BH240"/>
      <c r="BI240"/>
      <c r="BJ240"/>
      <c r="BK240"/>
      <c r="BL240"/>
      <c r="BM240"/>
      <c r="BN240"/>
      <c r="BO240"/>
      <c r="BP240"/>
      <c r="BQ240"/>
      <c r="BR240"/>
      <c r="BS240"/>
      <c r="BT240"/>
      <c r="BU240"/>
      <c r="BV240"/>
      <c r="BW240"/>
      <c r="BX240"/>
      <c r="BY240"/>
      <c r="BZ240"/>
      <c r="CA240"/>
      <c r="CB240"/>
      <c r="CC240"/>
      <c r="CD240"/>
      <c r="CE240"/>
      <c r="CF240"/>
      <c r="CG240"/>
      <c r="CH240"/>
      <c r="CI240"/>
      <c r="CJ240"/>
      <c r="CK240"/>
      <c r="CL240"/>
      <c r="CM240"/>
      <c r="CN240"/>
      <c r="CO240"/>
      <c r="CP240"/>
      <c r="CQ240"/>
      <c r="CR240"/>
      <c r="CS240"/>
      <c r="CT240"/>
      <c r="CU240"/>
      <c r="CV240"/>
      <c r="CW240"/>
      <c r="CX240"/>
      <c r="CY240"/>
      <c r="CZ240"/>
      <c r="DA240"/>
      <c r="DB240"/>
      <c r="DC240"/>
      <c r="DD240"/>
      <c r="DE240"/>
      <c r="DF240"/>
      <c r="DG240"/>
      <c r="DH240"/>
      <c r="DI240"/>
      <c r="DJ240"/>
      <c r="DK240"/>
      <c r="DL240"/>
      <c r="DM240"/>
      <c r="DN240"/>
      <c r="DO240"/>
      <c r="DP240"/>
      <c r="DQ240"/>
      <c r="DR240"/>
      <c r="DS240"/>
      <c r="DT240"/>
      <c r="DU240"/>
      <c r="DV240"/>
      <c r="DW240"/>
      <c r="DX240"/>
      <c r="DY240"/>
      <c r="DZ240"/>
      <c r="EA240"/>
      <c r="EB240"/>
      <c r="EC240"/>
      <c r="ED240"/>
      <c r="EE240"/>
      <c r="EF240"/>
      <c r="EG240"/>
      <c r="EH240"/>
      <c r="EI240"/>
      <c r="EJ240"/>
      <c r="EK240"/>
      <c r="EL240"/>
      <c r="EM240"/>
      <c r="EN240"/>
      <c r="EO240"/>
      <c r="EP240"/>
      <c r="EQ240"/>
      <c r="ER240"/>
      <c r="ES240"/>
      <c r="ET240"/>
      <c r="EU240"/>
      <c r="EV240"/>
      <c r="EW240"/>
      <c r="EX240"/>
      <c r="EY240"/>
      <c r="EZ240"/>
      <c r="FA240"/>
      <c r="FB240"/>
      <c r="FC240"/>
      <c r="FD240"/>
      <c r="FE240"/>
      <c r="FF240"/>
      <c r="FG240"/>
      <c r="FH240"/>
      <c r="FI240"/>
      <c r="FJ240"/>
      <c r="FK240"/>
      <c r="FL240"/>
      <c r="FM240"/>
      <c r="FN240"/>
      <c r="FO240"/>
      <c r="FP240"/>
      <c r="FQ240"/>
      <c r="FR240"/>
      <c r="FS240"/>
      <c r="FT240"/>
      <c r="FU240"/>
      <c r="FV240"/>
      <c r="FW240"/>
      <c r="FX240"/>
      <c r="FY240"/>
      <c r="FZ240"/>
      <c r="GA240"/>
      <c r="GB240"/>
      <c r="GC240"/>
      <c r="GD240"/>
      <c r="GE240"/>
      <c r="GF240"/>
      <c r="GG240"/>
      <c r="GH240"/>
      <c r="GI240"/>
      <c r="GJ240"/>
      <c r="GK240"/>
      <c r="GL240"/>
      <c r="GM240"/>
      <c r="GN240"/>
      <c r="GO240"/>
      <c r="GP240"/>
      <c r="GQ240"/>
      <c r="GR240"/>
      <c r="GS240"/>
      <c r="GT240"/>
      <c r="GU240"/>
      <c r="GV240"/>
      <c r="GW240"/>
      <c r="GX240"/>
      <c r="GY240"/>
      <c r="GZ240"/>
      <c r="HA240"/>
      <c r="HB240"/>
      <c r="HC240"/>
      <c r="HD240"/>
      <c r="HE240"/>
      <c r="HF240"/>
      <c r="HG240"/>
      <c r="HH240"/>
      <c r="HI240"/>
      <c r="HJ240"/>
      <c r="HK240"/>
      <c r="HL240"/>
      <c r="HM240"/>
      <c r="HN240"/>
      <c r="HO240"/>
      <c r="HP240"/>
      <c r="HQ240"/>
      <c r="HR240"/>
      <c r="HS240"/>
      <c r="HT240"/>
      <c r="HU240"/>
      <c r="HV240"/>
      <c r="HW240"/>
      <c r="HX240"/>
      <c r="HY240"/>
      <c r="HZ240"/>
      <c r="IA240"/>
      <c r="IB240"/>
      <c r="IC240"/>
      <c r="ID240"/>
      <c r="IE240"/>
      <c r="IF240"/>
      <c r="IG240"/>
      <c r="IH240"/>
      <c r="II240"/>
      <c r="IJ240"/>
      <c r="IK240"/>
      <c r="IL240"/>
      <c r="IM240"/>
      <c r="IN240"/>
      <c r="IO240"/>
      <c r="IP240"/>
      <c r="IQ240"/>
      <c r="IR240"/>
      <c r="IS240"/>
      <c r="IT240"/>
      <c r="IU240"/>
      <c r="IV240"/>
      <c r="IW240"/>
      <c r="IX240"/>
      <c r="IY240"/>
    </row>
    <row r="241" spans="1:259" ht="48" customHeight="1" x14ac:dyDescent="0.2">
      <c r="A241" s="14" t="s">
        <v>298</v>
      </c>
      <c r="B241" s="29" t="str">
        <f>VLOOKUP(A241,'HECVAT - Full'!A$26:B$285,2,FALSE)</f>
        <v>Do you monitor or receive information regarding changes in HIPAA regulations?</v>
      </c>
      <c r="C241" s="36" t="str">
        <f>IF(LEN(VLOOKUP($A241,Questions!$B:$AA,20,FALSE))=0,"",VLOOKUP($A241,Questions!$B:$AA,20,FALSE))</f>
        <v xml:space="preserve"> </v>
      </c>
      <c r="D241" s="36" t="str">
        <f>IF(LEN(VLOOKUP($A241,Questions!$B:$AA,21,FALSE))=0,"",VLOOKUP($A241,Questions!$B:$AA,21,FALSE))</f>
        <v xml:space="preserve"> </v>
      </c>
      <c r="E241" s="36" t="str">
        <f>IF(LEN(VLOOKUP($A241,Questions!$B:$AA,22,FALSE))=0,"",VLOOKUP($A241,Questions!$B:$AA,22,FALSE))</f>
        <v xml:space="preserve"> </v>
      </c>
      <c r="F241" s="36" t="str">
        <f>IF(LEN(VLOOKUP($A241,Questions!$B:$AA,23,FALSE))=0,"",VLOOKUP($A241,Questions!$B:$AA,23,FALSE))</f>
        <v xml:space="preserve"> </v>
      </c>
      <c r="G241" s="37" t="str">
        <f>IF(LEN(VLOOKUP($A241,Questions!$B:$AA,24,FALSE))=0,"",VLOOKUP($A241,Questions!$B:$AA,24,FALSE))</f>
        <v xml:space="preserve"> </v>
      </c>
      <c r="H241" s="37" t="str">
        <f>IF(LEN(VLOOKUP($A241,Questions!$B:$AA,25,FALSE))=0,"",VLOOKUP($A241,Questions!$B:$AA,25,FALSE))</f>
        <v xml:space="preserve"> </v>
      </c>
      <c r="I241" s="37" t="str">
        <f>IF(LEN(VLOOKUP($A241,Questions!$B:$AA,26,FALSE))=0,"",VLOOKUP($A241,Questions!$B:$AA,26,FALSE))</f>
        <v xml:space="preserve"> </v>
      </c>
      <c r="J241" s="37" t="str">
        <f>IF(LEN(VLOOKUP($A241,Questions!$B:$AB,27,FALSE))=0,"",VLOOKUP($A241,Questions!$B:$AB,27,FALSE))</f>
        <v xml:space="preserve"> </v>
      </c>
      <c r="K241"/>
      <c r="L241"/>
      <c r="M241"/>
      <c r="N241"/>
      <c r="O241"/>
      <c r="P241"/>
      <c r="Q241"/>
      <c r="R241"/>
      <c r="S241"/>
      <c r="T241"/>
      <c r="U241"/>
      <c r="V241"/>
      <c r="W241"/>
      <c r="X241"/>
      <c r="Y241"/>
      <c r="Z241"/>
      <c r="AA241"/>
      <c r="AB241"/>
      <c r="AC241"/>
      <c r="AD241"/>
      <c r="AE241"/>
      <c r="AF241"/>
      <c r="AG241"/>
      <c r="AH241"/>
      <c r="AI241"/>
      <c r="AJ241"/>
      <c r="AK241"/>
      <c r="AL241"/>
      <c r="AM241"/>
      <c r="AN241"/>
      <c r="AO241"/>
      <c r="AP241"/>
      <c r="AQ241"/>
      <c r="AR241"/>
      <c r="AS241"/>
      <c r="AT241"/>
      <c r="AU241"/>
      <c r="AV241"/>
      <c r="AW241"/>
      <c r="AX241"/>
      <c r="AY241"/>
      <c r="AZ241"/>
      <c r="BA241"/>
      <c r="BB241"/>
      <c r="BC241"/>
      <c r="BD241"/>
      <c r="BE241"/>
      <c r="BF241"/>
      <c r="BG241"/>
      <c r="BH241"/>
      <c r="BI241"/>
      <c r="BJ241"/>
      <c r="BK241"/>
      <c r="BL241"/>
      <c r="BM241"/>
      <c r="BN241"/>
      <c r="BO241"/>
      <c r="BP241"/>
      <c r="BQ241"/>
      <c r="BR241"/>
      <c r="BS241"/>
      <c r="BT241"/>
      <c r="BU241"/>
      <c r="BV241"/>
      <c r="BW241"/>
      <c r="BX241"/>
      <c r="BY241"/>
      <c r="BZ241"/>
      <c r="CA241"/>
      <c r="CB241"/>
      <c r="CC241"/>
      <c r="CD241"/>
      <c r="CE241"/>
      <c r="CF241"/>
      <c r="CG241"/>
      <c r="CH241"/>
      <c r="CI241"/>
      <c r="CJ241"/>
      <c r="CK241"/>
      <c r="CL241"/>
      <c r="CM241"/>
      <c r="CN241"/>
      <c r="CO241"/>
      <c r="CP241"/>
      <c r="CQ241"/>
      <c r="CR241"/>
      <c r="CS241"/>
      <c r="CT241"/>
      <c r="CU241"/>
      <c r="CV241"/>
      <c r="CW241"/>
      <c r="CX241"/>
      <c r="CY241"/>
      <c r="CZ241"/>
      <c r="DA241"/>
      <c r="DB241"/>
      <c r="DC241"/>
      <c r="DD241"/>
      <c r="DE241"/>
      <c r="DF241"/>
      <c r="DG241"/>
      <c r="DH241"/>
      <c r="DI241"/>
      <c r="DJ241"/>
      <c r="DK241"/>
      <c r="DL241"/>
      <c r="DM241"/>
      <c r="DN241"/>
      <c r="DO241"/>
      <c r="DP241"/>
      <c r="DQ241"/>
      <c r="DR241"/>
      <c r="DS241"/>
      <c r="DT241"/>
      <c r="DU241"/>
      <c r="DV241"/>
      <c r="DW241"/>
      <c r="DX241"/>
      <c r="DY241"/>
      <c r="DZ241"/>
      <c r="EA241"/>
      <c r="EB241"/>
      <c r="EC241"/>
      <c r="ED241"/>
      <c r="EE241"/>
      <c r="EF241"/>
      <c r="EG241"/>
      <c r="EH241"/>
      <c r="EI241"/>
      <c r="EJ241"/>
      <c r="EK241"/>
      <c r="EL241"/>
      <c r="EM241"/>
      <c r="EN241"/>
      <c r="EO241"/>
      <c r="EP241"/>
      <c r="EQ241"/>
      <c r="ER241"/>
      <c r="ES241"/>
      <c r="ET241"/>
      <c r="EU241"/>
      <c r="EV241"/>
      <c r="EW241"/>
      <c r="EX241"/>
      <c r="EY241"/>
      <c r="EZ241"/>
      <c r="FA241"/>
      <c r="FB241"/>
      <c r="FC241"/>
      <c r="FD241"/>
      <c r="FE241"/>
      <c r="FF241"/>
      <c r="FG241"/>
      <c r="FH241"/>
      <c r="FI241"/>
      <c r="FJ241"/>
      <c r="FK241"/>
      <c r="FL241"/>
      <c r="FM241"/>
      <c r="FN241"/>
      <c r="FO241"/>
      <c r="FP241"/>
      <c r="FQ241"/>
      <c r="FR241"/>
      <c r="FS241"/>
      <c r="FT241"/>
      <c r="FU241"/>
      <c r="FV241"/>
      <c r="FW241"/>
      <c r="FX241"/>
      <c r="FY241"/>
      <c r="FZ241"/>
      <c r="GA241"/>
      <c r="GB241"/>
      <c r="GC241"/>
      <c r="GD241"/>
      <c r="GE241"/>
      <c r="GF241"/>
      <c r="GG241"/>
      <c r="GH241"/>
      <c r="GI241"/>
      <c r="GJ241"/>
      <c r="GK241"/>
      <c r="GL241"/>
      <c r="GM241"/>
      <c r="GN241"/>
      <c r="GO241"/>
      <c r="GP241"/>
      <c r="GQ241"/>
      <c r="GR241"/>
      <c r="GS241"/>
      <c r="GT241"/>
      <c r="GU241"/>
      <c r="GV241"/>
      <c r="GW241"/>
      <c r="GX241"/>
      <c r="GY241"/>
      <c r="GZ241"/>
      <c r="HA241"/>
      <c r="HB241"/>
      <c r="HC241"/>
      <c r="HD241"/>
      <c r="HE241"/>
      <c r="HF241"/>
      <c r="HG241"/>
      <c r="HH241"/>
      <c r="HI241"/>
      <c r="HJ241"/>
      <c r="HK241"/>
      <c r="HL241"/>
      <c r="HM241"/>
      <c r="HN241"/>
      <c r="HO241"/>
      <c r="HP241"/>
      <c r="HQ241"/>
      <c r="HR241"/>
      <c r="HS241"/>
      <c r="HT241"/>
      <c r="HU241"/>
      <c r="HV241"/>
      <c r="HW241"/>
      <c r="HX241"/>
      <c r="HY241"/>
      <c r="HZ241"/>
      <c r="IA241"/>
      <c r="IB241"/>
      <c r="IC241"/>
      <c r="ID241"/>
      <c r="IE241"/>
      <c r="IF241"/>
      <c r="IG241"/>
      <c r="IH241"/>
      <c r="II241"/>
      <c r="IJ241"/>
      <c r="IK241"/>
      <c r="IL241"/>
      <c r="IM241"/>
      <c r="IN241"/>
      <c r="IO241"/>
      <c r="IP241"/>
      <c r="IQ241"/>
      <c r="IR241"/>
      <c r="IS241"/>
      <c r="IT241"/>
      <c r="IU241"/>
      <c r="IV241"/>
      <c r="IW241"/>
      <c r="IX241"/>
      <c r="IY241"/>
    </row>
    <row r="242" spans="1:259" ht="48" customHeight="1" x14ac:dyDescent="0.2">
      <c r="A242" s="14" t="s">
        <v>299</v>
      </c>
      <c r="B242" s="29" t="str">
        <f>VLOOKUP(A242,'HECVAT - Full'!A$26:B$285,2,FALSE)</f>
        <v>Has your organization designated HIPAA Privacy and Security officers as required by the Rules?</v>
      </c>
      <c r="C242" s="36" t="str">
        <f>IF(LEN(VLOOKUP($A242,Questions!$B:$AA,20,FALSE))=0,"",VLOOKUP($A242,Questions!$B:$AA,20,FALSE))</f>
        <v xml:space="preserve"> </v>
      </c>
      <c r="D242" s="36" t="str">
        <f>IF(LEN(VLOOKUP($A242,Questions!$B:$AA,21,FALSE))=0,"",VLOOKUP($A242,Questions!$B:$AA,21,FALSE))</f>
        <v xml:space="preserve"> </v>
      </c>
      <c r="E242" s="36" t="str">
        <f>IF(LEN(VLOOKUP($A242,Questions!$B:$AA,22,FALSE))=0,"",VLOOKUP($A242,Questions!$B:$AA,22,FALSE))</f>
        <v xml:space="preserve"> </v>
      </c>
      <c r="F242" s="36" t="str">
        <f>IF(LEN(VLOOKUP($A242,Questions!$B:$AA,23,FALSE))=0,"",VLOOKUP($A242,Questions!$B:$AA,23,FALSE))</f>
        <v xml:space="preserve"> </v>
      </c>
      <c r="G242" s="37" t="str">
        <f>IF(LEN(VLOOKUP($A242,Questions!$B:$AA,24,FALSE))=0,"",VLOOKUP($A242,Questions!$B:$AA,24,FALSE))</f>
        <v xml:space="preserve"> </v>
      </c>
      <c r="H242" s="37" t="str">
        <f>IF(LEN(VLOOKUP($A242,Questions!$B:$AA,25,FALSE))=0,"",VLOOKUP($A242,Questions!$B:$AA,25,FALSE))</f>
        <v xml:space="preserve"> </v>
      </c>
      <c r="I242" s="37" t="str">
        <f>IF(LEN(VLOOKUP($A242,Questions!$B:$AA,26,FALSE))=0,"",VLOOKUP($A242,Questions!$B:$AA,26,FALSE))</f>
        <v xml:space="preserve"> </v>
      </c>
      <c r="J242" s="37" t="str">
        <f>IF(LEN(VLOOKUP($A242,Questions!$B:$AB,27,FALSE))=0,"",VLOOKUP($A242,Questions!$B:$AB,27,FALSE))</f>
        <v xml:space="preserve"> </v>
      </c>
      <c r="K242"/>
      <c r="L242"/>
      <c r="M242"/>
      <c r="N242"/>
      <c r="O242"/>
      <c r="P242"/>
      <c r="Q242"/>
      <c r="R242"/>
      <c r="S242"/>
      <c r="T242"/>
      <c r="U242"/>
      <c r="V242"/>
      <c r="W242"/>
      <c r="X242"/>
      <c r="Y242"/>
      <c r="Z242"/>
      <c r="AA242"/>
      <c r="AB242"/>
      <c r="AC242"/>
      <c r="AD242"/>
      <c r="AE242"/>
      <c r="AF242"/>
      <c r="AG242"/>
      <c r="AH242"/>
      <c r="AI242"/>
      <c r="AJ242"/>
      <c r="AK242"/>
      <c r="AL242"/>
      <c r="AM242"/>
      <c r="AN242"/>
      <c r="AO242"/>
      <c r="AP242"/>
      <c r="AQ242"/>
      <c r="AR242"/>
      <c r="AS242"/>
      <c r="AT242"/>
      <c r="AU242"/>
      <c r="AV242"/>
      <c r="AW242"/>
      <c r="AX242"/>
      <c r="AY242"/>
      <c r="AZ242"/>
      <c r="BA242"/>
      <c r="BB242"/>
      <c r="BC242"/>
      <c r="BD242"/>
      <c r="BE242"/>
      <c r="BF242"/>
      <c r="BG242"/>
      <c r="BH242"/>
      <c r="BI242"/>
      <c r="BJ242"/>
      <c r="BK242"/>
      <c r="BL242"/>
      <c r="BM242"/>
      <c r="BN242"/>
      <c r="BO242"/>
      <c r="BP242"/>
      <c r="BQ242"/>
      <c r="BR242"/>
      <c r="BS242"/>
      <c r="BT242"/>
      <c r="BU242"/>
      <c r="BV242"/>
      <c r="BW242"/>
      <c r="BX242"/>
      <c r="BY242"/>
      <c r="BZ242"/>
      <c r="CA242"/>
      <c r="CB242"/>
      <c r="CC242"/>
      <c r="CD242"/>
      <c r="CE242"/>
      <c r="CF242"/>
      <c r="CG242"/>
      <c r="CH242"/>
      <c r="CI242"/>
      <c r="CJ242"/>
      <c r="CK242"/>
      <c r="CL242"/>
      <c r="CM242"/>
      <c r="CN242"/>
      <c r="CO242"/>
      <c r="CP242"/>
      <c r="CQ242"/>
      <c r="CR242"/>
      <c r="CS242"/>
      <c r="CT242"/>
      <c r="CU242"/>
      <c r="CV242"/>
      <c r="CW242"/>
      <c r="CX242"/>
      <c r="CY242"/>
      <c r="CZ242"/>
      <c r="DA242"/>
      <c r="DB242"/>
      <c r="DC242"/>
      <c r="DD242"/>
      <c r="DE242"/>
      <c r="DF242"/>
      <c r="DG242"/>
      <c r="DH242"/>
      <c r="DI242"/>
      <c r="DJ242"/>
      <c r="DK242"/>
      <c r="DL242"/>
      <c r="DM242"/>
      <c r="DN242"/>
      <c r="DO242"/>
      <c r="DP242"/>
      <c r="DQ242"/>
      <c r="DR242"/>
      <c r="DS242"/>
      <c r="DT242"/>
      <c r="DU242"/>
      <c r="DV242"/>
      <c r="DW242"/>
      <c r="DX242"/>
      <c r="DY242"/>
      <c r="DZ242"/>
      <c r="EA242"/>
      <c r="EB242"/>
      <c r="EC242"/>
      <c r="ED242"/>
      <c r="EE242"/>
      <c r="EF242"/>
      <c r="EG242"/>
      <c r="EH242"/>
      <c r="EI242"/>
      <c r="EJ242"/>
      <c r="EK242"/>
      <c r="EL242"/>
      <c r="EM242"/>
      <c r="EN242"/>
      <c r="EO242"/>
      <c r="EP242"/>
      <c r="EQ242"/>
      <c r="ER242"/>
      <c r="ES242"/>
      <c r="ET242"/>
      <c r="EU242"/>
      <c r="EV242"/>
      <c r="EW242"/>
      <c r="EX242"/>
      <c r="EY242"/>
      <c r="EZ242"/>
      <c r="FA242"/>
      <c r="FB242"/>
      <c r="FC242"/>
      <c r="FD242"/>
      <c r="FE242"/>
      <c r="FF242"/>
      <c r="FG242"/>
      <c r="FH242"/>
      <c r="FI242"/>
      <c r="FJ242"/>
      <c r="FK242"/>
      <c r="FL242"/>
      <c r="FM242"/>
      <c r="FN242"/>
      <c r="FO242"/>
      <c r="FP242"/>
      <c r="FQ242"/>
      <c r="FR242"/>
      <c r="FS242"/>
      <c r="FT242"/>
      <c r="FU242"/>
      <c r="FV242"/>
      <c r="FW242"/>
      <c r="FX242"/>
      <c r="FY242"/>
      <c r="FZ242"/>
      <c r="GA242"/>
      <c r="GB242"/>
      <c r="GC242"/>
      <c r="GD242"/>
      <c r="GE242"/>
      <c r="GF242"/>
      <c r="GG242"/>
      <c r="GH242"/>
      <c r="GI242"/>
      <c r="GJ242"/>
      <c r="GK242"/>
      <c r="GL242"/>
      <c r="GM242"/>
      <c r="GN242"/>
      <c r="GO242"/>
      <c r="GP242"/>
      <c r="GQ242"/>
      <c r="GR242"/>
      <c r="GS242"/>
      <c r="GT242"/>
      <c r="GU242"/>
      <c r="GV242"/>
      <c r="GW242"/>
      <c r="GX242"/>
      <c r="GY242"/>
      <c r="GZ242"/>
      <c r="HA242"/>
      <c r="HB242"/>
      <c r="HC242"/>
      <c r="HD242"/>
      <c r="HE242"/>
      <c r="HF242"/>
      <c r="HG242"/>
      <c r="HH242"/>
      <c r="HI242"/>
      <c r="HJ242"/>
      <c r="HK242"/>
      <c r="HL242"/>
      <c r="HM242"/>
      <c r="HN242"/>
      <c r="HO242"/>
      <c r="HP242"/>
      <c r="HQ242"/>
      <c r="HR242"/>
      <c r="HS242"/>
      <c r="HT242"/>
      <c r="HU242"/>
      <c r="HV242"/>
      <c r="HW242"/>
      <c r="HX242"/>
      <c r="HY242"/>
      <c r="HZ242"/>
      <c r="IA242"/>
      <c r="IB242"/>
      <c r="IC242"/>
      <c r="ID242"/>
      <c r="IE242"/>
      <c r="IF242"/>
      <c r="IG242"/>
      <c r="IH242"/>
      <c r="II242"/>
      <c r="IJ242"/>
      <c r="IK242"/>
      <c r="IL242"/>
      <c r="IM242"/>
      <c r="IN242"/>
      <c r="IO242"/>
      <c r="IP242"/>
      <c r="IQ242"/>
      <c r="IR242"/>
      <c r="IS242"/>
      <c r="IT242"/>
      <c r="IU242"/>
      <c r="IV242"/>
      <c r="IW242"/>
      <c r="IX242"/>
      <c r="IY242"/>
    </row>
    <row r="243" spans="1:259" ht="48" customHeight="1" x14ac:dyDescent="0.2">
      <c r="A243" s="14" t="s">
        <v>300</v>
      </c>
      <c r="B243" s="29" t="str">
        <f>VLOOKUP(A243,'HECVAT - Full'!A$26:B$285,2,FALSE)</f>
        <v>Do you comply with the requirements of the Health Information Technology for Economic and Clinical Health Act (HITECH)?</v>
      </c>
      <c r="C243" s="36" t="str">
        <f>IF(LEN(VLOOKUP($A243,Questions!$B:$AA,20,FALSE))=0,"",VLOOKUP($A243,Questions!$B:$AA,20,FALSE))</f>
        <v xml:space="preserve"> </v>
      </c>
      <c r="D243" s="37" t="str">
        <f>IF(LEN(VLOOKUP($A243,Questions!$B:$AA,21,FALSE))=0,"",VLOOKUP($A243,Questions!$B:$AA,21,FALSE))</f>
        <v xml:space="preserve"> </v>
      </c>
      <c r="E243" s="36" t="str">
        <f>IF(LEN(VLOOKUP($A243,Questions!$B:$AA,22,FALSE))=0,"",VLOOKUP($A243,Questions!$B:$AA,22,FALSE))</f>
        <v xml:space="preserve"> </v>
      </c>
      <c r="F243" s="36" t="str">
        <f>IF(LEN(VLOOKUP($A243,Questions!$B:$AA,23,FALSE))=0,"",VLOOKUP($A243,Questions!$B:$AA,23,FALSE))</f>
        <v xml:space="preserve"> </v>
      </c>
      <c r="G243" s="37" t="str">
        <f>IF(LEN(VLOOKUP($A243,Questions!$B:$AA,24,FALSE))=0,"",VLOOKUP($A243,Questions!$B:$AA,24,FALSE))</f>
        <v xml:space="preserve"> </v>
      </c>
      <c r="H243" s="37" t="str">
        <f>IF(LEN(VLOOKUP($A243,Questions!$B:$AA,25,FALSE))=0,"",VLOOKUP($A243,Questions!$B:$AA,25,FALSE))</f>
        <v xml:space="preserve"> </v>
      </c>
      <c r="I243" s="37" t="str">
        <f>IF(LEN(VLOOKUP($A243,Questions!$B:$AA,26,FALSE))=0,"",VLOOKUP($A243,Questions!$B:$AA,26,FALSE))</f>
        <v xml:space="preserve"> </v>
      </c>
      <c r="J243" s="37" t="str">
        <f>IF(LEN(VLOOKUP($A243,Questions!$B:$AB,27,FALSE))=0,"",VLOOKUP($A243,Questions!$B:$AB,27,FALSE))</f>
        <v xml:space="preserve"> </v>
      </c>
      <c r="K243"/>
      <c r="L243"/>
      <c r="M243"/>
      <c r="N243"/>
      <c r="O243"/>
      <c r="P243"/>
      <c r="Q243"/>
      <c r="R243"/>
      <c r="S243"/>
      <c r="T243"/>
      <c r="U243"/>
      <c r="V243"/>
      <c r="W243"/>
      <c r="X243"/>
      <c r="Y243"/>
      <c r="Z243"/>
      <c r="AA243"/>
      <c r="AB243"/>
      <c r="AC243"/>
      <c r="AD243"/>
      <c r="AE243"/>
      <c r="AF243"/>
      <c r="AG243"/>
      <c r="AH243"/>
      <c r="AI243"/>
      <c r="AJ243"/>
      <c r="AK243"/>
      <c r="AL243"/>
      <c r="AM243"/>
      <c r="AN243"/>
      <c r="AO243"/>
      <c r="AP243"/>
      <c r="AQ243"/>
      <c r="AR243"/>
      <c r="AS243"/>
      <c r="AT243"/>
      <c r="AU243"/>
      <c r="AV243"/>
      <c r="AW243"/>
      <c r="AX243"/>
      <c r="AY243"/>
      <c r="AZ243"/>
      <c r="BA243"/>
      <c r="BB243"/>
      <c r="BC243"/>
      <c r="BD243"/>
      <c r="BE243"/>
      <c r="BF243"/>
      <c r="BG243"/>
      <c r="BH243"/>
      <c r="BI243"/>
      <c r="BJ243"/>
      <c r="BK243"/>
      <c r="BL243"/>
      <c r="BM243"/>
      <c r="BN243"/>
      <c r="BO243"/>
      <c r="BP243"/>
      <c r="BQ243"/>
      <c r="BR243"/>
      <c r="BS243"/>
      <c r="BT243"/>
      <c r="BU243"/>
      <c r="BV243"/>
      <c r="BW243"/>
      <c r="BX243"/>
      <c r="BY243"/>
      <c r="BZ243"/>
      <c r="CA243"/>
      <c r="CB243"/>
      <c r="CC243"/>
      <c r="CD243"/>
      <c r="CE243"/>
      <c r="CF243"/>
      <c r="CG243"/>
      <c r="CH243"/>
      <c r="CI243"/>
      <c r="CJ243"/>
      <c r="CK243"/>
      <c r="CL243"/>
      <c r="CM243"/>
      <c r="CN243"/>
      <c r="CO243"/>
      <c r="CP243"/>
      <c r="CQ243"/>
      <c r="CR243"/>
      <c r="CS243"/>
      <c r="CT243"/>
      <c r="CU243"/>
      <c r="CV243"/>
      <c r="CW243"/>
      <c r="CX243"/>
      <c r="CY243"/>
      <c r="CZ243"/>
      <c r="DA243"/>
      <c r="DB243"/>
      <c r="DC243"/>
      <c r="DD243"/>
      <c r="DE243"/>
      <c r="DF243"/>
      <c r="DG243"/>
      <c r="DH243"/>
      <c r="DI243"/>
      <c r="DJ243"/>
      <c r="DK243"/>
      <c r="DL243"/>
      <c r="DM243"/>
      <c r="DN243"/>
      <c r="DO243"/>
      <c r="DP243"/>
      <c r="DQ243"/>
      <c r="DR243"/>
      <c r="DS243"/>
      <c r="DT243"/>
      <c r="DU243"/>
      <c r="DV243"/>
      <c r="DW243"/>
      <c r="DX243"/>
      <c r="DY243"/>
      <c r="DZ243"/>
      <c r="EA243"/>
      <c r="EB243"/>
      <c r="EC243"/>
      <c r="ED243"/>
      <c r="EE243"/>
      <c r="EF243"/>
      <c r="EG243"/>
      <c r="EH243"/>
      <c r="EI243"/>
      <c r="EJ243"/>
      <c r="EK243"/>
      <c r="EL243"/>
      <c r="EM243"/>
      <c r="EN243"/>
      <c r="EO243"/>
      <c r="EP243"/>
      <c r="EQ243"/>
      <c r="ER243"/>
      <c r="ES243"/>
      <c r="ET243"/>
      <c r="EU243"/>
      <c r="EV243"/>
      <c r="EW243"/>
      <c r="EX243"/>
      <c r="EY243"/>
      <c r="EZ243"/>
      <c r="FA243"/>
      <c r="FB243"/>
      <c r="FC243"/>
      <c r="FD243"/>
      <c r="FE243"/>
      <c r="FF243"/>
      <c r="FG243"/>
      <c r="FH243"/>
      <c r="FI243"/>
      <c r="FJ243"/>
      <c r="FK243"/>
      <c r="FL243"/>
      <c r="FM243"/>
      <c r="FN243"/>
      <c r="FO243"/>
      <c r="FP243"/>
      <c r="FQ243"/>
      <c r="FR243"/>
      <c r="FS243"/>
      <c r="FT243"/>
      <c r="FU243"/>
      <c r="FV243"/>
      <c r="FW243"/>
      <c r="FX243"/>
      <c r="FY243"/>
      <c r="FZ243"/>
      <c r="GA243"/>
      <c r="GB243"/>
      <c r="GC243"/>
      <c r="GD243"/>
      <c r="GE243"/>
      <c r="GF243"/>
      <c r="GG243"/>
      <c r="GH243"/>
      <c r="GI243"/>
      <c r="GJ243"/>
      <c r="GK243"/>
      <c r="GL243"/>
      <c r="GM243"/>
      <c r="GN243"/>
      <c r="GO243"/>
      <c r="GP243"/>
      <c r="GQ243"/>
      <c r="GR243"/>
      <c r="GS243"/>
      <c r="GT243"/>
      <c r="GU243"/>
      <c r="GV243"/>
      <c r="GW243"/>
      <c r="GX243"/>
      <c r="GY243"/>
      <c r="GZ243"/>
      <c r="HA243"/>
      <c r="HB243"/>
      <c r="HC243"/>
      <c r="HD243"/>
      <c r="HE243"/>
      <c r="HF243"/>
      <c r="HG243"/>
      <c r="HH243"/>
      <c r="HI243"/>
      <c r="HJ243"/>
      <c r="HK243"/>
      <c r="HL243"/>
      <c r="HM243"/>
      <c r="HN243"/>
      <c r="HO243"/>
      <c r="HP243"/>
      <c r="HQ243"/>
      <c r="HR243"/>
      <c r="HS243"/>
      <c r="HT243"/>
      <c r="HU243"/>
      <c r="HV243"/>
      <c r="HW243"/>
      <c r="HX243"/>
      <c r="HY243"/>
      <c r="HZ243"/>
      <c r="IA243"/>
      <c r="IB243"/>
      <c r="IC243"/>
      <c r="ID243"/>
      <c r="IE243"/>
      <c r="IF243"/>
      <c r="IG243"/>
      <c r="IH243"/>
      <c r="II243"/>
      <c r="IJ243"/>
      <c r="IK243"/>
      <c r="IL243"/>
      <c r="IM243"/>
      <c r="IN243"/>
      <c r="IO243"/>
      <c r="IP243"/>
      <c r="IQ243"/>
      <c r="IR243"/>
      <c r="IS243"/>
      <c r="IT243"/>
      <c r="IU243"/>
      <c r="IV243"/>
      <c r="IW243"/>
      <c r="IX243"/>
      <c r="IY243"/>
    </row>
    <row r="244" spans="1:259" ht="48" customHeight="1" x14ac:dyDescent="0.2">
      <c r="A244" s="14" t="s">
        <v>301</v>
      </c>
      <c r="B244" s="29" t="str">
        <f>VLOOKUP(A244,'HECVAT - Full'!A$26:B$285,2,FALSE)</f>
        <v>Have you conducted a risk analysis as required under the Security Rule?</v>
      </c>
      <c r="C244" s="36" t="str">
        <f>IF(LEN(VLOOKUP($A244,Questions!$B:$AA,20,FALSE))=0,"",VLOOKUP($A244,Questions!$B:$AA,20,FALSE))</f>
        <v xml:space="preserve"> </v>
      </c>
      <c r="D244" s="36" t="str">
        <f>IF(LEN(VLOOKUP($A244,Questions!$B:$AA,21,FALSE))=0,"",VLOOKUP($A244,Questions!$B:$AA,21,FALSE))</f>
        <v xml:space="preserve"> </v>
      </c>
      <c r="E244" s="36" t="str">
        <f>IF(LEN(VLOOKUP($A244,Questions!$B:$AA,22,FALSE))=0,"",VLOOKUP($A244,Questions!$B:$AA,22,FALSE))</f>
        <v xml:space="preserve"> </v>
      </c>
      <c r="F244" s="36" t="str">
        <f>IF(LEN(VLOOKUP($A244,Questions!$B:$AA,23,FALSE))=0,"",VLOOKUP($A244,Questions!$B:$AA,23,FALSE))</f>
        <v xml:space="preserve"> </v>
      </c>
      <c r="G244" s="36" t="str">
        <f>IF(LEN(VLOOKUP($A244,Questions!$B:$AA,24,FALSE))=0,"",VLOOKUP($A244,Questions!$B:$AA,24,FALSE))</f>
        <v xml:space="preserve"> </v>
      </c>
      <c r="H244" s="36" t="str">
        <f>IF(LEN(VLOOKUP($A244,Questions!$B:$AA,25,FALSE))=0,"",VLOOKUP($A244,Questions!$B:$AA,25,FALSE))</f>
        <v xml:space="preserve"> </v>
      </c>
      <c r="I244" s="36" t="str">
        <f>IF(LEN(VLOOKUP($A244,Questions!$B:$AA,26,FALSE))=0,"",VLOOKUP($A244,Questions!$B:$AA,26,FALSE))</f>
        <v xml:space="preserve"> </v>
      </c>
      <c r="J244" s="36" t="str">
        <f>IF(LEN(VLOOKUP($A244,Questions!$B:$AB,27,FALSE))=0,"",VLOOKUP($A244,Questions!$B:$AB,27,FALSE))</f>
        <v xml:space="preserve"> </v>
      </c>
      <c r="K244"/>
      <c r="L244"/>
      <c r="M244"/>
      <c r="N244"/>
      <c r="O244"/>
      <c r="P244"/>
      <c r="Q244"/>
      <c r="R244"/>
      <c r="S244"/>
      <c r="T244"/>
      <c r="U244"/>
      <c r="V244"/>
      <c r="W244"/>
      <c r="X244"/>
      <c r="Y244"/>
      <c r="Z244"/>
      <c r="AA244"/>
      <c r="AB244"/>
      <c r="AC244"/>
      <c r="AD244"/>
      <c r="AE244"/>
      <c r="AF244"/>
      <c r="AG244"/>
      <c r="AH244"/>
      <c r="AI244"/>
      <c r="AJ244"/>
      <c r="AK244"/>
      <c r="AL244"/>
      <c r="AM244"/>
      <c r="AN244"/>
      <c r="AO244"/>
      <c r="AP244"/>
      <c r="AQ244"/>
      <c r="AR244"/>
      <c r="AS244"/>
      <c r="AT244"/>
      <c r="AU244"/>
      <c r="AV244"/>
      <c r="AW244"/>
      <c r="AX244"/>
      <c r="AY244"/>
      <c r="AZ244"/>
      <c r="BA244"/>
      <c r="BB244"/>
      <c r="BC244"/>
      <c r="BD244"/>
      <c r="BE244"/>
      <c r="BF244"/>
      <c r="BG244"/>
      <c r="BH244"/>
      <c r="BI244"/>
      <c r="BJ244"/>
      <c r="BK244"/>
      <c r="BL244"/>
      <c r="BM244"/>
      <c r="BN244"/>
      <c r="BO244"/>
      <c r="BP244"/>
      <c r="BQ244"/>
      <c r="BR244"/>
      <c r="BS244"/>
      <c r="BT244"/>
      <c r="BU244"/>
      <c r="BV244"/>
      <c r="BW244"/>
      <c r="BX244"/>
      <c r="BY244"/>
      <c r="BZ244"/>
      <c r="CA244"/>
      <c r="CB244"/>
      <c r="CC244"/>
      <c r="CD244"/>
      <c r="CE244"/>
      <c r="CF244"/>
      <c r="CG244"/>
      <c r="CH244"/>
      <c r="CI244"/>
      <c r="CJ244"/>
      <c r="CK244"/>
      <c r="CL244"/>
      <c r="CM244"/>
      <c r="CN244"/>
      <c r="CO244"/>
      <c r="CP244"/>
      <c r="CQ244"/>
      <c r="CR244"/>
      <c r="CS244"/>
      <c r="CT244"/>
      <c r="CU244"/>
      <c r="CV244"/>
      <c r="CW244"/>
      <c r="CX244"/>
      <c r="CY244"/>
      <c r="CZ244"/>
      <c r="DA244"/>
      <c r="DB244"/>
      <c r="DC244"/>
      <c r="DD244"/>
      <c r="DE244"/>
      <c r="DF244"/>
      <c r="DG244"/>
      <c r="DH244"/>
      <c r="DI244"/>
      <c r="DJ244"/>
      <c r="DK244"/>
      <c r="DL244"/>
      <c r="DM244"/>
      <c r="DN244"/>
      <c r="DO244"/>
      <c r="DP244"/>
      <c r="DQ244"/>
      <c r="DR244"/>
      <c r="DS244"/>
      <c r="DT244"/>
      <c r="DU244"/>
      <c r="DV244"/>
      <c r="DW244"/>
      <c r="DX244"/>
      <c r="DY244"/>
      <c r="DZ244"/>
      <c r="EA244"/>
      <c r="EB244"/>
      <c r="EC244"/>
      <c r="ED244"/>
      <c r="EE244"/>
      <c r="EF244"/>
      <c r="EG244"/>
      <c r="EH244"/>
      <c r="EI244"/>
      <c r="EJ244"/>
      <c r="EK244"/>
      <c r="EL244"/>
      <c r="EM244"/>
      <c r="EN244"/>
      <c r="EO244"/>
      <c r="EP244"/>
      <c r="EQ244"/>
      <c r="ER244"/>
      <c r="ES244"/>
      <c r="ET244"/>
      <c r="EU244"/>
      <c r="EV244"/>
      <c r="EW244"/>
      <c r="EX244"/>
      <c r="EY244"/>
      <c r="EZ244"/>
      <c r="FA244"/>
      <c r="FB244"/>
      <c r="FC244"/>
      <c r="FD244"/>
      <c r="FE244"/>
      <c r="FF244"/>
      <c r="FG244"/>
      <c r="FH244"/>
      <c r="FI244"/>
      <c r="FJ244"/>
      <c r="FK244"/>
      <c r="FL244"/>
      <c r="FM244"/>
      <c r="FN244"/>
      <c r="FO244"/>
      <c r="FP244"/>
      <c r="FQ244"/>
      <c r="FR244"/>
      <c r="FS244"/>
      <c r="FT244"/>
      <c r="FU244"/>
      <c r="FV244"/>
      <c r="FW244"/>
      <c r="FX244"/>
      <c r="FY244"/>
      <c r="FZ244"/>
      <c r="GA244"/>
      <c r="GB244"/>
      <c r="GC244"/>
      <c r="GD244"/>
      <c r="GE244"/>
      <c r="GF244"/>
      <c r="GG244"/>
      <c r="GH244"/>
      <c r="GI244"/>
      <c r="GJ244"/>
      <c r="GK244"/>
      <c r="GL244"/>
      <c r="GM244"/>
      <c r="GN244"/>
      <c r="GO244"/>
      <c r="GP244"/>
      <c r="GQ244"/>
      <c r="GR244"/>
      <c r="GS244"/>
      <c r="GT244"/>
      <c r="GU244"/>
      <c r="GV244"/>
      <c r="GW244"/>
      <c r="GX244"/>
      <c r="GY244"/>
      <c r="GZ244"/>
      <c r="HA244"/>
      <c r="HB244"/>
      <c r="HC244"/>
      <c r="HD244"/>
      <c r="HE244"/>
      <c r="HF244"/>
      <c r="HG244"/>
      <c r="HH244"/>
      <c r="HI244"/>
      <c r="HJ244"/>
      <c r="HK244"/>
      <c r="HL244"/>
      <c r="HM244"/>
      <c r="HN244"/>
      <c r="HO244"/>
      <c r="HP244"/>
      <c r="HQ244"/>
      <c r="HR244"/>
      <c r="HS244"/>
      <c r="HT244"/>
      <c r="HU244"/>
      <c r="HV244"/>
      <c r="HW244"/>
      <c r="HX244"/>
      <c r="HY244"/>
      <c r="HZ244"/>
      <c r="IA244"/>
      <c r="IB244"/>
      <c r="IC244"/>
      <c r="ID244"/>
      <c r="IE244"/>
      <c r="IF244"/>
      <c r="IG244"/>
      <c r="IH244"/>
      <c r="II244"/>
      <c r="IJ244"/>
      <c r="IK244"/>
      <c r="IL244"/>
      <c r="IM244"/>
      <c r="IN244"/>
      <c r="IO244"/>
      <c r="IP244"/>
      <c r="IQ244"/>
      <c r="IR244"/>
      <c r="IS244"/>
      <c r="IT244"/>
      <c r="IU244"/>
      <c r="IV244"/>
      <c r="IW244"/>
      <c r="IX244"/>
      <c r="IY244"/>
    </row>
    <row r="245" spans="1:259" ht="48" customHeight="1" x14ac:dyDescent="0.2">
      <c r="A245" s="14" t="s">
        <v>302</v>
      </c>
      <c r="B245" s="29" t="str">
        <f>VLOOKUP(A245,'HECVAT - Full'!A$26:B$285,2,FALSE)</f>
        <v>Have you identified areas of risks?</v>
      </c>
      <c r="C245" s="36" t="str">
        <f>IF(LEN(VLOOKUP($A245,Questions!$B:$AA,20,FALSE))=0,"",VLOOKUP($A245,Questions!$B:$AA,20,FALSE))</f>
        <v xml:space="preserve"> </v>
      </c>
      <c r="D245" s="36" t="str">
        <f>IF(LEN(VLOOKUP($A245,Questions!$B:$AA,21,FALSE))=0,"",VLOOKUP($A245,Questions!$B:$AA,21,FALSE))</f>
        <v xml:space="preserve"> </v>
      </c>
      <c r="E245" s="36" t="str">
        <f>IF(LEN(VLOOKUP($A245,Questions!$B:$AA,22,FALSE))=0,"",VLOOKUP($A245,Questions!$B:$AA,22,FALSE))</f>
        <v xml:space="preserve"> </v>
      </c>
      <c r="F245" s="36" t="str">
        <f>IF(LEN(VLOOKUP($A245,Questions!$B:$AA,23,FALSE))=0,"",VLOOKUP($A245,Questions!$B:$AA,23,FALSE))</f>
        <v xml:space="preserve"> </v>
      </c>
      <c r="G245" s="36" t="str">
        <f>IF(LEN(VLOOKUP($A245,Questions!$B:$AA,24,FALSE))=0,"",VLOOKUP($A245,Questions!$B:$AA,24,FALSE))</f>
        <v xml:space="preserve"> </v>
      </c>
      <c r="H245" s="36" t="str">
        <f>IF(LEN(VLOOKUP($A245,Questions!$B:$AA,25,FALSE))=0,"",VLOOKUP($A245,Questions!$B:$AA,25,FALSE))</f>
        <v xml:space="preserve"> </v>
      </c>
      <c r="I245" s="36" t="str">
        <f>IF(LEN(VLOOKUP($A245,Questions!$B:$AA,26,FALSE))=0,"",VLOOKUP($A245,Questions!$B:$AA,26,FALSE))</f>
        <v xml:space="preserve"> </v>
      </c>
      <c r="J245" s="36" t="str">
        <f>IF(LEN(VLOOKUP($A245,Questions!$B:$AB,27,FALSE))=0,"",VLOOKUP($A245,Questions!$B:$AB,27,FALSE))</f>
        <v xml:space="preserve"> </v>
      </c>
      <c r="K245"/>
      <c r="L245"/>
      <c r="M245"/>
      <c r="N245"/>
      <c r="O245"/>
      <c r="P245"/>
      <c r="Q245"/>
      <c r="R245"/>
      <c r="S245"/>
      <c r="T245"/>
      <c r="U245"/>
      <c r="V245"/>
      <c r="W245"/>
      <c r="X245"/>
      <c r="Y245"/>
      <c r="Z245"/>
      <c r="AA245"/>
      <c r="AB245"/>
      <c r="AC245"/>
      <c r="AD245"/>
      <c r="AE245"/>
      <c r="AF245"/>
      <c r="AG245"/>
      <c r="AH245"/>
      <c r="AI245"/>
      <c r="AJ245"/>
      <c r="AK245"/>
      <c r="AL245"/>
      <c r="AM245"/>
      <c r="AN245"/>
      <c r="AO245"/>
      <c r="AP245"/>
      <c r="AQ245"/>
      <c r="AR245"/>
      <c r="AS245"/>
      <c r="AT245"/>
      <c r="AU245"/>
      <c r="AV245"/>
      <c r="AW245"/>
      <c r="AX245"/>
      <c r="AY245"/>
      <c r="AZ245"/>
      <c r="BA245"/>
      <c r="BB245"/>
      <c r="BC245"/>
      <c r="BD245"/>
      <c r="BE245"/>
      <c r="BF245"/>
      <c r="BG245"/>
      <c r="BH245"/>
      <c r="BI245"/>
      <c r="BJ245"/>
      <c r="BK245"/>
      <c r="BL245"/>
      <c r="BM245"/>
      <c r="BN245"/>
      <c r="BO245"/>
      <c r="BP245"/>
      <c r="BQ245"/>
      <c r="BR245"/>
      <c r="BS245"/>
      <c r="BT245"/>
      <c r="BU245"/>
      <c r="BV245"/>
      <c r="BW245"/>
      <c r="BX245"/>
      <c r="BY245"/>
      <c r="BZ245"/>
      <c r="CA245"/>
      <c r="CB245"/>
      <c r="CC245"/>
      <c r="CD245"/>
      <c r="CE245"/>
      <c r="CF245"/>
      <c r="CG245"/>
      <c r="CH245"/>
      <c r="CI245"/>
      <c r="CJ245"/>
      <c r="CK245"/>
      <c r="CL245"/>
      <c r="CM245"/>
      <c r="CN245"/>
      <c r="CO245"/>
      <c r="CP245"/>
      <c r="CQ245"/>
      <c r="CR245"/>
      <c r="CS245"/>
      <c r="CT245"/>
      <c r="CU245"/>
      <c r="CV245"/>
      <c r="CW245"/>
      <c r="CX245"/>
      <c r="CY245"/>
      <c r="CZ245"/>
      <c r="DA245"/>
      <c r="DB245"/>
      <c r="DC245"/>
      <c r="DD245"/>
      <c r="DE245"/>
      <c r="DF245"/>
      <c r="DG245"/>
      <c r="DH245"/>
      <c r="DI245"/>
      <c r="DJ245"/>
      <c r="DK245"/>
      <c r="DL245"/>
      <c r="DM245"/>
      <c r="DN245"/>
      <c r="DO245"/>
      <c r="DP245"/>
      <c r="DQ245"/>
      <c r="DR245"/>
      <c r="DS245"/>
      <c r="DT245"/>
      <c r="DU245"/>
      <c r="DV245"/>
      <c r="DW245"/>
      <c r="DX245"/>
      <c r="DY245"/>
      <c r="DZ245"/>
      <c r="EA245"/>
      <c r="EB245"/>
      <c r="EC245"/>
      <c r="ED245"/>
      <c r="EE245"/>
      <c r="EF245"/>
      <c r="EG245"/>
      <c r="EH245"/>
      <c r="EI245"/>
      <c r="EJ245"/>
      <c r="EK245"/>
      <c r="EL245"/>
      <c r="EM245"/>
      <c r="EN245"/>
      <c r="EO245"/>
      <c r="EP245"/>
      <c r="EQ245"/>
      <c r="ER245"/>
      <c r="ES245"/>
      <c r="ET245"/>
      <c r="EU245"/>
      <c r="EV245"/>
      <c r="EW245"/>
      <c r="EX245"/>
      <c r="EY245"/>
      <c r="EZ245"/>
      <c r="FA245"/>
      <c r="FB245"/>
      <c r="FC245"/>
      <c r="FD245"/>
      <c r="FE245"/>
      <c r="FF245"/>
      <c r="FG245"/>
      <c r="FH245"/>
      <c r="FI245"/>
      <c r="FJ245"/>
      <c r="FK245"/>
      <c r="FL245"/>
      <c r="FM245"/>
      <c r="FN245"/>
      <c r="FO245"/>
      <c r="FP245"/>
      <c r="FQ245"/>
      <c r="FR245"/>
      <c r="FS245"/>
      <c r="FT245"/>
      <c r="FU245"/>
      <c r="FV245"/>
      <c r="FW245"/>
      <c r="FX245"/>
      <c r="FY245"/>
      <c r="FZ245"/>
      <c r="GA245"/>
      <c r="GB245"/>
      <c r="GC245"/>
      <c r="GD245"/>
      <c r="GE245"/>
      <c r="GF245"/>
      <c r="GG245"/>
      <c r="GH245"/>
      <c r="GI245"/>
      <c r="GJ245"/>
      <c r="GK245"/>
      <c r="GL245"/>
      <c r="GM245"/>
      <c r="GN245"/>
      <c r="GO245"/>
      <c r="GP245"/>
      <c r="GQ245"/>
      <c r="GR245"/>
      <c r="GS245"/>
      <c r="GT245"/>
      <c r="GU245"/>
      <c r="GV245"/>
      <c r="GW245"/>
      <c r="GX245"/>
      <c r="GY245"/>
      <c r="GZ245"/>
      <c r="HA245"/>
      <c r="HB245"/>
      <c r="HC245"/>
      <c r="HD245"/>
      <c r="HE245"/>
      <c r="HF245"/>
      <c r="HG245"/>
      <c r="HH245"/>
      <c r="HI245"/>
      <c r="HJ245"/>
      <c r="HK245"/>
      <c r="HL245"/>
      <c r="HM245"/>
      <c r="HN245"/>
      <c r="HO245"/>
      <c r="HP245"/>
      <c r="HQ245"/>
      <c r="HR245"/>
      <c r="HS245"/>
      <c r="HT245"/>
      <c r="HU245"/>
      <c r="HV245"/>
      <c r="HW245"/>
      <c r="HX245"/>
      <c r="HY245"/>
      <c r="HZ245"/>
      <c r="IA245"/>
      <c r="IB245"/>
      <c r="IC245"/>
      <c r="ID245"/>
      <c r="IE245"/>
      <c r="IF245"/>
      <c r="IG245"/>
      <c r="IH245"/>
      <c r="II245"/>
      <c r="IJ245"/>
      <c r="IK245"/>
      <c r="IL245"/>
      <c r="IM245"/>
      <c r="IN245"/>
      <c r="IO245"/>
      <c r="IP245"/>
      <c r="IQ245"/>
      <c r="IR245"/>
      <c r="IS245"/>
      <c r="IT245"/>
      <c r="IU245"/>
      <c r="IV245"/>
      <c r="IW245"/>
      <c r="IX245"/>
      <c r="IY245"/>
    </row>
    <row r="246" spans="1:259" ht="48" customHeight="1" x14ac:dyDescent="0.2">
      <c r="A246" s="14" t="s">
        <v>303</v>
      </c>
      <c r="B246" s="29" t="str">
        <f>VLOOKUP(A246,'HECVAT - Full'!A$26:B$285,2,FALSE)</f>
        <v>Have you taken actions to mitigate the identified risks?</v>
      </c>
      <c r="C246" s="36" t="str">
        <f>IF(LEN(VLOOKUP($A246,Questions!$B:$AA,20,FALSE))=0,"",VLOOKUP($A246,Questions!$B:$AA,20,FALSE))</f>
        <v xml:space="preserve"> </v>
      </c>
      <c r="D246" s="36" t="str">
        <f>IF(LEN(VLOOKUP($A246,Questions!$B:$AA,21,FALSE))=0,"",VLOOKUP($A246,Questions!$B:$AA,21,FALSE))</f>
        <v xml:space="preserve"> </v>
      </c>
      <c r="E246" s="37" t="str">
        <f>IF(LEN(VLOOKUP($A246,Questions!$B:$AA,22,FALSE))=0,"",VLOOKUP($A246,Questions!$B:$AA,22,FALSE))</f>
        <v xml:space="preserve"> </v>
      </c>
      <c r="F246" s="36" t="str">
        <f>IF(LEN(VLOOKUP($A246,Questions!$B:$AA,23,FALSE))=0,"",VLOOKUP($A246,Questions!$B:$AA,23,FALSE))</f>
        <v xml:space="preserve"> </v>
      </c>
      <c r="G246" s="37" t="str">
        <f>IF(LEN(VLOOKUP($A246,Questions!$B:$AA,24,FALSE))=0,"",VLOOKUP($A246,Questions!$B:$AA,24,FALSE))</f>
        <v xml:space="preserve"> </v>
      </c>
      <c r="H246" s="37" t="str">
        <f>IF(LEN(VLOOKUP($A246,Questions!$B:$AA,25,FALSE))=0,"",VLOOKUP($A246,Questions!$B:$AA,25,FALSE))</f>
        <v xml:space="preserve"> </v>
      </c>
      <c r="I246" s="36" t="str">
        <f>IF(LEN(VLOOKUP($A246,Questions!$B:$AA,26,FALSE))=0,"",VLOOKUP($A246,Questions!$B:$AA,26,FALSE))</f>
        <v xml:space="preserve"> </v>
      </c>
      <c r="J246" s="36" t="str">
        <f>IF(LEN(VLOOKUP($A246,Questions!$B:$AB,27,FALSE))=0,"",VLOOKUP($A246,Questions!$B:$AB,27,FALSE))</f>
        <v xml:space="preserve"> </v>
      </c>
      <c r="K246"/>
      <c r="L246"/>
      <c r="M246"/>
      <c r="N246"/>
      <c r="O246"/>
      <c r="P246"/>
      <c r="Q246"/>
      <c r="R246"/>
      <c r="S246"/>
      <c r="T246"/>
      <c r="U246"/>
      <c r="V246"/>
      <c r="W246"/>
      <c r="X246"/>
      <c r="Y246"/>
      <c r="Z246"/>
      <c r="AA246"/>
      <c r="AB246"/>
      <c r="AC246"/>
      <c r="AD246"/>
      <c r="AE246"/>
      <c r="AF246"/>
      <c r="AG246"/>
      <c r="AH246"/>
      <c r="AI246"/>
      <c r="AJ246"/>
      <c r="AK246"/>
      <c r="AL246"/>
      <c r="AM246"/>
      <c r="AN246"/>
      <c r="AO246"/>
      <c r="AP246"/>
      <c r="AQ246"/>
      <c r="AR246"/>
      <c r="AS246"/>
      <c r="AT246"/>
      <c r="AU246"/>
      <c r="AV246"/>
      <c r="AW246"/>
      <c r="AX246"/>
      <c r="AY246"/>
      <c r="AZ246"/>
      <c r="BA246"/>
      <c r="BB246"/>
      <c r="BC246"/>
      <c r="BD246"/>
      <c r="BE246"/>
      <c r="BF246"/>
      <c r="BG246"/>
      <c r="BH246"/>
      <c r="BI246"/>
      <c r="BJ246"/>
      <c r="BK246"/>
      <c r="BL246"/>
      <c r="BM246"/>
      <c r="BN246"/>
      <c r="BO246"/>
      <c r="BP246"/>
      <c r="BQ246"/>
      <c r="BR246"/>
      <c r="BS246"/>
      <c r="BT246"/>
      <c r="BU246"/>
      <c r="BV246"/>
      <c r="BW246"/>
      <c r="BX246"/>
      <c r="BY246"/>
      <c r="BZ246"/>
      <c r="CA246"/>
      <c r="CB246"/>
      <c r="CC246"/>
      <c r="CD246"/>
      <c r="CE246"/>
      <c r="CF246"/>
      <c r="CG246"/>
      <c r="CH246"/>
      <c r="CI246"/>
      <c r="CJ246"/>
      <c r="CK246"/>
      <c r="CL246"/>
      <c r="CM246"/>
      <c r="CN246"/>
      <c r="CO246"/>
      <c r="CP246"/>
      <c r="CQ246"/>
      <c r="CR246"/>
      <c r="CS246"/>
      <c r="CT246"/>
      <c r="CU246"/>
      <c r="CV246"/>
      <c r="CW246"/>
      <c r="CX246"/>
      <c r="CY246"/>
      <c r="CZ246"/>
      <c r="DA246"/>
      <c r="DB246"/>
      <c r="DC246"/>
      <c r="DD246"/>
      <c r="DE246"/>
      <c r="DF246"/>
      <c r="DG246"/>
      <c r="DH246"/>
      <c r="DI246"/>
      <c r="DJ246"/>
      <c r="DK246"/>
      <c r="DL246"/>
      <c r="DM246"/>
      <c r="DN246"/>
      <c r="DO246"/>
      <c r="DP246"/>
      <c r="DQ246"/>
      <c r="DR246"/>
      <c r="DS246"/>
      <c r="DT246"/>
      <c r="DU246"/>
      <c r="DV246"/>
      <c r="DW246"/>
      <c r="DX246"/>
      <c r="DY246"/>
      <c r="DZ246"/>
      <c r="EA246"/>
      <c r="EB246"/>
      <c r="EC246"/>
      <c r="ED246"/>
      <c r="EE246"/>
      <c r="EF246"/>
      <c r="EG246"/>
      <c r="EH246"/>
      <c r="EI246"/>
      <c r="EJ246"/>
      <c r="EK246"/>
      <c r="EL246"/>
      <c r="EM246"/>
      <c r="EN246"/>
      <c r="EO246"/>
      <c r="EP246"/>
      <c r="EQ246"/>
      <c r="ER246"/>
      <c r="ES246"/>
      <c r="ET246"/>
      <c r="EU246"/>
      <c r="EV246"/>
      <c r="EW246"/>
      <c r="EX246"/>
      <c r="EY246"/>
      <c r="EZ246"/>
      <c r="FA246"/>
      <c r="FB246"/>
      <c r="FC246"/>
      <c r="FD246"/>
      <c r="FE246"/>
      <c r="FF246"/>
      <c r="FG246"/>
      <c r="FH246"/>
      <c r="FI246"/>
      <c r="FJ246"/>
      <c r="FK246"/>
      <c r="FL246"/>
      <c r="FM246"/>
      <c r="FN246"/>
      <c r="FO246"/>
      <c r="FP246"/>
      <c r="FQ246"/>
      <c r="FR246"/>
      <c r="FS246"/>
      <c r="FT246"/>
      <c r="FU246"/>
      <c r="FV246"/>
      <c r="FW246"/>
      <c r="FX246"/>
      <c r="FY246"/>
      <c r="FZ246"/>
      <c r="GA246"/>
      <c r="GB246"/>
      <c r="GC246"/>
      <c r="GD246"/>
      <c r="GE246"/>
      <c r="GF246"/>
      <c r="GG246"/>
      <c r="GH246"/>
      <c r="GI246"/>
      <c r="GJ246"/>
      <c r="GK246"/>
      <c r="GL246"/>
      <c r="GM246"/>
      <c r="GN246"/>
      <c r="GO246"/>
      <c r="GP246"/>
      <c r="GQ246"/>
      <c r="GR246"/>
      <c r="GS246"/>
      <c r="GT246"/>
      <c r="GU246"/>
      <c r="GV246"/>
      <c r="GW246"/>
      <c r="GX246"/>
      <c r="GY246"/>
      <c r="GZ246"/>
      <c r="HA246"/>
      <c r="HB246"/>
      <c r="HC246"/>
      <c r="HD246"/>
      <c r="HE246"/>
      <c r="HF246"/>
      <c r="HG246"/>
      <c r="HH246"/>
      <c r="HI246"/>
      <c r="HJ246"/>
      <c r="HK246"/>
      <c r="HL246"/>
      <c r="HM246"/>
      <c r="HN246"/>
      <c r="HO246"/>
      <c r="HP246"/>
      <c r="HQ246"/>
      <c r="HR246"/>
      <c r="HS246"/>
      <c r="HT246"/>
      <c r="HU246"/>
      <c r="HV246"/>
      <c r="HW246"/>
      <c r="HX246"/>
      <c r="HY246"/>
      <c r="HZ246"/>
      <c r="IA246"/>
      <c r="IB246"/>
      <c r="IC246"/>
      <c r="ID246"/>
      <c r="IE246"/>
      <c r="IF246"/>
      <c r="IG246"/>
      <c r="IH246"/>
      <c r="II246"/>
      <c r="IJ246"/>
      <c r="IK246"/>
      <c r="IL246"/>
      <c r="IM246"/>
      <c r="IN246"/>
      <c r="IO246"/>
      <c r="IP246"/>
      <c r="IQ246"/>
      <c r="IR246"/>
      <c r="IS246"/>
      <c r="IT246"/>
      <c r="IU246"/>
      <c r="IV246"/>
      <c r="IW246"/>
      <c r="IX246"/>
      <c r="IY246"/>
    </row>
    <row r="247" spans="1:259" ht="48" customHeight="1" x14ac:dyDescent="0.2">
      <c r="A247" s="14" t="s">
        <v>304</v>
      </c>
      <c r="B247" s="29" t="str">
        <f>VLOOKUP(A247,'HECVAT - Full'!A$26:B$285,2,FALSE)</f>
        <v>Does your application require user and system administrator password changes at a frequency no greater than 90 days?</v>
      </c>
      <c r="C247" s="36" t="str">
        <f>IF(LEN(VLOOKUP($A247,Questions!$B:$AA,20,FALSE))=0,"",VLOOKUP($A247,Questions!$B:$AA,20,FALSE))</f>
        <v xml:space="preserve"> </v>
      </c>
      <c r="D247" s="36" t="str">
        <f>IF(LEN(VLOOKUP($A247,Questions!$B:$AA,21,FALSE))=0,"",VLOOKUP($A247,Questions!$B:$AA,21,FALSE))</f>
        <v xml:space="preserve"> </v>
      </c>
      <c r="E247" s="37" t="str">
        <f>IF(LEN(VLOOKUP($A247,Questions!$B:$AA,22,FALSE))=0,"",VLOOKUP($A247,Questions!$B:$AA,22,FALSE))</f>
        <v xml:space="preserve"> </v>
      </c>
      <c r="F247" s="36" t="str">
        <f>IF(LEN(VLOOKUP($A247,Questions!$B:$AA,23,FALSE))=0,"",VLOOKUP($A247,Questions!$B:$AA,23,FALSE))</f>
        <v xml:space="preserve"> </v>
      </c>
      <c r="G247" s="37" t="str">
        <f>IF(LEN(VLOOKUP($A247,Questions!$B:$AA,24,FALSE))=0,"",VLOOKUP($A247,Questions!$B:$AA,24,FALSE))</f>
        <v xml:space="preserve"> </v>
      </c>
      <c r="H247" s="37" t="str">
        <f>IF(LEN(VLOOKUP($A247,Questions!$B:$AA,25,FALSE))=0,"",VLOOKUP($A247,Questions!$B:$AA,25,FALSE))</f>
        <v xml:space="preserve"> </v>
      </c>
      <c r="I247" s="36" t="str">
        <f>IF(LEN(VLOOKUP($A247,Questions!$B:$AA,26,FALSE))=0,"",VLOOKUP($A247,Questions!$B:$AA,26,FALSE))</f>
        <v xml:space="preserve"> </v>
      </c>
      <c r="J247" s="36" t="str">
        <f>IF(LEN(VLOOKUP($A247,Questions!$B:$AB,27,FALSE))=0,"",VLOOKUP($A247,Questions!$B:$AB,27,FALSE))</f>
        <v xml:space="preserve"> </v>
      </c>
      <c r="K247"/>
      <c r="L247"/>
      <c r="M247"/>
      <c r="N247"/>
      <c r="O247"/>
      <c r="P247"/>
      <c r="Q247"/>
      <c r="R247"/>
      <c r="S247"/>
      <c r="T247"/>
      <c r="U247"/>
      <c r="V247"/>
      <c r="W247"/>
      <c r="X247"/>
      <c r="Y247"/>
      <c r="Z247"/>
      <c r="AA247"/>
      <c r="AB247"/>
      <c r="AC247"/>
      <c r="AD247"/>
      <c r="AE247"/>
      <c r="AF247"/>
      <c r="AG247"/>
      <c r="AH247"/>
      <c r="AI247"/>
      <c r="AJ247"/>
      <c r="AK247"/>
      <c r="AL247"/>
      <c r="AM247"/>
      <c r="AN247"/>
      <c r="AO247"/>
      <c r="AP247"/>
      <c r="AQ247"/>
      <c r="AR247"/>
      <c r="AS247"/>
      <c r="AT247"/>
      <c r="AU247"/>
      <c r="AV247"/>
      <c r="AW247"/>
      <c r="AX247"/>
      <c r="AY247"/>
      <c r="AZ247"/>
      <c r="BA247"/>
      <c r="BB247"/>
      <c r="BC247"/>
      <c r="BD247"/>
      <c r="BE247"/>
      <c r="BF247"/>
      <c r="BG247"/>
      <c r="BH247"/>
      <c r="BI247"/>
      <c r="BJ247"/>
      <c r="BK247"/>
      <c r="BL247"/>
      <c r="BM247"/>
      <c r="BN247"/>
      <c r="BO247"/>
      <c r="BP247"/>
      <c r="BQ247"/>
      <c r="BR247"/>
      <c r="BS247"/>
      <c r="BT247"/>
      <c r="BU247"/>
      <c r="BV247"/>
      <c r="BW247"/>
      <c r="BX247"/>
      <c r="BY247"/>
      <c r="BZ247"/>
      <c r="CA247"/>
      <c r="CB247"/>
      <c r="CC247"/>
      <c r="CD247"/>
      <c r="CE247"/>
      <c r="CF247"/>
      <c r="CG247"/>
      <c r="CH247"/>
      <c r="CI247"/>
      <c r="CJ247"/>
      <c r="CK247"/>
      <c r="CL247"/>
      <c r="CM247"/>
      <c r="CN247"/>
      <c r="CO247"/>
      <c r="CP247"/>
      <c r="CQ247"/>
      <c r="CR247"/>
      <c r="CS247"/>
      <c r="CT247"/>
      <c r="CU247"/>
      <c r="CV247"/>
      <c r="CW247"/>
      <c r="CX247"/>
      <c r="CY247"/>
      <c r="CZ247"/>
      <c r="DA247"/>
      <c r="DB247"/>
      <c r="DC247"/>
      <c r="DD247"/>
      <c r="DE247"/>
      <c r="DF247"/>
      <c r="DG247"/>
      <c r="DH247"/>
      <c r="DI247"/>
      <c r="DJ247"/>
      <c r="DK247"/>
      <c r="DL247"/>
      <c r="DM247"/>
      <c r="DN247"/>
      <c r="DO247"/>
      <c r="DP247"/>
      <c r="DQ247"/>
      <c r="DR247"/>
      <c r="DS247"/>
      <c r="DT247"/>
      <c r="DU247"/>
      <c r="DV247"/>
      <c r="DW247"/>
      <c r="DX247"/>
      <c r="DY247"/>
      <c r="DZ247"/>
      <c r="EA247"/>
      <c r="EB247"/>
      <c r="EC247"/>
      <c r="ED247"/>
      <c r="EE247"/>
      <c r="EF247"/>
      <c r="EG247"/>
      <c r="EH247"/>
      <c r="EI247"/>
      <c r="EJ247"/>
      <c r="EK247"/>
      <c r="EL247"/>
      <c r="EM247"/>
      <c r="EN247"/>
      <c r="EO247"/>
      <c r="EP247"/>
      <c r="EQ247"/>
      <c r="ER247"/>
      <c r="ES247"/>
      <c r="ET247"/>
      <c r="EU247"/>
      <c r="EV247"/>
      <c r="EW247"/>
      <c r="EX247"/>
      <c r="EY247"/>
      <c r="EZ247"/>
      <c r="FA247"/>
      <c r="FB247"/>
      <c r="FC247"/>
      <c r="FD247"/>
      <c r="FE247"/>
      <c r="FF247"/>
      <c r="FG247"/>
      <c r="FH247"/>
      <c r="FI247"/>
      <c r="FJ247"/>
      <c r="FK247"/>
      <c r="FL247"/>
      <c r="FM247"/>
      <c r="FN247"/>
      <c r="FO247"/>
      <c r="FP247"/>
      <c r="FQ247"/>
      <c r="FR247"/>
      <c r="FS247"/>
      <c r="FT247"/>
      <c r="FU247"/>
      <c r="FV247"/>
      <c r="FW247"/>
      <c r="FX247"/>
      <c r="FY247"/>
      <c r="FZ247"/>
      <c r="GA247"/>
      <c r="GB247"/>
      <c r="GC247"/>
      <c r="GD247"/>
      <c r="GE247"/>
      <c r="GF247"/>
      <c r="GG247"/>
      <c r="GH247"/>
      <c r="GI247"/>
      <c r="GJ247"/>
      <c r="GK247"/>
      <c r="GL247"/>
      <c r="GM247"/>
      <c r="GN247"/>
      <c r="GO247"/>
      <c r="GP247"/>
      <c r="GQ247"/>
      <c r="GR247"/>
      <c r="GS247"/>
      <c r="GT247"/>
      <c r="GU247"/>
      <c r="GV247"/>
      <c r="GW247"/>
      <c r="GX247"/>
      <c r="GY247"/>
      <c r="GZ247"/>
      <c r="HA247"/>
      <c r="HB247"/>
      <c r="HC247"/>
      <c r="HD247"/>
      <c r="HE247"/>
      <c r="HF247"/>
      <c r="HG247"/>
      <c r="HH247"/>
      <c r="HI247"/>
      <c r="HJ247"/>
      <c r="HK247"/>
      <c r="HL247"/>
      <c r="HM247"/>
      <c r="HN247"/>
      <c r="HO247"/>
      <c r="HP247"/>
      <c r="HQ247"/>
      <c r="HR247"/>
      <c r="HS247"/>
      <c r="HT247"/>
      <c r="HU247"/>
      <c r="HV247"/>
      <c r="HW247"/>
      <c r="HX247"/>
      <c r="HY247"/>
      <c r="HZ247"/>
      <c r="IA247"/>
      <c r="IB247"/>
      <c r="IC247"/>
      <c r="ID247"/>
      <c r="IE247"/>
      <c r="IF247"/>
      <c r="IG247"/>
      <c r="IH247"/>
      <c r="II247"/>
      <c r="IJ247"/>
      <c r="IK247"/>
      <c r="IL247"/>
      <c r="IM247"/>
      <c r="IN247"/>
      <c r="IO247"/>
      <c r="IP247"/>
      <c r="IQ247"/>
      <c r="IR247"/>
      <c r="IS247"/>
      <c r="IT247"/>
      <c r="IU247"/>
      <c r="IV247"/>
      <c r="IW247"/>
      <c r="IX247"/>
      <c r="IY247"/>
    </row>
    <row r="248" spans="1:259" ht="48" customHeight="1" x14ac:dyDescent="0.2">
      <c r="A248" s="14" t="s">
        <v>305</v>
      </c>
      <c r="B248" s="29" t="str">
        <f>VLOOKUP(A248,'HECVAT - Full'!A$26:B$285,2,FALSE)</f>
        <v>Does your application require a user to set their own password after an administrator reset or on first use of the account?</v>
      </c>
      <c r="C248" s="36" t="str">
        <f>IF(LEN(VLOOKUP($A248,Questions!$B:$AA,20,FALSE))=0,"",VLOOKUP($A248,Questions!$B:$AA,20,FALSE))</f>
        <v xml:space="preserve"> </v>
      </c>
      <c r="D248" s="36" t="str">
        <f>IF(LEN(VLOOKUP($A248,Questions!$B:$AA,21,FALSE))=0,"",VLOOKUP($A248,Questions!$B:$AA,21,FALSE))</f>
        <v xml:space="preserve"> </v>
      </c>
      <c r="E248" s="37" t="str">
        <f>IF(LEN(VLOOKUP($A248,Questions!$B:$AA,22,FALSE))=0,"",VLOOKUP($A248,Questions!$B:$AA,22,FALSE))</f>
        <v xml:space="preserve"> </v>
      </c>
      <c r="F248" s="36" t="str">
        <f>IF(LEN(VLOOKUP($A248,Questions!$B:$AA,23,FALSE))=0,"",VLOOKUP($A248,Questions!$B:$AA,23,FALSE))</f>
        <v xml:space="preserve"> </v>
      </c>
      <c r="G248" s="37" t="str">
        <f>IF(LEN(VLOOKUP($A248,Questions!$B:$AA,24,FALSE))=0,"",VLOOKUP($A248,Questions!$B:$AA,24,FALSE))</f>
        <v xml:space="preserve"> </v>
      </c>
      <c r="H248" s="37" t="str">
        <f>IF(LEN(VLOOKUP($A248,Questions!$B:$AA,25,FALSE))=0,"",VLOOKUP($A248,Questions!$B:$AA,25,FALSE))</f>
        <v xml:space="preserve"> </v>
      </c>
      <c r="I248" s="36" t="str">
        <f>IF(LEN(VLOOKUP($A248,Questions!$B:$AA,26,FALSE))=0,"",VLOOKUP($A248,Questions!$B:$AA,26,FALSE))</f>
        <v xml:space="preserve"> </v>
      </c>
      <c r="J248" s="36" t="str">
        <f>IF(LEN(VLOOKUP($A248,Questions!$B:$AB,27,FALSE))=0,"",VLOOKUP($A248,Questions!$B:$AB,27,FALSE))</f>
        <v xml:space="preserve"> </v>
      </c>
      <c r="K248"/>
      <c r="L248"/>
      <c r="M248"/>
      <c r="N248"/>
      <c r="O248"/>
      <c r="P248"/>
      <c r="Q248"/>
      <c r="R248"/>
      <c r="S248"/>
      <c r="T248"/>
      <c r="U248"/>
      <c r="V248"/>
      <c r="W248"/>
      <c r="X248"/>
      <c r="Y248"/>
      <c r="Z248"/>
      <c r="AA248"/>
      <c r="AB248"/>
      <c r="AC248"/>
      <c r="AD248"/>
      <c r="AE248"/>
      <c r="AF248"/>
      <c r="AG248"/>
      <c r="AH248"/>
      <c r="AI248"/>
      <c r="AJ248"/>
      <c r="AK248"/>
      <c r="AL248"/>
      <c r="AM248"/>
      <c r="AN248"/>
      <c r="AO248"/>
      <c r="AP248"/>
      <c r="AQ248"/>
      <c r="AR248"/>
      <c r="AS248"/>
      <c r="AT248"/>
      <c r="AU248"/>
      <c r="AV248"/>
      <c r="AW248"/>
      <c r="AX248"/>
      <c r="AY248"/>
      <c r="AZ248"/>
      <c r="BA248"/>
      <c r="BB248"/>
      <c r="BC248"/>
      <c r="BD248"/>
      <c r="BE248"/>
      <c r="BF248"/>
      <c r="BG248"/>
      <c r="BH248"/>
      <c r="BI248"/>
      <c r="BJ248"/>
      <c r="BK248"/>
      <c r="BL248"/>
      <c r="BM248"/>
      <c r="BN248"/>
      <c r="BO248"/>
      <c r="BP248"/>
      <c r="BQ248"/>
      <c r="BR248"/>
      <c r="BS248"/>
      <c r="BT248"/>
      <c r="BU248"/>
      <c r="BV248"/>
      <c r="BW248"/>
      <c r="BX248"/>
      <c r="BY248"/>
      <c r="BZ248"/>
      <c r="CA248"/>
      <c r="CB248"/>
      <c r="CC248"/>
      <c r="CD248"/>
      <c r="CE248"/>
      <c r="CF248"/>
      <c r="CG248"/>
      <c r="CH248"/>
      <c r="CI248"/>
      <c r="CJ248"/>
      <c r="CK248"/>
      <c r="CL248"/>
      <c r="CM248"/>
      <c r="CN248"/>
      <c r="CO248"/>
      <c r="CP248"/>
      <c r="CQ248"/>
      <c r="CR248"/>
      <c r="CS248"/>
      <c r="CT248"/>
      <c r="CU248"/>
      <c r="CV248"/>
      <c r="CW248"/>
      <c r="CX248"/>
      <c r="CY248"/>
      <c r="CZ248"/>
      <c r="DA248"/>
      <c r="DB248"/>
      <c r="DC248"/>
      <c r="DD248"/>
      <c r="DE248"/>
      <c r="DF248"/>
      <c r="DG248"/>
      <c r="DH248"/>
      <c r="DI248"/>
      <c r="DJ248"/>
      <c r="DK248"/>
      <c r="DL248"/>
      <c r="DM248"/>
      <c r="DN248"/>
      <c r="DO248"/>
      <c r="DP248"/>
      <c r="DQ248"/>
      <c r="DR248"/>
      <c r="DS248"/>
      <c r="DT248"/>
      <c r="DU248"/>
      <c r="DV248"/>
      <c r="DW248"/>
      <c r="DX248"/>
      <c r="DY248"/>
      <c r="DZ248"/>
      <c r="EA248"/>
      <c r="EB248"/>
      <c r="EC248"/>
      <c r="ED248"/>
      <c r="EE248"/>
      <c r="EF248"/>
      <c r="EG248"/>
      <c r="EH248"/>
      <c r="EI248"/>
      <c r="EJ248"/>
      <c r="EK248"/>
      <c r="EL248"/>
      <c r="EM248"/>
      <c r="EN248"/>
      <c r="EO248"/>
      <c r="EP248"/>
      <c r="EQ248"/>
      <c r="ER248"/>
      <c r="ES248"/>
      <c r="ET248"/>
      <c r="EU248"/>
      <c r="EV248"/>
      <c r="EW248"/>
      <c r="EX248"/>
      <c r="EY248"/>
      <c r="EZ248"/>
      <c r="FA248"/>
      <c r="FB248"/>
      <c r="FC248"/>
      <c r="FD248"/>
      <c r="FE248"/>
      <c r="FF248"/>
      <c r="FG248"/>
      <c r="FH248"/>
      <c r="FI248"/>
      <c r="FJ248"/>
      <c r="FK248"/>
      <c r="FL248"/>
      <c r="FM248"/>
      <c r="FN248"/>
      <c r="FO248"/>
      <c r="FP248"/>
      <c r="FQ248"/>
      <c r="FR248"/>
      <c r="FS248"/>
      <c r="FT248"/>
      <c r="FU248"/>
      <c r="FV248"/>
      <c r="FW248"/>
      <c r="FX248"/>
      <c r="FY248"/>
      <c r="FZ248"/>
      <c r="GA248"/>
      <c r="GB248"/>
      <c r="GC248"/>
      <c r="GD248"/>
      <c r="GE248"/>
      <c r="GF248"/>
      <c r="GG248"/>
      <c r="GH248"/>
      <c r="GI248"/>
      <c r="GJ248"/>
      <c r="GK248"/>
      <c r="GL248"/>
      <c r="GM248"/>
      <c r="GN248"/>
      <c r="GO248"/>
      <c r="GP248"/>
      <c r="GQ248"/>
      <c r="GR248"/>
      <c r="GS248"/>
      <c r="GT248"/>
      <c r="GU248"/>
      <c r="GV248"/>
      <c r="GW248"/>
      <c r="GX248"/>
      <c r="GY248"/>
      <c r="GZ248"/>
      <c r="HA248"/>
      <c r="HB248"/>
      <c r="HC248"/>
      <c r="HD248"/>
      <c r="HE248"/>
      <c r="HF248"/>
      <c r="HG248"/>
      <c r="HH248"/>
      <c r="HI248"/>
      <c r="HJ248"/>
      <c r="HK248"/>
      <c r="HL248"/>
      <c r="HM248"/>
      <c r="HN248"/>
      <c r="HO248"/>
      <c r="HP248"/>
      <c r="HQ248"/>
      <c r="HR248"/>
      <c r="HS248"/>
      <c r="HT248"/>
      <c r="HU248"/>
      <c r="HV248"/>
      <c r="HW248"/>
      <c r="HX248"/>
      <c r="HY248"/>
      <c r="HZ248"/>
      <c r="IA248"/>
      <c r="IB248"/>
      <c r="IC248"/>
      <c r="ID248"/>
      <c r="IE248"/>
      <c r="IF248"/>
      <c r="IG248"/>
      <c r="IH248"/>
      <c r="II248"/>
      <c r="IJ248"/>
      <c r="IK248"/>
      <c r="IL248"/>
      <c r="IM248"/>
      <c r="IN248"/>
      <c r="IO248"/>
      <c r="IP248"/>
      <c r="IQ248"/>
      <c r="IR248"/>
      <c r="IS248"/>
      <c r="IT248"/>
      <c r="IU248"/>
      <c r="IV248"/>
      <c r="IW248"/>
      <c r="IX248"/>
      <c r="IY248"/>
    </row>
    <row r="249" spans="1:259" ht="48" customHeight="1" x14ac:dyDescent="0.2">
      <c r="A249" s="14" t="s">
        <v>306</v>
      </c>
      <c r="B249" s="29" t="str">
        <f>VLOOKUP(A249,'HECVAT - Full'!A$26:B$285,2,FALSE)</f>
        <v xml:space="preserve">Does your application lock-out an account after a number of failed login attempts? </v>
      </c>
      <c r="C249" s="36" t="str">
        <f>IF(LEN(VLOOKUP($A249,Questions!$B:$AA,20,FALSE))=0,"",VLOOKUP($A249,Questions!$B:$AA,20,FALSE))</f>
        <v xml:space="preserve"> </v>
      </c>
      <c r="D249" s="36" t="str">
        <f>IF(LEN(VLOOKUP($A249,Questions!$B:$AA,21,FALSE))=0,"",VLOOKUP($A249,Questions!$B:$AA,21,FALSE))</f>
        <v xml:space="preserve"> </v>
      </c>
      <c r="E249" s="36" t="str">
        <f>IF(LEN(VLOOKUP($A249,Questions!$B:$AA,22,FALSE))=0,"",VLOOKUP($A249,Questions!$B:$AA,22,FALSE))</f>
        <v xml:space="preserve"> </v>
      </c>
      <c r="F249" s="36" t="str">
        <f>IF(LEN(VLOOKUP($A249,Questions!$B:$AA,23,FALSE))=0,"",VLOOKUP($A249,Questions!$B:$AA,23,FALSE))</f>
        <v xml:space="preserve"> </v>
      </c>
      <c r="G249" s="36" t="str">
        <f>IF(LEN(VLOOKUP($A249,Questions!$B:$AA,24,FALSE))=0,"",VLOOKUP($A249,Questions!$B:$AA,24,FALSE))</f>
        <v xml:space="preserve"> </v>
      </c>
      <c r="H249" s="36" t="str">
        <f>IF(LEN(VLOOKUP($A249,Questions!$B:$AA,25,FALSE))=0,"",VLOOKUP($A249,Questions!$B:$AA,25,FALSE))</f>
        <v xml:space="preserve"> </v>
      </c>
      <c r="I249" s="37" t="str">
        <f>IF(LEN(VLOOKUP($A249,Questions!$B:$AA,26,FALSE))=0,"",VLOOKUP($A249,Questions!$B:$AA,26,FALSE))</f>
        <v xml:space="preserve"> </v>
      </c>
      <c r="J249" s="37" t="str">
        <f>IF(LEN(VLOOKUP($A249,Questions!$B:$AB,27,FALSE))=0,"",VLOOKUP($A249,Questions!$B:$AB,27,FALSE))</f>
        <v xml:space="preserve"> </v>
      </c>
      <c r="K249"/>
      <c r="L249"/>
      <c r="M249"/>
      <c r="N249"/>
      <c r="O249"/>
      <c r="P249"/>
      <c r="Q249"/>
      <c r="R249"/>
      <c r="S249"/>
      <c r="T249"/>
      <c r="U249"/>
      <c r="V249"/>
      <c r="W249"/>
      <c r="X249"/>
      <c r="Y249"/>
      <c r="Z249"/>
      <c r="AA249"/>
      <c r="AB249"/>
      <c r="AC249"/>
      <c r="AD249"/>
      <c r="AE249"/>
      <c r="AF249"/>
      <c r="AG249"/>
      <c r="AH249"/>
      <c r="AI249"/>
      <c r="AJ249"/>
      <c r="AK249"/>
      <c r="AL249"/>
      <c r="AM249"/>
      <c r="AN249"/>
      <c r="AO249"/>
      <c r="AP249"/>
      <c r="AQ249"/>
      <c r="AR249"/>
      <c r="AS249"/>
      <c r="AT249"/>
      <c r="AU249"/>
      <c r="AV249"/>
      <c r="AW249"/>
      <c r="AX249"/>
      <c r="AY249"/>
      <c r="AZ249"/>
      <c r="BA249"/>
      <c r="BB249"/>
      <c r="BC249"/>
      <c r="BD249"/>
      <c r="BE249"/>
      <c r="BF249"/>
      <c r="BG249"/>
      <c r="BH249"/>
      <c r="BI249"/>
      <c r="BJ249"/>
      <c r="BK249"/>
      <c r="BL249"/>
      <c r="BM249"/>
      <c r="BN249"/>
      <c r="BO249"/>
      <c r="BP249"/>
      <c r="BQ249"/>
      <c r="BR249"/>
      <c r="BS249"/>
      <c r="BT249"/>
      <c r="BU249"/>
      <c r="BV249"/>
      <c r="BW249"/>
      <c r="BX249"/>
      <c r="BY249"/>
      <c r="BZ249"/>
      <c r="CA249"/>
      <c r="CB249"/>
      <c r="CC249"/>
      <c r="CD249"/>
      <c r="CE249"/>
      <c r="CF249"/>
      <c r="CG249"/>
      <c r="CH249"/>
      <c r="CI249"/>
      <c r="CJ249"/>
      <c r="CK249"/>
      <c r="CL249"/>
      <c r="CM249"/>
      <c r="CN249"/>
      <c r="CO249"/>
      <c r="CP249"/>
      <c r="CQ249"/>
      <c r="CR249"/>
      <c r="CS249"/>
      <c r="CT249"/>
      <c r="CU249"/>
      <c r="CV249"/>
      <c r="CW249"/>
      <c r="CX249"/>
      <c r="CY249"/>
      <c r="CZ249"/>
      <c r="DA249"/>
      <c r="DB249"/>
      <c r="DC249"/>
      <c r="DD249"/>
      <c r="DE249"/>
      <c r="DF249"/>
      <c r="DG249"/>
      <c r="DH249"/>
      <c r="DI249"/>
      <c r="DJ249"/>
      <c r="DK249"/>
      <c r="DL249"/>
      <c r="DM249"/>
      <c r="DN249"/>
      <c r="DO249"/>
      <c r="DP249"/>
      <c r="DQ249"/>
      <c r="DR249"/>
      <c r="DS249"/>
      <c r="DT249"/>
      <c r="DU249"/>
      <c r="DV249"/>
      <c r="DW249"/>
      <c r="DX249"/>
      <c r="DY249"/>
      <c r="DZ249"/>
      <c r="EA249"/>
      <c r="EB249"/>
      <c r="EC249"/>
      <c r="ED249"/>
      <c r="EE249"/>
      <c r="EF249"/>
      <c r="EG249"/>
      <c r="EH249"/>
      <c r="EI249"/>
      <c r="EJ249"/>
      <c r="EK249"/>
      <c r="EL249"/>
      <c r="EM249"/>
      <c r="EN249"/>
      <c r="EO249"/>
      <c r="EP249"/>
      <c r="EQ249"/>
      <c r="ER249"/>
      <c r="ES249"/>
      <c r="ET249"/>
      <c r="EU249"/>
      <c r="EV249"/>
      <c r="EW249"/>
      <c r="EX249"/>
      <c r="EY249"/>
      <c r="EZ249"/>
      <c r="FA249"/>
      <c r="FB249"/>
      <c r="FC249"/>
      <c r="FD249"/>
      <c r="FE249"/>
      <c r="FF249"/>
      <c r="FG249"/>
      <c r="FH249"/>
      <c r="FI249"/>
      <c r="FJ249"/>
      <c r="FK249"/>
      <c r="FL249"/>
      <c r="FM249"/>
      <c r="FN249"/>
      <c r="FO249"/>
      <c r="FP249"/>
      <c r="FQ249"/>
      <c r="FR249"/>
      <c r="FS249"/>
      <c r="FT249"/>
      <c r="FU249"/>
      <c r="FV249"/>
      <c r="FW249"/>
      <c r="FX249"/>
      <c r="FY249"/>
      <c r="FZ249"/>
      <c r="GA249"/>
      <c r="GB249"/>
      <c r="GC249"/>
      <c r="GD249"/>
      <c r="GE249"/>
      <c r="GF249"/>
      <c r="GG249"/>
      <c r="GH249"/>
      <c r="GI249"/>
      <c r="GJ249"/>
      <c r="GK249"/>
      <c r="GL249"/>
      <c r="GM249"/>
      <c r="GN249"/>
      <c r="GO249"/>
      <c r="GP249"/>
      <c r="GQ249"/>
      <c r="GR249"/>
      <c r="GS249"/>
      <c r="GT249"/>
      <c r="GU249"/>
      <c r="GV249"/>
      <c r="GW249"/>
      <c r="GX249"/>
      <c r="GY249"/>
      <c r="GZ249"/>
      <c r="HA249"/>
      <c r="HB249"/>
      <c r="HC249"/>
      <c r="HD249"/>
      <c r="HE249"/>
      <c r="HF249"/>
      <c r="HG249"/>
      <c r="HH249"/>
      <c r="HI249"/>
      <c r="HJ249"/>
      <c r="HK249"/>
      <c r="HL249"/>
      <c r="HM249"/>
      <c r="HN249"/>
      <c r="HO249"/>
      <c r="HP249"/>
      <c r="HQ249"/>
      <c r="HR249"/>
      <c r="HS249"/>
      <c r="HT249"/>
      <c r="HU249"/>
      <c r="HV249"/>
      <c r="HW249"/>
      <c r="HX249"/>
      <c r="HY249"/>
      <c r="HZ249"/>
      <c r="IA249"/>
      <c r="IB249"/>
      <c r="IC249"/>
      <c r="ID249"/>
      <c r="IE249"/>
      <c r="IF249"/>
      <c r="IG249"/>
      <c r="IH249"/>
      <c r="II249"/>
      <c r="IJ249"/>
      <c r="IK249"/>
      <c r="IL249"/>
      <c r="IM249"/>
      <c r="IN249"/>
      <c r="IO249"/>
      <c r="IP249"/>
      <c r="IQ249"/>
      <c r="IR249"/>
      <c r="IS249"/>
      <c r="IT249"/>
      <c r="IU249"/>
      <c r="IV249"/>
      <c r="IW249"/>
      <c r="IX249"/>
      <c r="IY249"/>
    </row>
    <row r="250" spans="1:259" ht="48" customHeight="1" x14ac:dyDescent="0.2">
      <c r="A250" s="14" t="s">
        <v>307</v>
      </c>
      <c r="B250" s="29" t="str">
        <f>VLOOKUP(A250,'HECVAT - Full'!A$26:B$285,2,FALSE)</f>
        <v>Does your application automatically lock or log-out an account after a period of inactivity?</v>
      </c>
      <c r="C250" s="36" t="str">
        <f>IF(LEN(VLOOKUP($A250,Questions!$B:$AA,20,FALSE))=0,"",VLOOKUP($A250,Questions!$B:$AA,20,FALSE))</f>
        <v xml:space="preserve"> </v>
      </c>
      <c r="D250" s="36" t="str">
        <f>IF(LEN(VLOOKUP($A250,Questions!$B:$AA,21,FALSE))=0,"",VLOOKUP($A250,Questions!$B:$AA,21,FALSE))</f>
        <v xml:space="preserve"> </v>
      </c>
      <c r="E250" s="36" t="str">
        <f>IF(LEN(VLOOKUP($A250,Questions!$B:$AA,22,FALSE))=0,"",VLOOKUP($A250,Questions!$B:$AA,22,FALSE))</f>
        <v xml:space="preserve"> </v>
      </c>
      <c r="F250" s="36" t="str">
        <f>IF(LEN(VLOOKUP($A250,Questions!$B:$AA,23,FALSE))=0,"",VLOOKUP($A250,Questions!$B:$AA,23,FALSE))</f>
        <v xml:space="preserve"> </v>
      </c>
      <c r="G250" s="36" t="str">
        <f>IF(LEN(VLOOKUP($A250,Questions!$B:$AA,24,FALSE))=0,"",VLOOKUP($A250,Questions!$B:$AA,24,FALSE))</f>
        <v xml:space="preserve"> </v>
      </c>
      <c r="H250" s="36" t="str">
        <f>IF(LEN(VLOOKUP($A250,Questions!$B:$AA,25,FALSE))=0,"",VLOOKUP($A250,Questions!$B:$AA,25,FALSE))</f>
        <v xml:space="preserve"> </v>
      </c>
      <c r="I250" s="37" t="str">
        <f>IF(LEN(VLOOKUP($A250,Questions!$B:$AA,26,FALSE))=0,"",VLOOKUP($A250,Questions!$B:$AA,26,FALSE))</f>
        <v xml:space="preserve"> </v>
      </c>
      <c r="J250" s="37" t="str">
        <f>IF(LEN(VLOOKUP($A250,Questions!$B:$AB,27,FALSE))=0,"",VLOOKUP($A250,Questions!$B:$AB,27,FALSE))</f>
        <v xml:space="preserve"> </v>
      </c>
      <c r="K250"/>
      <c r="L250"/>
      <c r="M250"/>
      <c r="N250"/>
      <c r="O250"/>
      <c r="P250"/>
      <c r="Q250"/>
      <c r="R250"/>
      <c r="S250"/>
      <c r="T250"/>
      <c r="U250"/>
      <c r="V250"/>
      <c r="W250"/>
      <c r="X250"/>
      <c r="Y250"/>
      <c r="Z250"/>
      <c r="AA250"/>
      <c r="AB250"/>
      <c r="AC250"/>
      <c r="AD250"/>
      <c r="AE250"/>
      <c r="AF250"/>
      <c r="AG250"/>
      <c r="AH250"/>
      <c r="AI250"/>
      <c r="AJ250"/>
      <c r="AK250"/>
      <c r="AL250"/>
      <c r="AM250"/>
      <c r="AN250"/>
      <c r="AO250"/>
      <c r="AP250"/>
      <c r="AQ250"/>
      <c r="AR250"/>
      <c r="AS250"/>
      <c r="AT250"/>
      <c r="AU250"/>
      <c r="AV250"/>
      <c r="AW250"/>
      <c r="AX250"/>
      <c r="AY250"/>
      <c r="AZ250"/>
      <c r="BA250"/>
      <c r="BB250"/>
      <c r="BC250"/>
      <c r="BD250"/>
      <c r="BE250"/>
      <c r="BF250"/>
      <c r="BG250"/>
      <c r="BH250"/>
      <c r="BI250"/>
      <c r="BJ250"/>
      <c r="BK250"/>
      <c r="BL250"/>
      <c r="BM250"/>
      <c r="BN250"/>
      <c r="BO250"/>
      <c r="BP250"/>
      <c r="BQ250"/>
      <c r="BR250"/>
      <c r="BS250"/>
      <c r="BT250"/>
      <c r="BU250"/>
      <c r="BV250"/>
      <c r="BW250"/>
      <c r="BX250"/>
      <c r="BY250"/>
      <c r="BZ250"/>
      <c r="CA250"/>
      <c r="CB250"/>
      <c r="CC250"/>
      <c r="CD250"/>
      <c r="CE250"/>
      <c r="CF250"/>
      <c r="CG250"/>
      <c r="CH250"/>
      <c r="CI250"/>
      <c r="CJ250"/>
      <c r="CK250"/>
      <c r="CL250"/>
      <c r="CM250"/>
      <c r="CN250"/>
      <c r="CO250"/>
      <c r="CP250"/>
      <c r="CQ250"/>
      <c r="CR250"/>
      <c r="CS250"/>
      <c r="CT250"/>
      <c r="CU250"/>
      <c r="CV250"/>
      <c r="CW250"/>
      <c r="CX250"/>
      <c r="CY250"/>
      <c r="CZ250"/>
      <c r="DA250"/>
      <c r="DB250"/>
      <c r="DC250"/>
      <c r="DD250"/>
      <c r="DE250"/>
      <c r="DF250"/>
      <c r="DG250"/>
      <c r="DH250"/>
      <c r="DI250"/>
      <c r="DJ250"/>
      <c r="DK250"/>
      <c r="DL250"/>
      <c r="DM250"/>
      <c r="DN250"/>
      <c r="DO250"/>
      <c r="DP250"/>
      <c r="DQ250"/>
      <c r="DR250"/>
      <c r="DS250"/>
      <c r="DT250"/>
      <c r="DU250"/>
      <c r="DV250"/>
      <c r="DW250"/>
      <c r="DX250"/>
      <c r="DY250"/>
      <c r="DZ250"/>
      <c r="EA250"/>
      <c r="EB250"/>
      <c r="EC250"/>
      <c r="ED250"/>
      <c r="EE250"/>
      <c r="EF250"/>
      <c r="EG250"/>
      <c r="EH250"/>
      <c r="EI250"/>
      <c r="EJ250"/>
      <c r="EK250"/>
      <c r="EL250"/>
      <c r="EM250"/>
      <c r="EN250"/>
      <c r="EO250"/>
      <c r="EP250"/>
      <c r="EQ250"/>
      <c r="ER250"/>
      <c r="ES250"/>
      <c r="ET250"/>
      <c r="EU250"/>
      <c r="EV250"/>
      <c r="EW250"/>
      <c r="EX250"/>
      <c r="EY250"/>
      <c r="EZ250"/>
      <c r="FA250"/>
      <c r="FB250"/>
      <c r="FC250"/>
      <c r="FD250"/>
      <c r="FE250"/>
      <c r="FF250"/>
      <c r="FG250"/>
      <c r="FH250"/>
      <c r="FI250"/>
      <c r="FJ250"/>
      <c r="FK250"/>
      <c r="FL250"/>
      <c r="FM250"/>
      <c r="FN250"/>
      <c r="FO250"/>
      <c r="FP250"/>
      <c r="FQ250"/>
      <c r="FR250"/>
      <c r="FS250"/>
      <c r="FT250"/>
      <c r="FU250"/>
      <c r="FV250"/>
      <c r="FW250"/>
      <c r="FX250"/>
      <c r="FY250"/>
      <c r="FZ250"/>
      <c r="GA250"/>
      <c r="GB250"/>
      <c r="GC250"/>
      <c r="GD250"/>
      <c r="GE250"/>
      <c r="GF250"/>
      <c r="GG250"/>
      <c r="GH250"/>
      <c r="GI250"/>
      <c r="GJ250"/>
      <c r="GK250"/>
      <c r="GL250"/>
      <c r="GM250"/>
      <c r="GN250"/>
      <c r="GO250"/>
      <c r="GP250"/>
      <c r="GQ250"/>
      <c r="GR250"/>
      <c r="GS250"/>
      <c r="GT250"/>
      <c r="GU250"/>
      <c r="GV250"/>
      <c r="GW250"/>
      <c r="GX250"/>
      <c r="GY250"/>
      <c r="GZ250"/>
      <c r="HA250"/>
      <c r="HB250"/>
      <c r="HC250"/>
      <c r="HD250"/>
      <c r="HE250"/>
      <c r="HF250"/>
      <c r="HG250"/>
      <c r="HH250"/>
      <c r="HI250"/>
      <c r="HJ250"/>
      <c r="HK250"/>
      <c r="HL250"/>
      <c r="HM250"/>
      <c r="HN250"/>
      <c r="HO250"/>
      <c r="HP250"/>
      <c r="HQ250"/>
      <c r="HR250"/>
      <c r="HS250"/>
      <c r="HT250"/>
      <c r="HU250"/>
      <c r="HV250"/>
      <c r="HW250"/>
      <c r="HX250"/>
      <c r="HY250"/>
      <c r="HZ250"/>
      <c r="IA250"/>
      <c r="IB250"/>
      <c r="IC250"/>
      <c r="ID250"/>
      <c r="IE250"/>
      <c r="IF250"/>
      <c r="IG250"/>
      <c r="IH250"/>
      <c r="II250"/>
      <c r="IJ250"/>
      <c r="IK250"/>
      <c r="IL250"/>
      <c r="IM250"/>
      <c r="IN250"/>
      <c r="IO250"/>
      <c r="IP250"/>
      <c r="IQ250"/>
      <c r="IR250"/>
      <c r="IS250"/>
      <c r="IT250"/>
      <c r="IU250"/>
      <c r="IV250"/>
      <c r="IW250"/>
      <c r="IX250"/>
      <c r="IY250"/>
    </row>
    <row r="251" spans="1:259" ht="48" customHeight="1" x14ac:dyDescent="0.2">
      <c r="A251" s="14" t="s">
        <v>308</v>
      </c>
      <c r="B251" s="29" t="str">
        <f>VLOOKUP(A251,'HECVAT - Full'!A$26:B$285,2,FALSE)</f>
        <v>Are passwords visible in plain text, whether when stored or entered, including service level accounts (i.e. database accounts, etc.)?</v>
      </c>
      <c r="C251" s="36" t="str">
        <f>IF(LEN(VLOOKUP($A251,Questions!$B:$AA,20,FALSE))=0,"",VLOOKUP($A251,Questions!$B:$AA,20,FALSE))</f>
        <v xml:space="preserve"> </v>
      </c>
      <c r="D251" s="36" t="str">
        <f>IF(LEN(VLOOKUP($A251,Questions!$B:$AA,21,FALSE))=0,"",VLOOKUP($A251,Questions!$B:$AA,21,FALSE))</f>
        <v xml:space="preserve"> </v>
      </c>
      <c r="E251" s="36" t="str">
        <f>IF(LEN(VLOOKUP($A251,Questions!$B:$AA,22,FALSE))=0,"",VLOOKUP($A251,Questions!$B:$AA,22,FALSE))</f>
        <v xml:space="preserve"> </v>
      </c>
      <c r="F251" s="36" t="str">
        <f>IF(LEN(VLOOKUP($A251,Questions!$B:$AA,23,FALSE))=0,"",VLOOKUP($A251,Questions!$B:$AA,23,FALSE))</f>
        <v xml:space="preserve"> </v>
      </c>
      <c r="G251" s="36" t="str">
        <f>IF(LEN(VLOOKUP($A251,Questions!$B:$AA,24,FALSE))=0,"",VLOOKUP($A251,Questions!$B:$AA,24,FALSE))</f>
        <v xml:space="preserve"> </v>
      </c>
      <c r="H251" s="36" t="str">
        <f>IF(LEN(VLOOKUP($A251,Questions!$B:$AA,25,FALSE))=0,"",VLOOKUP($A251,Questions!$B:$AA,25,FALSE))</f>
        <v xml:space="preserve"> </v>
      </c>
      <c r="I251" s="37" t="str">
        <f>IF(LEN(VLOOKUP($A251,Questions!$B:$AA,26,FALSE))=0,"",VLOOKUP($A251,Questions!$B:$AA,26,FALSE))</f>
        <v xml:space="preserve"> </v>
      </c>
      <c r="J251" s="37" t="str">
        <f>IF(LEN(VLOOKUP($A251,Questions!$B:$AB,27,FALSE))=0,"",VLOOKUP($A251,Questions!$B:$AB,27,FALSE))</f>
        <v xml:space="preserve"> </v>
      </c>
      <c r="K251"/>
      <c r="L251"/>
      <c r="M251"/>
      <c r="N251"/>
      <c r="O251"/>
      <c r="P251"/>
      <c r="Q251"/>
      <c r="R251"/>
      <c r="S251"/>
      <c r="T251"/>
      <c r="U251"/>
      <c r="V251"/>
      <c r="W251"/>
      <c r="X251"/>
      <c r="Y251"/>
      <c r="Z251"/>
      <c r="AA251"/>
      <c r="AB251"/>
      <c r="AC251"/>
      <c r="AD251"/>
      <c r="AE251"/>
      <c r="AF251"/>
      <c r="AG251"/>
      <c r="AH251"/>
      <c r="AI251"/>
      <c r="AJ251"/>
      <c r="AK251"/>
      <c r="AL251"/>
      <c r="AM251"/>
      <c r="AN251"/>
      <c r="AO251"/>
      <c r="AP251"/>
      <c r="AQ251"/>
      <c r="AR251"/>
      <c r="AS251"/>
      <c r="AT251"/>
      <c r="AU251"/>
      <c r="AV251"/>
      <c r="AW251"/>
      <c r="AX251"/>
      <c r="AY251"/>
      <c r="AZ251"/>
      <c r="BA251"/>
      <c r="BB251"/>
      <c r="BC251"/>
      <c r="BD251"/>
      <c r="BE251"/>
      <c r="BF251"/>
      <c r="BG251"/>
      <c r="BH251"/>
      <c r="BI251"/>
      <c r="BJ251"/>
      <c r="BK251"/>
      <c r="BL251"/>
      <c r="BM251"/>
      <c r="BN251"/>
      <c r="BO251"/>
      <c r="BP251"/>
      <c r="BQ251"/>
      <c r="BR251"/>
      <c r="BS251"/>
      <c r="BT251"/>
      <c r="BU251"/>
      <c r="BV251"/>
      <c r="BW251"/>
      <c r="BX251"/>
      <c r="BY251"/>
      <c r="BZ251"/>
      <c r="CA251"/>
      <c r="CB251"/>
      <c r="CC251"/>
      <c r="CD251"/>
      <c r="CE251"/>
      <c r="CF251"/>
      <c r="CG251"/>
      <c r="CH251"/>
      <c r="CI251"/>
      <c r="CJ251"/>
      <c r="CK251"/>
      <c r="CL251"/>
      <c r="CM251"/>
      <c r="CN251"/>
      <c r="CO251"/>
      <c r="CP251"/>
      <c r="CQ251"/>
      <c r="CR251"/>
      <c r="CS251"/>
      <c r="CT251"/>
      <c r="CU251"/>
      <c r="CV251"/>
      <c r="CW251"/>
      <c r="CX251"/>
      <c r="CY251"/>
      <c r="CZ251"/>
      <c r="DA251"/>
      <c r="DB251"/>
      <c r="DC251"/>
      <c r="DD251"/>
      <c r="DE251"/>
      <c r="DF251"/>
      <c r="DG251"/>
      <c r="DH251"/>
      <c r="DI251"/>
      <c r="DJ251"/>
      <c r="DK251"/>
      <c r="DL251"/>
      <c r="DM251"/>
      <c r="DN251"/>
      <c r="DO251"/>
      <c r="DP251"/>
      <c r="DQ251"/>
      <c r="DR251"/>
      <c r="DS251"/>
      <c r="DT251"/>
      <c r="DU251"/>
      <c r="DV251"/>
      <c r="DW251"/>
      <c r="DX251"/>
      <c r="DY251"/>
      <c r="DZ251"/>
      <c r="EA251"/>
      <c r="EB251"/>
      <c r="EC251"/>
      <c r="ED251"/>
      <c r="EE251"/>
      <c r="EF251"/>
      <c r="EG251"/>
      <c r="EH251"/>
      <c r="EI251"/>
      <c r="EJ251"/>
      <c r="EK251"/>
      <c r="EL251"/>
      <c r="EM251"/>
      <c r="EN251"/>
      <c r="EO251"/>
      <c r="EP251"/>
      <c r="EQ251"/>
      <c r="ER251"/>
      <c r="ES251"/>
      <c r="ET251"/>
      <c r="EU251"/>
      <c r="EV251"/>
      <c r="EW251"/>
      <c r="EX251"/>
      <c r="EY251"/>
      <c r="EZ251"/>
      <c r="FA251"/>
      <c r="FB251"/>
      <c r="FC251"/>
      <c r="FD251"/>
      <c r="FE251"/>
      <c r="FF251"/>
      <c r="FG251"/>
      <c r="FH251"/>
      <c r="FI251"/>
      <c r="FJ251"/>
      <c r="FK251"/>
      <c r="FL251"/>
      <c r="FM251"/>
      <c r="FN251"/>
      <c r="FO251"/>
      <c r="FP251"/>
      <c r="FQ251"/>
      <c r="FR251"/>
      <c r="FS251"/>
      <c r="FT251"/>
      <c r="FU251"/>
      <c r="FV251"/>
      <c r="FW251"/>
      <c r="FX251"/>
      <c r="FY251"/>
      <c r="FZ251"/>
      <c r="GA251"/>
      <c r="GB251"/>
      <c r="GC251"/>
      <c r="GD251"/>
      <c r="GE251"/>
      <c r="GF251"/>
      <c r="GG251"/>
      <c r="GH251"/>
      <c r="GI251"/>
      <c r="GJ251"/>
      <c r="GK251"/>
      <c r="GL251"/>
      <c r="GM251"/>
      <c r="GN251"/>
      <c r="GO251"/>
      <c r="GP251"/>
      <c r="GQ251"/>
      <c r="GR251"/>
      <c r="GS251"/>
      <c r="GT251"/>
      <c r="GU251"/>
      <c r="GV251"/>
      <c r="GW251"/>
      <c r="GX251"/>
      <c r="GY251"/>
      <c r="GZ251"/>
      <c r="HA251"/>
      <c r="HB251"/>
      <c r="HC251"/>
      <c r="HD251"/>
      <c r="HE251"/>
      <c r="HF251"/>
      <c r="HG251"/>
      <c r="HH251"/>
      <c r="HI251"/>
      <c r="HJ251"/>
      <c r="HK251"/>
      <c r="HL251"/>
      <c r="HM251"/>
      <c r="HN251"/>
      <c r="HO251"/>
      <c r="HP251"/>
      <c r="HQ251"/>
      <c r="HR251"/>
      <c r="HS251"/>
      <c r="HT251"/>
      <c r="HU251"/>
      <c r="HV251"/>
      <c r="HW251"/>
      <c r="HX251"/>
      <c r="HY251"/>
      <c r="HZ251"/>
      <c r="IA251"/>
      <c r="IB251"/>
      <c r="IC251"/>
      <c r="ID251"/>
      <c r="IE251"/>
      <c r="IF251"/>
      <c r="IG251"/>
      <c r="IH251"/>
      <c r="II251"/>
      <c r="IJ251"/>
      <c r="IK251"/>
      <c r="IL251"/>
      <c r="IM251"/>
      <c r="IN251"/>
      <c r="IO251"/>
      <c r="IP251"/>
      <c r="IQ251"/>
      <c r="IR251"/>
      <c r="IS251"/>
      <c r="IT251"/>
      <c r="IU251"/>
      <c r="IV251"/>
      <c r="IW251"/>
      <c r="IX251"/>
      <c r="IY251"/>
    </row>
    <row r="252" spans="1:259" ht="48" customHeight="1" x14ac:dyDescent="0.2">
      <c r="A252" s="14" t="s">
        <v>309</v>
      </c>
      <c r="B252" s="29" t="str">
        <f>VLOOKUP(A252,'HECVAT - Full'!A$26:B$285,2,FALSE)</f>
        <v>If the application is institution-hosted, can all service level and administrative account passwords be changed by the institution?</v>
      </c>
      <c r="C252" s="36" t="str">
        <f>IF(LEN(VLOOKUP($A252,Questions!$B:$AA,20,FALSE))=0,"",VLOOKUP($A252,Questions!$B:$AA,20,FALSE))</f>
        <v xml:space="preserve"> </v>
      </c>
      <c r="D252" s="36" t="str">
        <f>IF(LEN(VLOOKUP($A252,Questions!$B:$AA,21,FALSE))=0,"",VLOOKUP($A252,Questions!$B:$AA,21,FALSE))</f>
        <v xml:space="preserve"> </v>
      </c>
      <c r="E252" s="36" t="str">
        <f>IF(LEN(VLOOKUP($A252,Questions!$B:$AA,22,FALSE))=0,"",VLOOKUP($A252,Questions!$B:$AA,22,FALSE))</f>
        <v xml:space="preserve"> </v>
      </c>
      <c r="F252" s="36" t="str">
        <f>IF(LEN(VLOOKUP($A252,Questions!$B:$AA,23,FALSE))=0,"",VLOOKUP($A252,Questions!$B:$AA,23,FALSE))</f>
        <v xml:space="preserve"> </v>
      </c>
      <c r="G252" s="36" t="str">
        <f>IF(LEN(VLOOKUP($A252,Questions!$B:$AA,24,FALSE))=0,"",VLOOKUP($A252,Questions!$B:$AA,24,FALSE))</f>
        <v xml:space="preserve"> </v>
      </c>
      <c r="H252" s="36" t="str">
        <f>IF(LEN(VLOOKUP($A252,Questions!$B:$AA,25,FALSE))=0,"",VLOOKUP($A252,Questions!$B:$AA,25,FALSE))</f>
        <v xml:space="preserve"> </v>
      </c>
      <c r="I252" s="36" t="str">
        <f>IF(LEN(VLOOKUP($A252,Questions!$B:$AA,26,FALSE))=0,"",VLOOKUP($A252,Questions!$B:$AA,26,FALSE))</f>
        <v xml:space="preserve"> </v>
      </c>
      <c r="J252" s="36" t="str">
        <f>IF(LEN(VLOOKUP($A252,Questions!$B:$AB,27,FALSE))=0,"",VLOOKUP($A252,Questions!$B:$AB,27,FALSE))</f>
        <v xml:space="preserve"> </v>
      </c>
      <c r="K252"/>
      <c r="L252"/>
      <c r="M252"/>
      <c r="N252"/>
      <c r="O252"/>
      <c r="P252"/>
      <c r="Q252"/>
      <c r="R252"/>
      <c r="S252"/>
      <c r="T252"/>
      <c r="U252"/>
      <c r="V252"/>
      <c r="W252"/>
      <c r="X252"/>
      <c r="Y252"/>
      <c r="Z252"/>
      <c r="AA252"/>
      <c r="AB252"/>
      <c r="AC252"/>
      <c r="AD252"/>
      <c r="AE252"/>
      <c r="AF252"/>
      <c r="AG252"/>
      <c r="AH252"/>
      <c r="AI252"/>
      <c r="AJ252"/>
      <c r="AK252"/>
      <c r="AL252"/>
      <c r="AM252"/>
      <c r="AN252"/>
      <c r="AO252"/>
      <c r="AP252"/>
      <c r="AQ252"/>
      <c r="AR252"/>
      <c r="AS252"/>
      <c r="AT252"/>
      <c r="AU252"/>
      <c r="AV252"/>
      <c r="AW252"/>
      <c r="AX252"/>
      <c r="AY252"/>
      <c r="AZ252"/>
      <c r="BA252"/>
      <c r="BB252"/>
      <c r="BC252"/>
      <c r="BD252"/>
      <c r="BE252"/>
      <c r="BF252"/>
      <c r="BG252"/>
      <c r="BH252"/>
      <c r="BI252"/>
      <c r="BJ252"/>
      <c r="BK252"/>
      <c r="BL252"/>
      <c r="BM252"/>
      <c r="BN252"/>
      <c r="BO252"/>
      <c r="BP252"/>
      <c r="BQ252"/>
      <c r="BR252"/>
      <c r="BS252"/>
      <c r="BT252"/>
      <c r="BU252"/>
      <c r="BV252"/>
      <c r="BW252"/>
      <c r="BX252"/>
      <c r="BY252"/>
      <c r="BZ252"/>
      <c r="CA252"/>
      <c r="CB252"/>
      <c r="CC252"/>
      <c r="CD252"/>
      <c r="CE252"/>
      <c r="CF252"/>
      <c r="CG252"/>
      <c r="CH252"/>
      <c r="CI252"/>
      <c r="CJ252"/>
      <c r="CK252"/>
      <c r="CL252"/>
      <c r="CM252"/>
      <c r="CN252"/>
      <c r="CO252"/>
      <c r="CP252"/>
      <c r="CQ252"/>
      <c r="CR252"/>
      <c r="CS252"/>
      <c r="CT252"/>
      <c r="CU252"/>
      <c r="CV252"/>
      <c r="CW252"/>
      <c r="CX252"/>
      <c r="CY252"/>
      <c r="CZ252"/>
      <c r="DA252"/>
      <c r="DB252"/>
      <c r="DC252"/>
      <c r="DD252"/>
      <c r="DE252"/>
      <c r="DF252"/>
      <c r="DG252"/>
      <c r="DH252"/>
      <c r="DI252"/>
      <c r="DJ252"/>
      <c r="DK252"/>
      <c r="DL252"/>
      <c r="DM252"/>
      <c r="DN252"/>
      <c r="DO252"/>
      <c r="DP252"/>
      <c r="DQ252"/>
      <c r="DR252"/>
      <c r="DS252"/>
      <c r="DT252"/>
      <c r="DU252"/>
      <c r="DV252"/>
      <c r="DW252"/>
      <c r="DX252"/>
      <c r="DY252"/>
      <c r="DZ252"/>
      <c r="EA252"/>
      <c r="EB252"/>
      <c r="EC252"/>
      <c r="ED252"/>
      <c r="EE252"/>
      <c r="EF252"/>
      <c r="EG252"/>
      <c r="EH252"/>
      <c r="EI252"/>
      <c r="EJ252"/>
      <c r="EK252"/>
      <c r="EL252"/>
      <c r="EM252"/>
      <c r="EN252"/>
      <c r="EO252"/>
      <c r="EP252"/>
      <c r="EQ252"/>
      <c r="ER252"/>
      <c r="ES252"/>
      <c r="ET252"/>
      <c r="EU252"/>
      <c r="EV252"/>
      <c r="EW252"/>
      <c r="EX252"/>
      <c r="EY252"/>
      <c r="EZ252"/>
      <c r="FA252"/>
      <c r="FB252"/>
      <c r="FC252"/>
      <c r="FD252"/>
      <c r="FE252"/>
      <c r="FF252"/>
      <c r="FG252"/>
      <c r="FH252"/>
      <c r="FI252"/>
      <c r="FJ252"/>
      <c r="FK252"/>
      <c r="FL252"/>
      <c r="FM252"/>
      <c r="FN252"/>
      <c r="FO252"/>
      <c r="FP252"/>
      <c r="FQ252"/>
      <c r="FR252"/>
      <c r="FS252"/>
      <c r="FT252"/>
      <c r="FU252"/>
      <c r="FV252"/>
      <c r="FW252"/>
      <c r="FX252"/>
      <c r="FY252"/>
      <c r="FZ252"/>
      <c r="GA252"/>
      <c r="GB252"/>
      <c r="GC252"/>
      <c r="GD252"/>
      <c r="GE252"/>
      <c r="GF252"/>
      <c r="GG252"/>
      <c r="GH252"/>
      <c r="GI252"/>
      <c r="GJ252"/>
      <c r="GK252"/>
      <c r="GL252"/>
      <c r="GM252"/>
      <c r="GN252"/>
      <c r="GO252"/>
      <c r="GP252"/>
      <c r="GQ252"/>
      <c r="GR252"/>
      <c r="GS252"/>
      <c r="GT252"/>
      <c r="GU252"/>
      <c r="GV252"/>
      <c r="GW252"/>
      <c r="GX252"/>
      <c r="GY252"/>
      <c r="GZ252"/>
      <c r="HA252"/>
      <c r="HB252"/>
      <c r="HC252"/>
      <c r="HD252"/>
      <c r="HE252"/>
      <c r="HF252"/>
      <c r="HG252"/>
      <c r="HH252"/>
      <c r="HI252"/>
      <c r="HJ252"/>
      <c r="HK252"/>
      <c r="HL252"/>
      <c r="HM252"/>
      <c r="HN252"/>
      <c r="HO252"/>
      <c r="HP252"/>
      <c r="HQ252"/>
      <c r="HR252"/>
      <c r="HS252"/>
      <c r="HT252"/>
      <c r="HU252"/>
      <c r="HV252"/>
      <c r="HW252"/>
      <c r="HX252"/>
      <c r="HY252"/>
      <c r="HZ252"/>
      <c r="IA252"/>
      <c r="IB252"/>
      <c r="IC252"/>
      <c r="ID252"/>
      <c r="IE252"/>
      <c r="IF252"/>
      <c r="IG252"/>
      <c r="IH252"/>
      <c r="II252"/>
      <c r="IJ252"/>
      <c r="IK252"/>
      <c r="IL252"/>
      <c r="IM252"/>
      <c r="IN252"/>
      <c r="IO252"/>
      <c r="IP252"/>
      <c r="IQ252"/>
      <c r="IR252"/>
      <c r="IS252"/>
      <c r="IT252"/>
      <c r="IU252"/>
      <c r="IV252"/>
      <c r="IW252"/>
      <c r="IX252"/>
      <c r="IY252"/>
    </row>
    <row r="253" spans="1:259" ht="48" customHeight="1" x14ac:dyDescent="0.2">
      <c r="A253" s="14" t="s">
        <v>310</v>
      </c>
      <c r="B253" s="29" t="str">
        <f>VLOOKUP(A253,'HECVAT - Full'!A$26:B$285,2,FALSE)</f>
        <v>Does your application provide the ability to define user access levels?</v>
      </c>
      <c r="C253" s="36" t="str">
        <f>IF(LEN(VLOOKUP($A253,Questions!$B:$AA,20,FALSE))=0,"",VLOOKUP($A253,Questions!$B:$AA,20,FALSE))</f>
        <v xml:space="preserve"> </v>
      </c>
      <c r="D253" s="36" t="str">
        <f>IF(LEN(VLOOKUP($A253,Questions!$B:$AA,21,FALSE))=0,"",VLOOKUP($A253,Questions!$B:$AA,21,FALSE))</f>
        <v xml:space="preserve"> </v>
      </c>
      <c r="E253" s="36" t="str">
        <f>IF(LEN(VLOOKUP($A253,Questions!$B:$AA,22,FALSE))=0,"",VLOOKUP($A253,Questions!$B:$AA,22,FALSE))</f>
        <v xml:space="preserve"> </v>
      </c>
      <c r="F253" s="36" t="str">
        <f>IF(LEN(VLOOKUP($A253,Questions!$B:$AA,23,FALSE))=0,"",VLOOKUP($A253,Questions!$B:$AA,23,FALSE))</f>
        <v xml:space="preserve"> </v>
      </c>
      <c r="G253" s="36" t="str">
        <f>IF(LEN(VLOOKUP($A253,Questions!$B:$AA,24,FALSE))=0,"",VLOOKUP($A253,Questions!$B:$AA,24,FALSE))</f>
        <v xml:space="preserve"> </v>
      </c>
      <c r="H253" s="36" t="str">
        <f>IF(LEN(VLOOKUP($A253,Questions!$B:$AA,25,FALSE))=0,"",VLOOKUP($A253,Questions!$B:$AA,25,FALSE))</f>
        <v xml:space="preserve"> </v>
      </c>
      <c r="I253" s="36" t="str">
        <f>IF(LEN(VLOOKUP($A253,Questions!$B:$AA,26,FALSE))=0,"",VLOOKUP($A253,Questions!$B:$AA,26,FALSE))</f>
        <v xml:space="preserve"> </v>
      </c>
      <c r="J253" s="36" t="str">
        <f>IF(LEN(VLOOKUP($A253,Questions!$B:$AB,27,FALSE))=0,"",VLOOKUP($A253,Questions!$B:$AB,27,FALSE))</f>
        <v xml:space="preserve"> </v>
      </c>
      <c r="K253"/>
      <c r="L253"/>
      <c r="M253"/>
      <c r="N253"/>
      <c r="O253"/>
      <c r="P253"/>
      <c r="Q253"/>
      <c r="R253"/>
      <c r="S253"/>
      <c r="T253"/>
      <c r="U253"/>
      <c r="V253"/>
      <c r="W253"/>
      <c r="X253"/>
      <c r="Y253"/>
      <c r="Z253"/>
      <c r="AA253"/>
      <c r="AB253"/>
      <c r="AC253"/>
      <c r="AD253"/>
      <c r="AE253"/>
      <c r="AF253"/>
      <c r="AG253"/>
      <c r="AH253"/>
      <c r="AI253"/>
      <c r="AJ253"/>
      <c r="AK253"/>
      <c r="AL253"/>
      <c r="AM253"/>
      <c r="AN253"/>
      <c r="AO253"/>
      <c r="AP253"/>
      <c r="AQ253"/>
      <c r="AR253"/>
      <c r="AS253"/>
      <c r="AT253"/>
      <c r="AU253"/>
      <c r="AV253"/>
      <c r="AW253"/>
      <c r="AX253"/>
      <c r="AY253"/>
      <c r="AZ253"/>
      <c r="BA253"/>
      <c r="BB253"/>
      <c r="BC253"/>
      <c r="BD253"/>
      <c r="BE253"/>
      <c r="BF253"/>
      <c r="BG253"/>
      <c r="BH253"/>
      <c r="BI253"/>
      <c r="BJ253"/>
      <c r="BK253"/>
      <c r="BL253"/>
      <c r="BM253"/>
      <c r="BN253"/>
      <c r="BO253"/>
      <c r="BP253"/>
      <c r="BQ253"/>
      <c r="BR253"/>
      <c r="BS253"/>
      <c r="BT253"/>
      <c r="BU253"/>
      <c r="BV253"/>
      <c r="BW253"/>
      <c r="BX253"/>
      <c r="BY253"/>
      <c r="BZ253"/>
      <c r="CA253"/>
      <c r="CB253"/>
      <c r="CC253"/>
      <c r="CD253"/>
      <c r="CE253"/>
      <c r="CF253"/>
      <c r="CG253"/>
      <c r="CH253"/>
      <c r="CI253"/>
      <c r="CJ253"/>
      <c r="CK253"/>
      <c r="CL253"/>
      <c r="CM253"/>
      <c r="CN253"/>
      <c r="CO253"/>
      <c r="CP253"/>
      <c r="CQ253"/>
      <c r="CR253"/>
      <c r="CS253"/>
      <c r="CT253"/>
      <c r="CU253"/>
      <c r="CV253"/>
      <c r="CW253"/>
      <c r="CX253"/>
      <c r="CY253"/>
      <c r="CZ253"/>
      <c r="DA253"/>
      <c r="DB253"/>
      <c r="DC253"/>
      <c r="DD253"/>
      <c r="DE253"/>
      <c r="DF253"/>
      <c r="DG253"/>
      <c r="DH253"/>
      <c r="DI253"/>
      <c r="DJ253"/>
      <c r="DK253"/>
      <c r="DL253"/>
      <c r="DM253"/>
      <c r="DN253"/>
      <c r="DO253"/>
      <c r="DP253"/>
      <c r="DQ253"/>
      <c r="DR253"/>
      <c r="DS253"/>
      <c r="DT253"/>
      <c r="DU253"/>
      <c r="DV253"/>
      <c r="DW253"/>
      <c r="DX253"/>
      <c r="DY253"/>
      <c r="DZ253"/>
      <c r="EA253"/>
      <c r="EB253"/>
      <c r="EC253"/>
      <c r="ED253"/>
      <c r="EE253"/>
      <c r="EF253"/>
      <c r="EG253"/>
      <c r="EH253"/>
      <c r="EI253"/>
      <c r="EJ253"/>
      <c r="EK253"/>
      <c r="EL253"/>
      <c r="EM253"/>
      <c r="EN253"/>
      <c r="EO253"/>
      <c r="EP253"/>
      <c r="EQ253"/>
      <c r="ER253"/>
      <c r="ES253"/>
      <c r="ET253"/>
      <c r="EU253"/>
      <c r="EV253"/>
      <c r="EW253"/>
      <c r="EX253"/>
      <c r="EY253"/>
      <c r="EZ253"/>
      <c r="FA253"/>
      <c r="FB253"/>
      <c r="FC253"/>
      <c r="FD253"/>
      <c r="FE253"/>
      <c r="FF253"/>
      <c r="FG253"/>
      <c r="FH253"/>
      <c r="FI253"/>
      <c r="FJ253"/>
      <c r="FK253"/>
      <c r="FL253"/>
      <c r="FM253"/>
      <c r="FN253"/>
      <c r="FO253"/>
      <c r="FP253"/>
      <c r="FQ253"/>
      <c r="FR253"/>
      <c r="FS253"/>
      <c r="FT253"/>
      <c r="FU253"/>
      <c r="FV253"/>
      <c r="FW253"/>
      <c r="FX253"/>
      <c r="FY253"/>
      <c r="FZ253"/>
      <c r="GA253"/>
      <c r="GB253"/>
      <c r="GC253"/>
      <c r="GD253"/>
      <c r="GE253"/>
      <c r="GF253"/>
      <c r="GG253"/>
      <c r="GH253"/>
      <c r="GI253"/>
      <c r="GJ253"/>
      <c r="GK253"/>
      <c r="GL253"/>
      <c r="GM253"/>
      <c r="GN253"/>
      <c r="GO253"/>
      <c r="GP253"/>
      <c r="GQ253"/>
      <c r="GR253"/>
      <c r="GS253"/>
      <c r="GT253"/>
      <c r="GU253"/>
      <c r="GV253"/>
      <c r="GW253"/>
      <c r="GX253"/>
      <c r="GY253"/>
      <c r="GZ253"/>
      <c r="HA253"/>
      <c r="HB253"/>
      <c r="HC253"/>
      <c r="HD253"/>
      <c r="HE253"/>
      <c r="HF253"/>
      <c r="HG253"/>
      <c r="HH253"/>
      <c r="HI253"/>
      <c r="HJ253"/>
      <c r="HK253"/>
      <c r="HL253"/>
      <c r="HM253"/>
      <c r="HN253"/>
      <c r="HO253"/>
      <c r="HP253"/>
      <c r="HQ253"/>
      <c r="HR253"/>
      <c r="HS253"/>
      <c r="HT253"/>
      <c r="HU253"/>
      <c r="HV253"/>
      <c r="HW253"/>
      <c r="HX253"/>
      <c r="HY253"/>
      <c r="HZ253"/>
      <c r="IA253"/>
      <c r="IB253"/>
      <c r="IC253"/>
      <c r="ID253"/>
      <c r="IE253"/>
      <c r="IF253"/>
      <c r="IG253"/>
      <c r="IH253"/>
      <c r="II253"/>
      <c r="IJ253"/>
      <c r="IK253"/>
      <c r="IL253"/>
      <c r="IM253"/>
      <c r="IN253"/>
      <c r="IO253"/>
      <c r="IP253"/>
      <c r="IQ253"/>
      <c r="IR253"/>
      <c r="IS253"/>
      <c r="IT253"/>
      <c r="IU253"/>
      <c r="IV253"/>
      <c r="IW253"/>
      <c r="IX253"/>
      <c r="IY253"/>
    </row>
    <row r="254" spans="1:259" ht="48" customHeight="1" x14ac:dyDescent="0.2">
      <c r="A254" s="14" t="s">
        <v>311</v>
      </c>
      <c r="B254" s="29" t="str">
        <f>VLOOKUP(A254,'HECVAT - Full'!A$26:B$285,2,FALSE)</f>
        <v>Does your application support varying levels of access to administrative tasks defined individually per user?</v>
      </c>
      <c r="C254" s="36" t="str">
        <f>IF(LEN(VLOOKUP($A254,Questions!$B:$AA,20,FALSE))=0,"",VLOOKUP($A254,Questions!$B:$AA,20,FALSE))</f>
        <v xml:space="preserve"> </v>
      </c>
      <c r="D254" s="36" t="str">
        <f>IF(LEN(VLOOKUP($A254,Questions!$B:$AA,21,FALSE))=0,"",VLOOKUP($A254,Questions!$B:$AA,21,FALSE))</f>
        <v xml:space="preserve"> </v>
      </c>
      <c r="E254" s="37" t="str">
        <f>IF(LEN(VLOOKUP($A254,Questions!$B:$AA,22,FALSE))=0,"",VLOOKUP($A254,Questions!$B:$AA,22,FALSE))</f>
        <v xml:space="preserve"> </v>
      </c>
      <c r="F254" s="36" t="str">
        <f>IF(LEN(VLOOKUP($A254,Questions!$B:$AA,23,FALSE))=0,"",VLOOKUP($A254,Questions!$B:$AA,23,FALSE))</f>
        <v xml:space="preserve"> </v>
      </c>
      <c r="G254" s="37" t="str">
        <f>IF(LEN(VLOOKUP($A254,Questions!$B:$AA,24,FALSE))=0,"",VLOOKUP($A254,Questions!$B:$AA,24,FALSE))</f>
        <v xml:space="preserve"> </v>
      </c>
      <c r="H254" s="37" t="str">
        <f>IF(LEN(VLOOKUP($A254,Questions!$B:$AA,25,FALSE))=0,"",VLOOKUP($A254,Questions!$B:$AA,25,FALSE))</f>
        <v xml:space="preserve"> </v>
      </c>
      <c r="I254" s="36" t="str">
        <f>IF(LEN(VLOOKUP($A254,Questions!$B:$AA,26,FALSE))=0,"",VLOOKUP($A254,Questions!$B:$AA,26,FALSE))</f>
        <v xml:space="preserve"> </v>
      </c>
      <c r="J254" s="36" t="str">
        <f>IF(LEN(VLOOKUP($A254,Questions!$B:$AB,27,FALSE))=0,"",VLOOKUP($A254,Questions!$B:$AB,27,FALSE))</f>
        <v xml:space="preserve"> </v>
      </c>
      <c r="K254"/>
      <c r="L254"/>
      <c r="M254"/>
      <c r="N254"/>
      <c r="O254"/>
      <c r="P254"/>
      <c r="Q254"/>
      <c r="R254"/>
      <c r="S254"/>
      <c r="T254"/>
      <c r="U254"/>
      <c r="V254"/>
      <c r="W254"/>
      <c r="X254"/>
      <c r="Y254"/>
      <c r="Z254"/>
      <c r="AA254"/>
      <c r="AB254"/>
      <c r="AC254"/>
      <c r="AD254"/>
      <c r="AE254"/>
      <c r="AF254"/>
      <c r="AG254"/>
      <c r="AH254"/>
      <c r="AI254"/>
      <c r="AJ254"/>
      <c r="AK254"/>
      <c r="AL254"/>
      <c r="AM254"/>
      <c r="AN254"/>
      <c r="AO254"/>
      <c r="AP254"/>
      <c r="AQ254"/>
      <c r="AR254"/>
      <c r="AS254"/>
      <c r="AT254"/>
      <c r="AU254"/>
      <c r="AV254"/>
      <c r="AW254"/>
      <c r="AX254"/>
      <c r="AY254"/>
      <c r="AZ254"/>
      <c r="BA254"/>
      <c r="BB254"/>
      <c r="BC254"/>
      <c r="BD254"/>
      <c r="BE254"/>
      <c r="BF254"/>
      <c r="BG254"/>
      <c r="BH254"/>
      <c r="BI254"/>
      <c r="BJ254"/>
      <c r="BK254"/>
      <c r="BL254"/>
      <c r="BM254"/>
      <c r="BN254"/>
      <c r="BO254"/>
      <c r="BP254"/>
      <c r="BQ254"/>
      <c r="BR254"/>
      <c r="BS254"/>
      <c r="BT254"/>
      <c r="BU254"/>
      <c r="BV254"/>
      <c r="BW254"/>
      <c r="BX254"/>
      <c r="BY254"/>
      <c r="BZ254"/>
      <c r="CA254"/>
      <c r="CB254"/>
      <c r="CC254"/>
      <c r="CD254"/>
      <c r="CE254"/>
      <c r="CF254"/>
      <c r="CG254"/>
      <c r="CH254"/>
      <c r="CI254"/>
      <c r="CJ254"/>
      <c r="CK254"/>
      <c r="CL254"/>
      <c r="CM254"/>
      <c r="CN254"/>
      <c r="CO254"/>
      <c r="CP254"/>
      <c r="CQ254"/>
      <c r="CR254"/>
      <c r="CS254"/>
      <c r="CT254"/>
      <c r="CU254"/>
      <c r="CV254"/>
      <c r="CW254"/>
      <c r="CX254"/>
      <c r="CY254"/>
      <c r="CZ254"/>
      <c r="DA254"/>
      <c r="DB254"/>
      <c r="DC254"/>
      <c r="DD254"/>
      <c r="DE254"/>
      <c r="DF254"/>
      <c r="DG254"/>
      <c r="DH254"/>
      <c r="DI254"/>
      <c r="DJ254"/>
      <c r="DK254"/>
      <c r="DL254"/>
      <c r="DM254"/>
      <c r="DN254"/>
      <c r="DO254"/>
      <c r="DP254"/>
      <c r="DQ254"/>
      <c r="DR254"/>
      <c r="DS254"/>
      <c r="DT254"/>
      <c r="DU254"/>
      <c r="DV254"/>
      <c r="DW254"/>
      <c r="DX254"/>
      <c r="DY254"/>
      <c r="DZ254"/>
      <c r="EA254"/>
      <c r="EB254"/>
      <c r="EC254"/>
      <c r="ED254"/>
      <c r="EE254"/>
      <c r="EF254"/>
      <c r="EG254"/>
      <c r="EH254"/>
      <c r="EI254"/>
      <c r="EJ254"/>
      <c r="EK254"/>
      <c r="EL254"/>
      <c r="EM254"/>
      <c r="EN254"/>
      <c r="EO254"/>
      <c r="EP254"/>
      <c r="EQ254"/>
      <c r="ER254"/>
      <c r="ES254"/>
      <c r="ET254"/>
      <c r="EU254"/>
      <c r="EV254"/>
      <c r="EW254"/>
      <c r="EX254"/>
      <c r="EY254"/>
      <c r="EZ254"/>
      <c r="FA254"/>
      <c r="FB254"/>
      <c r="FC254"/>
      <c r="FD254"/>
      <c r="FE254"/>
      <c r="FF254"/>
      <c r="FG254"/>
      <c r="FH254"/>
      <c r="FI254"/>
      <c r="FJ254"/>
      <c r="FK254"/>
      <c r="FL254"/>
      <c r="FM254"/>
      <c r="FN254"/>
      <c r="FO254"/>
      <c r="FP254"/>
      <c r="FQ254"/>
      <c r="FR254"/>
      <c r="FS254"/>
      <c r="FT254"/>
      <c r="FU254"/>
      <c r="FV254"/>
      <c r="FW254"/>
      <c r="FX254"/>
      <c r="FY254"/>
      <c r="FZ254"/>
      <c r="GA254"/>
      <c r="GB254"/>
      <c r="GC254"/>
      <c r="GD254"/>
      <c r="GE254"/>
      <c r="GF254"/>
      <c r="GG254"/>
      <c r="GH254"/>
      <c r="GI254"/>
      <c r="GJ254"/>
      <c r="GK254"/>
      <c r="GL254"/>
      <c r="GM254"/>
      <c r="GN254"/>
      <c r="GO254"/>
      <c r="GP254"/>
      <c r="GQ254"/>
      <c r="GR254"/>
      <c r="GS254"/>
      <c r="GT254"/>
      <c r="GU254"/>
      <c r="GV254"/>
      <c r="GW254"/>
      <c r="GX254"/>
      <c r="GY254"/>
      <c r="GZ254"/>
      <c r="HA254"/>
      <c r="HB254"/>
      <c r="HC254"/>
      <c r="HD254"/>
      <c r="HE254"/>
      <c r="HF254"/>
      <c r="HG254"/>
      <c r="HH254"/>
      <c r="HI254"/>
      <c r="HJ254"/>
      <c r="HK254"/>
      <c r="HL254"/>
      <c r="HM254"/>
      <c r="HN254"/>
      <c r="HO254"/>
      <c r="HP254"/>
      <c r="HQ254"/>
      <c r="HR254"/>
      <c r="HS254"/>
      <c r="HT254"/>
      <c r="HU254"/>
      <c r="HV254"/>
      <c r="HW254"/>
      <c r="HX254"/>
      <c r="HY254"/>
      <c r="HZ254"/>
      <c r="IA254"/>
      <c r="IB254"/>
      <c r="IC254"/>
      <c r="ID254"/>
      <c r="IE254"/>
      <c r="IF254"/>
      <c r="IG254"/>
      <c r="IH254"/>
      <c r="II254"/>
      <c r="IJ254"/>
      <c r="IK254"/>
      <c r="IL254"/>
      <c r="IM254"/>
      <c r="IN254"/>
      <c r="IO254"/>
      <c r="IP254"/>
      <c r="IQ254"/>
      <c r="IR254"/>
      <c r="IS254"/>
      <c r="IT254"/>
      <c r="IU254"/>
      <c r="IV254"/>
      <c r="IW254"/>
      <c r="IX254"/>
      <c r="IY254"/>
    </row>
    <row r="255" spans="1:259" ht="64.25" customHeight="1" x14ac:dyDescent="0.2">
      <c r="A255" s="14" t="s">
        <v>312</v>
      </c>
      <c r="B255" s="29" t="str">
        <f>VLOOKUP(A255,'HECVAT - Full'!A$26:B$285,2,FALSE)</f>
        <v>Does your application support varying levels of access to records based on user ID?</v>
      </c>
      <c r="C255" s="36" t="str">
        <f>IF(LEN(VLOOKUP($A255,Questions!$B:$AA,20,FALSE))=0,"",VLOOKUP($A255,Questions!$B:$AA,20,FALSE))</f>
        <v xml:space="preserve"> </v>
      </c>
      <c r="D255" s="36" t="str">
        <f>IF(LEN(VLOOKUP($A255,Questions!$B:$AA,21,FALSE))=0,"",VLOOKUP($A255,Questions!$B:$AA,21,FALSE))</f>
        <v xml:space="preserve"> </v>
      </c>
      <c r="E255" s="37" t="str">
        <f>IF(LEN(VLOOKUP($A255,Questions!$B:$AA,22,FALSE))=0,"",VLOOKUP($A255,Questions!$B:$AA,22,FALSE))</f>
        <v xml:space="preserve"> </v>
      </c>
      <c r="F255" s="36" t="str">
        <f>IF(LEN(VLOOKUP($A255,Questions!$B:$AA,23,FALSE))=0,"",VLOOKUP($A255,Questions!$B:$AA,23,FALSE))</f>
        <v xml:space="preserve"> </v>
      </c>
      <c r="G255" s="36" t="str">
        <f>IF(LEN(VLOOKUP($A255,Questions!$B:$AA,24,FALSE))=0,"",VLOOKUP($A255,Questions!$B:$AA,24,FALSE))</f>
        <v xml:space="preserve"> </v>
      </c>
      <c r="H255" s="37" t="str">
        <f>IF(LEN(VLOOKUP($A255,Questions!$B:$AA,25,FALSE))=0,"",VLOOKUP($A255,Questions!$B:$AA,25,FALSE))</f>
        <v xml:space="preserve"> </v>
      </c>
      <c r="I255" s="36" t="str">
        <f>IF(LEN(VLOOKUP($A255,Questions!$B:$AA,26,FALSE))=0,"",VLOOKUP($A255,Questions!$B:$AA,26,FALSE))</f>
        <v xml:space="preserve"> </v>
      </c>
      <c r="J255" s="36" t="str">
        <f>IF(LEN(VLOOKUP($A255,Questions!$B:$AB,27,FALSE))=0,"",VLOOKUP($A255,Questions!$B:$AB,27,FALSE))</f>
        <v xml:space="preserve"> </v>
      </c>
      <c r="K255"/>
      <c r="L255"/>
      <c r="M255"/>
      <c r="N255"/>
      <c r="O255"/>
      <c r="P255"/>
      <c r="Q255"/>
      <c r="R255"/>
      <c r="S255"/>
      <c r="T255"/>
      <c r="U255"/>
      <c r="V255"/>
      <c r="W255"/>
      <c r="X255"/>
      <c r="Y255"/>
      <c r="Z255"/>
      <c r="AA255"/>
      <c r="AB255"/>
      <c r="AC255"/>
      <c r="AD255"/>
      <c r="AE255"/>
      <c r="AF255"/>
      <c r="AG255"/>
      <c r="AH255"/>
      <c r="AI255"/>
      <c r="AJ255"/>
      <c r="AK255"/>
      <c r="AL255"/>
      <c r="AM255"/>
      <c r="AN255"/>
      <c r="AO255"/>
      <c r="AP255"/>
      <c r="AQ255"/>
      <c r="AR255"/>
      <c r="AS255"/>
      <c r="AT255"/>
      <c r="AU255"/>
      <c r="AV255"/>
      <c r="AW255"/>
      <c r="AX255"/>
      <c r="AY255"/>
      <c r="AZ255"/>
      <c r="BA255"/>
      <c r="BB255"/>
      <c r="BC255"/>
      <c r="BD255"/>
      <c r="BE255"/>
      <c r="BF255"/>
      <c r="BG255"/>
      <c r="BH255"/>
      <c r="BI255"/>
      <c r="BJ255"/>
      <c r="BK255"/>
      <c r="BL255"/>
      <c r="BM255"/>
      <c r="BN255"/>
      <c r="BO255"/>
      <c r="BP255"/>
      <c r="BQ255"/>
      <c r="BR255"/>
      <c r="BS255"/>
      <c r="BT255"/>
      <c r="BU255"/>
      <c r="BV255"/>
      <c r="BW255"/>
      <c r="BX255"/>
      <c r="BY255"/>
      <c r="BZ255"/>
      <c r="CA255"/>
      <c r="CB255"/>
      <c r="CC255"/>
      <c r="CD255"/>
      <c r="CE255"/>
      <c r="CF255"/>
      <c r="CG255"/>
      <c r="CH255"/>
      <c r="CI255"/>
      <c r="CJ255"/>
      <c r="CK255"/>
      <c r="CL255"/>
      <c r="CM255"/>
      <c r="CN255"/>
      <c r="CO255"/>
      <c r="CP255"/>
      <c r="CQ255"/>
      <c r="CR255"/>
      <c r="CS255"/>
      <c r="CT255"/>
      <c r="CU255"/>
      <c r="CV255"/>
      <c r="CW255"/>
      <c r="CX255"/>
      <c r="CY255"/>
      <c r="CZ255"/>
      <c r="DA255"/>
      <c r="DB255"/>
      <c r="DC255"/>
      <c r="DD255"/>
      <c r="DE255"/>
      <c r="DF255"/>
      <c r="DG255"/>
      <c r="DH255"/>
      <c r="DI255"/>
      <c r="DJ255"/>
      <c r="DK255"/>
      <c r="DL255"/>
      <c r="DM255"/>
      <c r="DN255"/>
      <c r="DO255"/>
      <c r="DP255"/>
      <c r="DQ255"/>
      <c r="DR255"/>
      <c r="DS255"/>
      <c r="DT255"/>
      <c r="DU255"/>
      <c r="DV255"/>
      <c r="DW255"/>
      <c r="DX255"/>
      <c r="DY255"/>
      <c r="DZ255"/>
      <c r="EA255"/>
      <c r="EB255"/>
      <c r="EC255"/>
      <c r="ED255"/>
      <c r="EE255"/>
      <c r="EF255"/>
      <c r="EG255"/>
      <c r="EH255"/>
      <c r="EI255"/>
      <c r="EJ255"/>
      <c r="EK255"/>
      <c r="EL255"/>
      <c r="EM255"/>
      <c r="EN255"/>
      <c r="EO255"/>
      <c r="EP255"/>
      <c r="EQ255"/>
      <c r="ER255"/>
      <c r="ES255"/>
      <c r="ET255"/>
      <c r="EU255"/>
      <c r="EV255"/>
      <c r="EW255"/>
      <c r="EX255"/>
      <c r="EY255"/>
      <c r="EZ255"/>
      <c r="FA255"/>
      <c r="FB255"/>
      <c r="FC255"/>
      <c r="FD255"/>
      <c r="FE255"/>
      <c r="FF255"/>
      <c r="FG255"/>
      <c r="FH255"/>
      <c r="FI255"/>
      <c r="FJ255"/>
      <c r="FK255"/>
      <c r="FL255"/>
      <c r="FM255"/>
      <c r="FN255"/>
      <c r="FO255"/>
      <c r="FP255"/>
      <c r="FQ255"/>
      <c r="FR255"/>
      <c r="FS255"/>
      <c r="FT255"/>
      <c r="FU255"/>
      <c r="FV255"/>
      <c r="FW255"/>
      <c r="FX255"/>
      <c r="FY255"/>
      <c r="FZ255"/>
      <c r="GA255"/>
      <c r="GB255"/>
      <c r="GC255"/>
      <c r="GD255"/>
      <c r="GE255"/>
      <c r="GF255"/>
      <c r="GG255"/>
      <c r="GH255"/>
      <c r="GI255"/>
      <c r="GJ255"/>
      <c r="GK255"/>
      <c r="GL255"/>
      <c r="GM255"/>
      <c r="GN255"/>
      <c r="GO255"/>
      <c r="GP255"/>
      <c r="GQ255"/>
      <c r="GR255"/>
      <c r="GS255"/>
      <c r="GT255"/>
      <c r="GU255"/>
      <c r="GV255"/>
      <c r="GW255"/>
      <c r="GX255"/>
      <c r="GY255"/>
      <c r="GZ255"/>
      <c r="HA255"/>
      <c r="HB255"/>
      <c r="HC255"/>
      <c r="HD255"/>
      <c r="HE255"/>
      <c r="HF255"/>
      <c r="HG255"/>
      <c r="HH255"/>
      <c r="HI255"/>
      <c r="HJ255"/>
      <c r="HK255"/>
      <c r="HL255"/>
      <c r="HM255"/>
      <c r="HN255"/>
      <c r="HO255"/>
      <c r="HP255"/>
      <c r="HQ255"/>
      <c r="HR255"/>
      <c r="HS255"/>
      <c r="HT255"/>
      <c r="HU255"/>
      <c r="HV255"/>
      <c r="HW255"/>
      <c r="HX255"/>
      <c r="HY255"/>
      <c r="HZ255"/>
      <c r="IA255"/>
      <c r="IB255"/>
      <c r="IC255"/>
      <c r="ID255"/>
      <c r="IE255"/>
      <c r="IF255"/>
      <c r="IG255"/>
      <c r="IH255"/>
      <c r="II255"/>
      <c r="IJ255"/>
      <c r="IK255"/>
      <c r="IL255"/>
      <c r="IM255"/>
      <c r="IN255"/>
      <c r="IO255"/>
      <c r="IP255"/>
      <c r="IQ255"/>
      <c r="IR255"/>
      <c r="IS255"/>
      <c r="IT255"/>
      <c r="IU255"/>
      <c r="IV255"/>
      <c r="IW255"/>
      <c r="IX255"/>
      <c r="IY255"/>
    </row>
    <row r="256" spans="1:259" ht="64.25" customHeight="1" x14ac:dyDescent="0.2">
      <c r="A256" s="14" t="s">
        <v>313</v>
      </c>
      <c r="B256" s="29" t="str">
        <f>VLOOKUP(A256,'HECVAT - Full'!A$26:B$285,2,FALSE)</f>
        <v>Is there a limit to the number of groups a user can be assigned?</v>
      </c>
      <c r="C256" s="36" t="str">
        <f>IF(LEN(VLOOKUP($A256,Questions!$B:$AA,20,FALSE))=0,"",VLOOKUP($A256,Questions!$B:$AA,20,FALSE))</f>
        <v xml:space="preserve"> </v>
      </c>
      <c r="D256" s="36" t="str">
        <f>IF(LEN(VLOOKUP($A256,Questions!$B:$AA,21,FALSE))=0,"",VLOOKUP($A256,Questions!$B:$AA,21,FALSE))</f>
        <v xml:space="preserve"> </v>
      </c>
      <c r="E256" s="36" t="str">
        <f>IF(LEN(VLOOKUP($A256,Questions!$B:$AA,22,FALSE))=0,"",VLOOKUP($A256,Questions!$B:$AA,22,FALSE))</f>
        <v xml:space="preserve"> </v>
      </c>
      <c r="F256" s="36" t="str">
        <f>IF(LEN(VLOOKUP($A256,Questions!$B:$AA,23,FALSE))=0,"",VLOOKUP($A256,Questions!$B:$AA,23,FALSE))</f>
        <v xml:space="preserve"> </v>
      </c>
      <c r="G256" s="36" t="str">
        <f>IF(LEN(VLOOKUP($A256,Questions!$B:$AA,24,FALSE))=0,"",VLOOKUP($A256,Questions!$B:$AA,24,FALSE))</f>
        <v xml:space="preserve"> </v>
      </c>
      <c r="H256" s="37" t="str">
        <f>IF(LEN(VLOOKUP($A256,Questions!$B:$AA,25,FALSE))=0,"",VLOOKUP($A256,Questions!$B:$AA,25,FALSE))</f>
        <v xml:space="preserve"> </v>
      </c>
      <c r="I256" s="36" t="str">
        <f>IF(LEN(VLOOKUP($A256,Questions!$B:$AA,26,FALSE))=0,"",VLOOKUP($A256,Questions!$B:$AA,26,FALSE))</f>
        <v xml:space="preserve"> </v>
      </c>
      <c r="J256" s="36" t="str">
        <f>IF(LEN(VLOOKUP($A256,Questions!$B:$AB,27,FALSE))=0,"",VLOOKUP($A256,Questions!$B:$AB,27,FALSE))</f>
        <v xml:space="preserve"> </v>
      </c>
      <c r="K256"/>
      <c r="L256"/>
      <c r="M256"/>
      <c r="N256"/>
      <c r="O256"/>
      <c r="P256"/>
      <c r="Q256"/>
      <c r="R256"/>
      <c r="S256"/>
      <c r="T256"/>
      <c r="U256"/>
      <c r="V256"/>
      <c r="W256"/>
      <c r="X256"/>
      <c r="Y256"/>
      <c r="Z256"/>
      <c r="AA256"/>
      <c r="AB256"/>
      <c r="AC256"/>
      <c r="AD256"/>
      <c r="AE256"/>
      <c r="AF256"/>
      <c r="AG256"/>
      <c r="AH256"/>
      <c r="AI256"/>
      <c r="AJ256"/>
      <c r="AK256"/>
      <c r="AL256"/>
      <c r="AM256"/>
      <c r="AN256"/>
      <c r="AO256"/>
      <c r="AP256"/>
      <c r="AQ256"/>
      <c r="AR256"/>
      <c r="AS256"/>
      <c r="AT256"/>
      <c r="AU256"/>
      <c r="AV256"/>
      <c r="AW256"/>
      <c r="AX256"/>
      <c r="AY256"/>
      <c r="AZ256"/>
      <c r="BA256"/>
      <c r="BB256"/>
      <c r="BC256"/>
      <c r="BD256"/>
      <c r="BE256"/>
      <c r="BF256"/>
      <c r="BG256"/>
      <c r="BH256"/>
      <c r="BI256"/>
      <c r="BJ256"/>
      <c r="BK256"/>
      <c r="BL256"/>
      <c r="BM256"/>
      <c r="BN256"/>
      <c r="BO256"/>
      <c r="BP256"/>
      <c r="BQ256"/>
      <c r="BR256"/>
      <c r="BS256"/>
      <c r="BT256"/>
      <c r="BU256"/>
      <c r="BV256"/>
      <c r="BW256"/>
      <c r="BX256"/>
      <c r="BY256"/>
      <c r="BZ256"/>
      <c r="CA256"/>
      <c r="CB256"/>
      <c r="CC256"/>
      <c r="CD256"/>
      <c r="CE256"/>
      <c r="CF256"/>
      <c r="CG256"/>
      <c r="CH256"/>
      <c r="CI256"/>
      <c r="CJ256"/>
      <c r="CK256"/>
      <c r="CL256"/>
      <c r="CM256"/>
      <c r="CN256"/>
      <c r="CO256"/>
      <c r="CP256"/>
      <c r="CQ256"/>
      <c r="CR256"/>
      <c r="CS256"/>
      <c r="CT256"/>
      <c r="CU256"/>
      <c r="CV256"/>
      <c r="CW256"/>
      <c r="CX256"/>
      <c r="CY256"/>
      <c r="CZ256"/>
      <c r="DA256"/>
      <c r="DB256"/>
      <c r="DC256"/>
      <c r="DD256"/>
      <c r="DE256"/>
      <c r="DF256"/>
      <c r="DG256"/>
      <c r="DH256"/>
      <c r="DI256"/>
      <c r="DJ256"/>
      <c r="DK256"/>
      <c r="DL256"/>
      <c r="DM256"/>
      <c r="DN256"/>
      <c r="DO256"/>
      <c r="DP256"/>
      <c r="DQ256"/>
      <c r="DR256"/>
      <c r="DS256"/>
      <c r="DT256"/>
      <c r="DU256"/>
      <c r="DV256"/>
      <c r="DW256"/>
      <c r="DX256"/>
      <c r="DY256"/>
      <c r="DZ256"/>
      <c r="EA256"/>
      <c r="EB256"/>
      <c r="EC256"/>
      <c r="ED256"/>
      <c r="EE256"/>
      <c r="EF256"/>
      <c r="EG256"/>
      <c r="EH256"/>
      <c r="EI256"/>
      <c r="EJ256"/>
      <c r="EK256"/>
      <c r="EL256"/>
      <c r="EM256"/>
      <c r="EN256"/>
      <c r="EO256"/>
      <c r="EP256"/>
      <c r="EQ256"/>
      <c r="ER256"/>
      <c r="ES256"/>
      <c r="ET256"/>
      <c r="EU256"/>
      <c r="EV256"/>
      <c r="EW256"/>
      <c r="EX256"/>
      <c r="EY256"/>
      <c r="EZ256"/>
      <c r="FA256"/>
      <c r="FB256"/>
      <c r="FC256"/>
      <c r="FD256"/>
      <c r="FE256"/>
      <c r="FF256"/>
      <c r="FG256"/>
      <c r="FH256"/>
      <c r="FI256"/>
      <c r="FJ256"/>
      <c r="FK256"/>
      <c r="FL256"/>
      <c r="FM256"/>
      <c r="FN256"/>
      <c r="FO256"/>
      <c r="FP256"/>
      <c r="FQ256"/>
      <c r="FR256"/>
      <c r="FS256"/>
      <c r="FT256"/>
      <c r="FU256"/>
      <c r="FV256"/>
      <c r="FW256"/>
      <c r="FX256"/>
      <c r="FY256"/>
      <c r="FZ256"/>
      <c r="GA256"/>
      <c r="GB256"/>
      <c r="GC256"/>
      <c r="GD256"/>
      <c r="GE256"/>
      <c r="GF256"/>
      <c r="GG256"/>
      <c r="GH256"/>
      <c r="GI256"/>
      <c r="GJ256"/>
      <c r="GK256"/>
      <c r="GL256"/>
      <c r="GM256"/>
      <c r="GN256"/>
      <c r="GO256"/>
      <c r="GP256"/>
      <c r="GQ256"/>
      <c r="GR256"/>
      <c r="GS256"/>
      <c r="GT256"/>
      <c r="GU256"/>
      <c r="GV256"/>
      <c r="GW256"/>
      <c r="GX256"/>
      <c r="GY256"/>
      <c r="GZ256"/>
      <c r="HA256"/>
      <c r="HB256"/>
      <c r="HC256"/>
      <c r="HD256"/>
      <c r="HE256"/>
      <c r="HF256"/>
      <c r="HG256"/>
      <c r="HH256"/>
      <c r="HI256"/>
      <c r="HJ256"/>
      <c r="HK256"/>
      <c r="HL256"/>
      <c r="HM256"/>
      <c r="HN256"/>
      <c r="HO256"/>
      <c r="HP256"/>
      <c r="HQ256"/>
      <c r="HR256"/>
      <c r="HS256"/>
      <c r="HT256"/>
      <c r="HU256"/>
      <c r="HV256"/>
      <c r="HW256"/>
      <c r="HX256"/>
      <c r="HY256"/>
      <c r="HZ256"/>
      <c r="IA256"/>
      <c r="IB256"/>
      <c r="IC256"/>
      <c r="ID256"/>
      <c r="IE256"/>
      <c r="IF256"/>
      <c r="IG256"/>
      <c r="IH256"/>
      <c r="II256"/>
      <c r="IJ256"/>
      <c r="IK256"/>
      <c r="IL256"/>
      <c r="IM256"/>
      <c r="IN256"/>
      <c r="IO256"/>
      <c r="IP256"/>
      <c r="IQ256"/>
      <c r="IR256"/>
      <c r="IS256"/>
      <c r="IT256"/>
      <c r="IU256"/>
      <c r="IV256"/>
      <c r="IW256"/>
      <c r="IX256"/>
      <c r="IY256"/>
    </row>
    <row r="257" spans="1:259" ht="64.25" customHeight="1" x14ac:dyDescent="0.2">
      <c r="A257" s="14" t="s">
        <v>314</v>
      </c>
      <c r="B257" s="29" t="str">
        <f>VLOOKUP(A257,'HECVAT - Full'!A$26:B$285,2,FALSE)</f>
        <v>Do accounts used for vendor supplied remote support abide by the same authentication policies and access logging as the rest of the system?</v>
      </c>
      <c r="C257" s="36" t="str">
        <f>IF(LEN(VLOOKUP($A257,Questions!$B:$AA,20,FALSE))=0,"",VLOOKUP($A257,Questions!$B:$AA,20,FALSE))</f>
        <v xml:space="preserve"> </v>
      </c>
      <c r="D257" s="36" t="str">
        <f>IF(LEN(VLOOKUP($A257,Questions!$B:$AA,21,FALSE))=0,"",VLOOKUP($A257,Questions!$B:$AA,21,FALSE))</f>
        <v xml:space="preserve"> </v>
      </c>
      <c r="E257" s="36" t="str">
        <f>IF(LEN(VLOOKUP($A257,Questions!$B:$AA,22,FALSE))=0,"",VLOOKUP($A257,Questions!$B:$AA,22,FALSE))</f>
        <v xml:space="preserve"> </v>
      </c>
      <c r="F257" s="36" t="str">
        <f>IF(LEN(VLOOKUP($A257,Questions!$B:$AA,23,FALSE))=0,"",VLOOKUP($A257,Questions!$B:$AA,23,FALSE))</f>
        <v xml:space="preserve"> </v>
      </c>
      <c r="G257" s="36" t="str">
        <f>IF(LEN(VLOOKUP($A257,Questions!$B:$AA,24,FALSE))=0,"",VLOOKUP($A257,Questions!$B:$AA,24,FALSE))</f>
        <v xml:space="preserve"> </v>
      </c>
      <c r="H257" s="37" t="str">
        <f>IF(LEN(VLOOKUP($A257,Questions!$B:$AA,25,FALSE))=0,"",VLOOKUP($A257,Questions!$B:$AA,25,FALSE))</f>
        <v xml:space="preserve"> </v>
      </c>
      <c r="I257" s="36" t="str">
        <f>IF(LEN(VLOOKUP($A257,Questions!$B:$AA,26,FALSE))=0,"",VLOOKUP($A257,Questions!$B:$AA,26,FALSE))</f>
        <v xml:space="preserve"> </v>
      </c>
      <c r="J257" s="36" t="str">
        <f>IF(LEN(VLOOKUP($A257,Questions!$B:$AB,27,FALSE))=0,"",VLOOKUP($A257,Questions!$B:$AB,27,FALSE))</f>
        <v xml:space="preserve"> </v>
      </c>
      <c r="K257"/>
      <c r="L257"/>
      <c r="M257"/>
      <c r="N257"/>
      <c r="O257"/>
      <c r="P257"/>
      <c r="Q257"/>
      <c r="R257"/>
      <c r="S257"/>
      <c r="T257"/>
      <c r="U257"/>
      <c r="V257"/>
      <c r="W257"/>
      <c r="X257"/>
      <c r="Y257"/>
      <c r="Z257"/>
      <c r="AA257"/>
      <c r="AB257"/>
      <c r="AC257"/>
      <c r="AD257"/>
      <c r="AE257"/>
      <c r="AF257"/>
      <c r="AG257"/>
      <c r="AH257"/>
      <c r="AI257"/>
      <c r="AJ257"/>
      <c r="AK257"/>
      <c r="AL257"/>
      <c r="AM257"/>
      <c r="AN257"/>
      <c r="AO257"/>
      <c r="AP257"/>
      <c r="AQ257"/>
      <c r="AR257"/>
      <c r="AS257"/>
      <c r="AT257"/>
      <c r="AU257"/>
      <c r="AV257"/>
      <c r="AW257"/>
      <c r="AX257"/>
      <c r="AY257"/>
      <c r="AZ257"/>
      <c r="BA257"/>
      <c r="BB257"/>
      <c r="BC257"/>
      <c r="BD257"/>
      <c r="BE257"/>
      <c r="BF257"/>
      <c r="BG257"/>
      <c r="BH257"/>
      <c r="BI257"/>
      <c r="BJ257"/>
      <c r="BK257"/>
      <c r="BL257"/>
      <c r="BM257"/>
      <c r="BN257"/>
      <c r="BO257"/>
      <c r="BP257"/>
      <c r="BQ257"/>
      <c r="BR257"/>
      <c r="BS257"/>
      <c r="BT257"/>
      <c r="BU257"/>
      <c r="BV257"/>
      <c r="BW257"/>
      <c r="BX257"/>
      <c r="BY257"/>
      <c r="BZ257"/>
      <c r="CA257"/>
      <c r="CB257"/>
      <c r="CC257"/>
      <c r="CD257"/>
      <c r="CE257"/>
      <c r="CF257"/>
      <c r="CG257"/>
      <c r="CH257"/>
      <c r="CI257"/>
      <c r="CJ257"/>
      <c r="CK257"/>
      <c r="CL257"/>
      <c r="CM257"/>
      <c r="CN257"/>
      <c r="CO257"/>
      <c r="CP257"/>
      <c r="CQ257"/>
      <c r="CR257"/>
      <c r="CS257"/>
      <c r="CT257"/>
      <c r="CU257"/>
      <c r="CV257"/>
      <c r="CW257"/>
      <c r="CX257"/>
      <c r="CY257"/>
      <c r="CZ257"/>
      <c r="DA257"/>
      <c r="DB257"/>
      <c r="DC257"/>
      <c r="DD257"/>
      <c r="DE257"/>
      <c r="DF257"/>
      <c r="DG257"/>
      <c r="DH257"/>
      <c r="DI257"/>
      <c r="DJ257"/>
      <c r="DK257"/>
      <c r="DL257"/>
      <c r="DM257"/>
      <c r="DN257"/>
      <c r="DO257"/>
      <c r="DP257"/>
      <c r="DQ257"/>
      <c r="DR257"/>
      <c r="DS257"/>
      <c r="DT257"/>
      <c r="DU257"/>
      <c r="DV257"/>
      <c r="DW257"/>
      <c r="DX257"/>
      <c r="DY257"/>
      <c r="DZ257"/>
      <c r="EA257"/>
      <c r="EB257"/>
      <c r="EC257"/>
      <c r="ED257"/>
      <c r="EE257"/>
      <c r="EF257"/>
      <c r="EG257"/>
      <c r="EH257"/>
      <c r="EI257"/>
      <c r="EJ257"/>
      <c r="EK257"/>
      <c r="EL257"/>
      <c r="EM257"/>
      <c r="EN257"/>
      <c r="EO257"/>
      <c r="EP257"/>
      <c r="EQ257"/>
      <c r="ER257"/>
      <c r="ES257"/>
      <c r="ET257"/>
      <c r="EU257"/>
      <c r="EV257"/>
      <c r="EW257"/>
      <c r="EX257"/>
      <c r="EY257"/>
      <c r="EZ257"/>
      <c r="FA257"/>
      <c r="FB257"/>
      <c r="FC257"/>
      <c r="FD257"/>
      <c r="FE257"/>
      <c r="FF257"/>
      <c r="FG257"/>
      <c r="FH257"/>
      <c r="FI257"/>
      <c r="FJ257"/>
      <c r="FK257"/>
      <c r="FL257"/>
      <c r="FM257"/>
      <c r="FN257"/>
      <c r="FO257"/>
      <c r="FP257"/>
      <c r="FQ257"/>
      <c r="FR257"/>
      <c r="FS257"/>
      <c r="FT257"/>
      <c r="FU257"/>
      <c r="FV257"/>
      <c r="FW257"/>
      <c r="FX257"/>
      <c r="FY257"/>
      <c r="FZ257"/>
      <c r="GA257"/>
      <c r="GB257"/>
      <c r="GC257"/>
      <c r="GD257"/>
      <c r="GE257"/>
      <c r="GF257"/>
      <c r="GG257"/>
      <c r="GH257"/>
      <c r="GI257"/>
      <c r="GJ257"/>
      <c r="GK257"/>
      <c r="GL257"/>
      <c r="GM257"/>
      <c r="GN257"/>
      <c r="GO257"/>
      <c r="GP257"/>
      <c r="GQ257"/>
      <c r="GR257"/>
      <c r="GS257"/>
      <c r="GT257"/>
      <c r="GU257"/>
      <c r="GV257"/>
      <c r="GW257"/>
      <c r="GX257"/>
      <c r="GY257"/>
      <c r="GZ257"/>
      <c r="HA257"/>
      <c r="HB257"/>
      <c r="HC257"/>
      <c r="HD257"/>
      <c r="HE257"/>
      <c r="HF257"/>
      <c r="HG257"/>
      <c r="HH257"/>
      <c r="HI257"/>
      <c r="HJ257"/>
      <c r="HK257"/>
      <c r="HL257"/>
      <c r="HM257"/>
      <c r="HN257"/>
      <c r="HO257"/>
      <c r="HP257"/>
      <c r="HQ257"/>
      <c r="HR257"/>
      <c r="HS257"/>
      <c r="HT257"/>
      <c r="HU257"/>
      <c r="HV257"/>
      <c r="HW257"/>
      <c r="HX257"/>
      <c r="HY257"/>
      <c r="HZ257"/>
      <c r="IA257"/>
      <c r="IB257"/>
      <c r="IC257"/>
      <c r="ID257"/>
      <c r="IE257"/>
      <c r="IF257"/>
      <c r="IG257"/>
      <c r="IH257"/>
      <c r="II257"/>
      <c r="IJ257"/>
      <c r="IK257"/>
      <c r="IL257"/>
      <c r="IM257"/>
      <c r="IN257"/>
      <c r="IO257"/>
      <c r="IP257"/>
      <c r="IQ257"/>
      <c r="IR257"/>
      <c r="IS257"/>
      <c r="IT257"/>
      <c r="IU257"/>
      <c r="IV257"/>
      <c r="IW257"/>
      <c r="IX257"/>
      <c r="IY257"/>
    </row>
    <row r="258" spans="1:259" ht="47" customHeight="1" x14ac:dyDescent="0.2">
      <c r="A258" s="14" t="s">
        <v>315</v>
      </c>
      <c r="B258" s="29" t="str">
        <f>VLOOKUP(A258,'HECVAT - Full'!A$26:B$285,2,FALSE)</f>
        <v xml:space="preserve">Does the application log record access including specific user, date/time of access, and originating IP or device? </v>
      </c>
      <c r="C258" s="36" t="str">
        <f>IF(LEN(VLOOKUP($A258,Questions!$B:$AA,20,FALSE))=0,"",VLOOKUP($A258,Questions!$B:$AA,20,FALSE))</f>
        <v xml:space="preserve"> </v>
      </c>
      <c r="D258" s="36" t="str">
        <f>IF(LEN(VLOOKUP($A258,Questions!$B:$AA,21,FALSE))=0,"",VLOOKUP($A258,Questions!$B:$AA,21,FALSE))</f>
        <v xml:space="preserve"> </v>
      </c>
      <c r="E258" s="36" t="str">
        <f>IF(LEN(VLOOKUP($A258,Questions!$B:$AA,22,FALSE))=0,"",VLOOKUP($A258,Questions!$B:$AA,22,FALSE))</f>
        <v xml:space="preserve"> </v>
      </c>
      <c r="F258" s="36" t="str">
        <f>IF(LEN(VLOOKUP($A258,Questions!$B:$AA,23,FALSE))=0,"",VLOOKUP($A258,Questions!$B:$AA,23,FALSE))</f>
        <v xml:space="preserve"> </v>
      </c>
      <c r="G258" s="37" t="str">
        <f>IF(LEN(VLOOKUP($A258,Questions!$B:$AA,24,FALSE))=0,"",VLOOKUP($A258,Questions!$B:$AA,24,FALSE))</f>
        <v xml:space="preserve"> </v>
      </c>
      <c r="H258" s="37" t="str">
        <f>IF(LEN(VLOOKUP($A258,Questions!$B:$AA,25,FALSE))=0,"",VLOOKUP($A258,Questions!$B:$AA,25,FALSE))</f>
        <v xml:space="preserve"> </v>
      </c>
      <c r="I258" s="37" t="str">
        <f>IF(LEN(VLOOKUP($A258,Questions!$B:$AA,26,FALSE))=0,"",VLOOKUP($A258,Questions!$B:$AA,26,FALSE))</f>
        <v xml:space="preserve"> </v>
      </c>
      <c r="J258" s="37" t="str">
        <f>IF(LEN(VLOOKUP($A258,Questions!$B:$AB,27,FALSE))=0,"",VLOOKUP($A258,Questions!$B:$AB,27,FALSE))</f>
        <v xml:space="preserve"> </v>
      </c>
      <c r="K258"/>
      <c r="L258"/>
      <c r="M258"/>
      <c r="N258"/>
      <c r="O258"/>
      <c r="P258"/>
      <c r="Q258"/>
      <c r="R258"/>
      <c r="S258"/>
      <c r="T258"/>
      <c r="U258"/>
      <c r="V258"/>
      <c r="W258"/>
      <c r="X258"/>
      <c r="Y258"/>
      <c r="Z258"/>
      <c r="AA258"/>
      <c r="AB258"/>
      <c r="AC258"/>
      <c r="AD258"/>
      <c r="AE258"/>
      <c r="AF258"/>
      <c r="AG258"/>
      <c r="AH258"/>
      <c r="AI258"/>
      <c r="AJ258"/>
      <c r="AK258"/>
      <c r="AL258"/>
      <c r="AM258"/>
      <c r="AN258"/>
      <c r="AO258"/>
      <c r="AP258"/>
      <c r="AQ258"/>
      <c r="AR258"/>
      <c r="AS258"/>
      <c r="AT258"/>
      <c r="AU258"/>
      <c r="AV258"/>
      <c r="AW258"/>
      <c r="AX258"/>
      <c r="AY258"/>
      <c r="AZ258"/>
      <c r="BA258"/>
      <c r="BB258"/>
      <c r="BC258"/>
      <c r="BD258"/>
      <c r="BE258"/>
      <c r="BF258"/>
      <c r="BG258"/>
      <c r="BH258"/>
      <c r="BI258"/>
      <c r="BJ258"/>
      <c r="BK258"/>
      <c r="BL258"/>
      <c r="BM258"/>
      <c r="BN258"/>
      <c r="BO258"/>
      <c r="BP258"/>
      <c r="BQ258"/>
      <c r="BR258"/>
      <c r="BS258"/>
      <c r="BT258"/>
      <c r="BU258"/>
      <c r="BV258"/>
      <c r="BW258"/>
      <c r="BX258"/>
      <c r="BY258"/>
      <c r="BZ258"/>
      <c r="CA258"/>
      <c r="CB258"/>
      <c r="CC258"/>
      <c r="CD258"/>
      <c r="CE258"/>
      <c r="CF258"/>
      <c r="CG258"/>
      <c r="CH258"/>
      <c r="CI258"/>
      <c r="CJ258"/>
      <c r="CK258"/>
      <c r="CL258"/>
      <c r="CM258"/>
      <c r="CN258"/>
      <c r="CO258"/>
      <c r="CP258"/>
      <c r="CQ258"/>
      <c r="CR258"/>
      <c r="CS258"/>
      <c r="CT258"/>
      <c r="CU258"/>
      <c r="CV258"/>
      <c r="CW258"/>
      <c r="CX258"/>
      <c r="CY258"/>
      <c r="CZ258"/>
      <c r="DA258"/>
      <c r="DB258"/>
      <c r="DC258"/>
      <c r="DD258"/>
      <c r="DE258"/>
      <c r="DF258"/>
      <c r="DG258"/>
      <c r="DH258"/>
      <c r="DI258"/>
      <c r="DJ258"/>
      <c r="DK258"/>
      <c r="DL258"/>
      <c r="DM258"/>
      <c r="DN258"/>
      <c r="DO258"/>
      <c r="DP258"/>
      <c r="DQ258"/>
      <c r="DR258"/>
      <c r="DS258"/>
      <c r="DT258"/>
      <c r="DU258"/>
      <c r="DV258"/>
      <c r="DW258"/>
      <c r="DX258"/>
      <c r="DY258"/>
      <c r="DZ258"/>
      <c r="EA258"/>
      <c r="EB258"/>
      <c r="EC258"/>
      <c r="ED258"/>
      <c r="EE258"/>
      <c r="EF258"/>
      <c r="EG258"/>
      <c r="EH258"/>
      <c r="EI258"/>
      <c r="EJ258"/>
      <c r="EK258"/>
      <c r="EL258"/>
      <c r="EM258"/>
      <c r="EN258"/>
      <c r="EO258"/>
      <c r="EP258"/>
      <c r="EQ258"/>
      <c r="ER258"/>
      <c r="ES258"/>
      <c r="ET258"/>
      <c r="EU258"/>
      <c r="EV258"/>
      <c r="EW258"/>
      <c r="EX258"/>
      <c r="EY258"/>
      <c r="EZ258"/>
      <c r="FA258"/>
      <c r="FB258"/>
      <c r="FC258"/>
      <c r="FD258"/>
      <c r="FE258"/>
      <c r="FF258"/>
      <c r="FG258"/>
      <c r="FH258"/>
      <c r="FI258"/>
      <c r="FJ258"/>
      <c r="FK258"/>
      <c r="FL258"/>
      <c r="FM258"/>
      <c r="FN258"/>
      <c r="FO258"/>
      <c r="FP258"/>
      <c r="FQ258"/>
      <c r="FR258"/>
      <c r="FS258"/>
      <c r="FT258"/>
      <c r="FU258"/>
      <c r="FV258"/>
      <c r="FW258"/>
      <c r="FX258"/>
      <c r="FY258"/>
      <c r="FZ258"/>
      <c r="GA258"/>
      <c r="GB258"/>
      <c r="GC258"/>
      <c r="GD258"/>
      <c r="GE258"/>
      <c r="GF258"/>
      <c r="GG258"/>
      <c r="GH258"/>
      <c r="GI258"/>
      <c r="GJ258"/>
      <c r="GK258"/>
      <c r="GL258"/>
      <c r="GM258"/>
      <c r="GN258"/>
      <c r="GO258"/>
      <c r="GP258"/>
      <c r="GQ258"/>
      <c r="GR258"/>
      <c r="GS258"/>
      <c r="GT258"/>
      <c r="GU258"/>
      <c r="GV258"/>
      <c r="GW258"/>
      <c r="GX258"/>
      <c r="GY258"/>
      <c r="GZ258"/>
      <c r="HA258"/>
      <c r="HB258"/>
      <c r="HC258"/>
      <c r="HD258"/>
      <c r="HE258"/>
      <c r="HF258"/>
      <c r="HG258"/>
      <c r="HH258"/>
      <c r="HI258"/>
      <c r="HJ258"/>
      <c r="HK258"/>
      <c r="HL258"/>
      <c r="HM258"/>
      <c r="HN258"/>
      <c r="HO258"/>
      <c r="HP258"/>
      <c r="HQ258"/>
      <c r="HR258"/>
      <c r="HS258"/>
      <c r="HT258"/>
      <c r="HU258"/>
      <c r="HV258"/>
      <c r="HW258"/>
      <c r="HX258"/>
      <c r="HY258"/>
      <c r="HZ258"/>
      <c r="IA258"/>
      <c r="IB258"/>
      <c r="IC258"/>
      <c r="ID258"/>
      <c r="IE258"/>
      <c r="IF258"/>
      <c r="IG258"/>
      <c r="IH258"/>
      <c r="II258"/>
      <c r="IJ258"/>
      <c r="IK258"/>
      <c r="IL258"/>
      <c r="IM258"/>
      <c r="IN258"/>
      <c r="IO258"/>
      <c r="IP258"/>
      <c r="IQ258"/>
      <c r="IR258"/>
      <c r="IS258"/>
      <c r="IT258"/>
      <c r="IU258"/>
      <c r="IV258"/>
      <c r="IW258"/>
      <c r="IX258"/>
      <c r="IY258"/>
    </row>
    <row r="259" spans="1:259" ht="47" customHeight="1" x14ac:dyDescent="0.2">
      <c r="A259" s="14" t="s">
        <v>316</v>
      </c>
      <c r="B259" s="29" t="str">
        <f>VLOOKUP(A259,'HECVAT - Full'!A$26:B$285,2,FALSE)</f>
        <v>Does the application log administrative activity, such user account access changes and password changes, including specific user, date/time of changes, and originating IP or device?</v>
      </c>
      <c r="C259" s="36" t="str">
        <f>IF(LEN(VLOOKUP($A259,Questions!$B:$AA,20,FALSE))=0,"",VLOOKUP($A259,Questions!$B:$AA,20,FALSE))</f>
        <v xml:space="preserve"> </v>
      </c>
      <c r="D259" s="36" t="str">
        <f>IF(LEN(VLOOKUP($A259,Questions!$B:$AA,21,FALSE))=0,"",VLOOKUP($A259,Questions!$B:$AA,21,FALSE))</f>
        <v xml:space="preserve"> </v>
      </c>
      <c r="E259" s="37" t="str">
        <f>IF(LEN(VLOOKUP($A259,Questions!$B:$AA,22,FALSE))=0,"",VLOOKUP($A259,Questions!$B:$AA,22,FALSE))</f>
        <v xml:space="preserve"> </v>
      </c>
      <c r="F259" s="36" t="str">
        <f>IF(LEN(VLOOKUP($A259,Questions!$B:$AA,23,FALSE))=0,"",VLOOKUP($A259,Questions!$B:$AA,23,FALSE))</f>
        <v xml:space="preserve"> </v>
      </c>
      <c r="G259" s="36" t="str">
        <f>IF(LEN(VLOOKUP($A259,Questions!$B:$AA,24,FALSE))=0,"",VLOOKUP($A259,Questions!$B:$AA,24,FALSE))</f>
        <v xml:space="preserve"> </v>
      </c>
      <c r="H259" s="36" t="str">
        <f>IF(LEN(VLOOKUP($A259,Questions!$B:$AA,25,FALSE))=0,"",VLOOKUP($A259,Questions!$B:$AA,25,FALSE))</f>
        <v xml:space="preserve"> </v>
      </c>
      <c r="I259" s="36" t="str">
        <f>IF(LEN(VLOOKUP($A259,Questions!$B:$AA,26,FALSE))=0,"",VLOOKUP($A259,Questions!$B:$AA,26,FALSE))</f>
        <v xml:space="preserve"> </v>
      </c>
      <c r="J259" s="36" t="str">
        <f>IF(LEN(VLOOKUP($A259,Questions!$B:$AB,27,FALSE))=0,"",VLOOKUP($A259,Questions!$B:$AB,27,FALSE))</f>
        <v xml:space="preserve"> </v>
      </c>
      <c r="K259"/>
      <c r="L259"/>
      <c r="M259"/>
      <c r="N259"/>
      <c r="O259"/>
      <c r="P259"/>
      <c r="Q259"/>
      <c r="R259"/>
      <c r="S259"/>
      <c r="T259"/>
      <c r="U259"/>
      <c r="V259"/>
      <c r="W259"/>
      <c r="X259"/>
      <c r="Y259"/>
      <c r="Z259"/>
      <c r="AA259"/>
      <c r="AB259"/>
      <c r="AC259"/>
      <c r="AD259"/>
      <c r="AE259"/>
      <c r="AF259"/>
      <c r="AG259"/>
      <c r="AH259"/>
      <c r="AI259"/>
      <c r="AJ259"/>
      <c r="AK259"/>
      <c r="AL259"/>
      <c r="AM259"/>
      <c r="AN259"/>
      <c r="AO259"/>
      <c r="AP259"/>
      <c r="AQ259"/>
      <c r="AR259"/>
      <c r="AS259"/>
      <c r="AT259"/>
      <c r="AU259"/>
      <c r="AV259"/>
      <c r="AW259"/>
      <c r="AX259"/>
      <c r="AY259"/>
      <c r="AZ259"/>
      <c r="BA259"/>
      <c r="BB259"/>
      <c r="BC259"/>
      <c r="BD259"/>
      <c r="BE259"/>
      <c r="BF259"/>
      <c r="BG259"/>
      <c r="BH259"/>
      <c r="BI259"/>
      <c r="BJ259"/>
      <c r="BK259"/>
      <c r="BL259"/>
      <c r="BM259"/>
      <c r="BN259"/>
      <c r="BO259"/>
      <c r="BP259"/>
      <c r="BQ259"/>
      <c r="BR259"/>
      <c r="BS259"/>
      <c r="BT259"/>
      <c r="BU259"/>
      <c r="BV259"/>
      <c r="BW259"/>
      <c r="BX259"/>
      <c r="BY259"/>
      <c r="BZ259"/>
      <c r="CA259"/>
      <c r="CB259"/>
      <c r="CC259"/>
      <c r="CD259"/>
      <c r="CE259"/>
      <c r="CF259"/>
      <c r="CG259"/>
      <c r="CH259"/>
      <c r="CI259"/>
      <c r="CJ259"/>
      <c r="CK259"/>
      <c r="CL259"/>
      <c r="CM259"/>
      <c r="CN259"/>
      <c r="CO259"/>
      <c r="CP259"/>
      <c r="CQ259"/>
      <c r="CR259"/>
      <c r="CS259"/>
      <c r="CT259"/>
      <c r="CU259"/>
      <c r="CV259"/>
      <c r="CW259"/>
      <c r="CX259"/>
      <c r="CY259"/>
      <c r="CZ259"/>
      <c r="DA259"/>
      <c r="DB259"/>
      <c r="DC259"/>
      <c r="DD259"/>
      <c r="DE259"/>
      <c r="DF259"/>
      <c r="DG259"/>
      <c r="DH259"/>
      <c r="DI259"/>
      <c r="DJ259"/>
      <c r="DK259"/>
      <c r="DL259"/>
      <c r="DM259"/>
      <c r="DN259"/>
      <c r="DO259"/>
      <c r="DP259"/>
      <c r="DQ259"/>
      <c r="DR259"/>
      <c r="DS259"/>
      <c r="DT259"/>
      <c r="DU259"/>
      <c r="DV259"/>
      <c r="DW259"/>
      <c r="DX259"/>
      <c r="DY259"/>
      <c r="DZ259"/>
      <c r="EA259"/>
      <c r="EB259"/>
      <c r="EC259"/>
      <c r="ED259"/>
      <c r="EE259"/>
      <c r="EF259"/>
      <c r="EG259"/>
      <c r="EH259"/>
      <c r="EI259"/>
      <c r="EJ259"/>
      <c r="EK259"/>
      <c r="EL259"/>
      <c r="EM259"/>
      <c r="EN259"/>
      <c r="EO259"/>
      <c r="EP259"/>
      <c r="EQ259"/>
      <c r="ER259"/>
      <c r="ES259"/>
      <c r="ET259"/>
      <c r="EU259"/>
      <c r="EV259"/>
      <c r="EW259"/>
      <c r="EX259"/>
      <c r="EY259"/>
      <c r="EZ259"/>
      <c r="FA259"/>
      <c r="FB259"/>
      <c r="FC259"/>
      <c r="FD259"/>
      <c r="FE259"/>
      <c r="FF259"/>
      <c r="FG259"/>
      <c r="FH259"/>
      <c r="FI259"/>
      <c r="FJ259"/>
      <c r="FK259"/>
      <c r="FL259"/>
      <c r="FM259"/>
      <c r="FN259"/>
      <c r="FO259"/>
      <c r="FP259"/>
      <c r="FQ259"/>
      <c r="FR259"/>
      <c r="FS259"/>
      <c r="FT259"/>
      <c r="FU259"/>
      <c r="FV259"/>
      <c r="FW259"/>
      <c r="FX259"/>
      <c r="FY259"/>
      <c r="FZ259"/>
      <c r="GA259"/>
      <c r="GB259"/>
      <c r="GC259"/>
      <c r="GD259"/>
      <c r="GE259"/>
      <c r="GF259"/>
      <c r="GG259"/>
      <c r="GH259"/>
      <c r="GI259"/>
      <c r="GJ259"/>
      <c r="GK259"/>
      <c r="GL259"/>
      <c r="GM259"/>
      <c r="GN259"/>
      <c r="GO259"/>
      <c r="GP259"/>
      <c r="GQ259"/>
      <c r="GR259"/>
      <c r="GS259"/>
      <c r="GT259"/>
      <c r="GU259"/>
      <c r="GV259"/>
      <c r="GW259"/>
      <c r="GX259"/>
      <c r="GY259"/>
      <c r="GZ259"/>
      <c r="HA259"/>
      <c r="HB259"/>
      <c r="HC259"/>
      <c r="HD259"/>
      <c r="HE259"/>
      <c r="HF259"/>
      <c r="HG259"/>
      <c r="HH259"/>
      <c r="HI259"/>
      <c r="HJ259"/>
      <c r="HK259"/>
      <c r="HL259"/>
      <c r="HM259"/>
      <c r="HN259"/>
      <c r="HO259"/>
      <c r="HP259"/>
      <c r="HQ259"/>
      <c r="HR259"/>
      <c r="HS259"/>
      <c r="HT259"/>
      <c r="HU259"/>
      <c r="HV259"/>
      <c r="HW259"/>
      <c r="HX259"/>
      <c r="HY259"/>
      <c r="HZ259"/>
      <c r="IA259"/>
      <c r="IB259"/>
      <c r="IC259"/>
      <c r="ID259"/>
      <c r="IE259"/>
      <c r="IF259"/>
      <c r="IG259"/>
      <c r="IH259"/>
      <c r="II259"/>
      <c r="IJ259"/>
      <c r="IK259"/>
      <c r="IL259"/>
      <c r="IM259"/>
      <c r="IN259"/>
      <c r="IO259"/>
      <c r="IP259"/>
      <c r="IQ259"/>
      <c r="IR259"/>
      <c r="IS259"/>
      <c r="IT259"/>
      <c r="IU259"/>
      <c r="IV259"/>
      <c r="IW259"/>
      <c r="IX259"/>
      <c r="IY259"/>
    </row>
    <row r="260" spans="1:259" ht="48" customHeight="1" x14ac:dyDescent="0.2">
      <c r="A260" s="14" t="s">
        <v>317</v>
      </c>
      <c r="B260" s="29" t="str">
        <f>VLOOKUP(A260,'HECVAT - Full'!A$26:B$285,2,FALSE)</f>
        <v>How long does the application keep access/change logs?</v>
      </c>
      <c r="C260" s="36" t="str">
        <f>IF(LEN(VLOOKUP($A260,Questions!$B:$AA,20,FALSE))=0,"",VLOOKUP($A260,Questions!$B:$AA,20,FALSE))</f>
        <v xml:space="preserve"> </v>
      </c>
      <c r="D260" s="36" t="str">
        <f>IF(LEN(VLOOKUP($A260,Questions!$B:$AA,21,FALSE))=0,"",VLOOKUP($A260,Questions!$B:$AA,21,FALSE))</f>
        <v xml:space="preserve"> </v>
      </c>
      <c r="E260" s="36" t="str">
        <f>IF(LEN(VLOOKUP($A260,Questions!$B:$AA,22,FALSE))=0,"",VLOOKUP($A260,Questions!$B:$AA,22,FALSE))</f>
        <v xml:space="preserve"> </v>
      </c>
      <c r="F260" s="36" t="str">
        <f>IF(LEN(VLOOKUP($A260,Questions!$B:$AA,23,FALSE))=0,"",VLOOKUP($A260,Questions!$B:$AA,23,FALSE))</f>
        <v xml:space="preserve"> </v>
      </c>
      <c r="G260" s="36" t="str">
        <f>IF(LEN(VLOOKUP($A260,Questions!$B:$AA,24,FALSE))=0,"",VLOOKUP($A260,Questions!$B:$AA,24,FALSE))</f>
        <v xml:space="preserve"> </v>
      </c>
      <c r="H260" s="36" t="str">
        <f>IF(LEN(VLOOKUP($A260,Questions!$B:$AA,25,FALSE))=0,"",VLOOKUP($A260,Questions!$B:$AA,25,FALSE))</f>
        <v xml:space="preserve"> </v>
      </c>
      <c r="I260" s="36" t="str">
        <f>IF(LEN(VLOOKUP($A260,Questions!$B:$AA,26,FALSE))=0,"",VLOOKUP($A260,Questions!$B:$AA,26,FALSE))</f>
        <v xml:space="preserve"> </v>
      </c>
      <c r="J260" s="36" t="str">
        <f>IF(LEN(VLOOKUP($A260,Questions!$B:$AB,27,FALSE))=0,"",VLOOKUP($A260,Questions!$B:$AB,27,FALSE))</f>
        <v xml:space="preserve"> </v>
      </c>
      <c r="K260"/>
      <c r="L260"/>
      <c r="M260"/>
      <c r="N260"/>
      <c r="O260"/>
      <c r="P260"/>
      <c r="Q260"/>
      <c r="R260"/>
      <c r="S260"/>
      <c r="T260"/>
      <c r="U260"/>
      <c r="V260"/>
      <c r="W260"/>
      <c r="X260"/>
      <c r="Y260"/>
      <c r="Z260"/>
      <c r="AA260"/>
      <c r="AB260"/>
      <c r="AC260"/>
      <c r="AD260"/>
      <c r="AE260"/>
      <c r="AF260"/>
      <c r="AG260"/>
      <c r="AH260"/>
      <c r="AI260"/>
      <c r="AJ260"/>
      <c r="AK260"/>
      <c r="AL260"/>
      <c r="AM260"/>
      <c r="AN260"/>
      <c r="AO260"/>
      <c r="AP260"/>
      <c r="AQ260"/>
      <c r="AR260"/>
      <c r="AS260"/>
      <c r="AT260"/>
      <c r="AU260"/>
      <c r="AV260"/>
      <c r="AW260"/>
      <c r="AX260"/>
      <c r="AY260"/>
      <c r="AZ260"/>
      <c r="BA260"/>
      <c r="BB260"/>
      <c r="BC260"/>
      <c r="BD260"/>
      <c r="BE260"/>
      <c r="BF260"/>
      <c r="BG260"/>
      <c r="BH260"/>
      <c r="BI260"/>
      <c r="BJ260"/>
      <c r="BK260"/>
      <c r="BL260"/>
      <c r="BM260"/>
      <c r="BN260"/>
      <c r="BO260"/>
      <c r="BP260"/>
      <c r="BQ260"/>
      <c r="BR260"/>
      <c r="BS260"/>
      <c r="BT260"/>
      <c r="BU260"/>
      <c r="BV260"/>
      <c r="BW260"/>
      <c r="BX260"/>
      <c r="BY260"/>
      <c r="BZ260"/>
      <c r="CA260"/>
      <c r="CB260"/>
      <c r="CC260"/>
      <c r="CD260"/>
      <c r="CE260"/>
      <c r="CF260"/>
      <c r="CG260"/>
      <c r="CH260"/>
      <c r="CI260"/>
      <c r="CJ260"/>
      <c r="CK260"/>
      <c r="CL260"/>
      <c r="CM260"/>
      <c r="CN260"/>
      <c r="CO260"/>
      <c r="CP260"/>
      <c r="CQ260"/>
      <c r="CR260"/>
      <c r="CS260"/>
      <c r="CT260"/>
      <c r="CU260"/>
      <c r="CV260"/>
      <c r="CW260"/>
      <c r="CX260"/>
      <c r="CY260"/>
      <c r="CZ260"/>
      <c r="DA260"/>
      <c r="DB260"/>
      <c r="DC260"/>
      <c r="DD260"/>
      <c r="DE260"/>
      <c r="DF260"/>
      <c r="DG260"/>
      <c r="DH260"/>
      <c r="DI260"/>
      <c r="DJ260"/>
      <c r="DK260"/>
      <c r="DL260"/>
      <c r="DM260"/>
      <c r="DN260"/>
      <c r="DO260"/>
      <c r="DP260"/>
      <c r="DQ260"/>
      <c r="DR260"/>
      <c r="DS260"/>
      <c r="DT260"/>
      <c r="DU260"/>
      <c r="DV260"/>
      <c r="DW260"/>
      <c r="DX260"/>
      <c r="DY260"/>
      <c r="DZ260"/>
      <c r="EA260"/>
      <c r="EB260"/>
      <c r="EC260"/>
      <c r="ED260"/>
      <c r="EE260"/>
      <c r="EF260"/>
      <c r="EG260"/>
      <c r="EH260"/>
      <c r="EI260"/>
      <c r="EJ260"/>
      <c r="EK260"/>
      <c r="EL260"/>
      <c r="EM260"/>
      <c r="EN260"/>
      <c r="EO260"/>
      <c r="EP260"/>
      <c r="EQ260"/>
      <c r="ER260"/>
      <c r="ES260"/>
      <c r="ET260"/>
      <c r="EU260"/>
      <c r="EV260"/>
      <c r="EW260"/>
      <c r="EX260"/>
      <c r="EY260"/>
      <c r="EZ260"/>
      <c r="FA260"/>
      <c r="FB260"/>
      <c r="FC260"/>
      <c r="FD260"/>
      <c r="FE260"/>
      <c r="FF260"/>
      <c r="FG260"/>
      <c r="FH260"/>
      <c r="FI260"/>
      <c r="FJ260"/>
      <c r="FK260"/>
      <c r="FL260"/>
      <c r="FM260"/>
      <c r="FN260"/>
      <c r="FO260"/>
      <c r="FP260"/>
      <c r="FQ260"/>
      <c r="FR260"/>
      <c r="FS260"/>
      <c r="FT260"/>
      <c r="FU260"/>
      <c r="FV260"/>
      <c r="FW260"/>
      <c r="FX260"/>
      <c r="FY260"/>
      <c r="FZ260"/>
      <c r="GA260"/>
      <c r="GB260"/>
      <c r="GC260"/>
      <c r="GD260"/>
      <c r="GE260"/>
      <c r="GF260"/>
      <c r="GG260"/>
      <c r="GH260"/>
      <c r="GI260"/>
      <c r="GJ260"/>
      <c r="GK260"/>
      <c r="GL260"/>
      <c r="GM260"/>
      <c r="GN260"/>
      <c r="GO260"/>
      <c r="GP260"/>
      <c r="GQ260"/>
      <c r="GR260"/>
      <c r="GS260"/>
      <c r="GT260"/>
      <c r="GU260"/>
      <c r="GV260"/>
      <c r="GW260"/>
      <c r="GX260"/>
      <c r="GY260"/>
      <c r="GZ260"/>
      <c r="HA260"/>
      <c r="HB260"/>
      <c r="HC260"/>
      <c r="HD260"/>
      <c r="HE260"/>
      <c r="HF260"/>
      <c r="HG260"/>
      <c r="HH260"/>
      <c r="HI260"/>
      <c r="HJ260"/>
      <c r="HK260"/>
      <c r="HL260"/>
      <c r="HM260"/>
      <c r="HN260"/>
      <c r="HO260"/>
      <c r="HP260"/>
      <c r="HQ260"/>
      <c r="HR260"/>
      <c r="HS260"/>
      <c r="HT260"/>
      <c r="HU260"/>
      <c r="HV260"/>
      <c r="HW260"/>
      <c r="HX260"/>
      <c r="HY260"/>
      <c r="HZ260"/>
      <c r="IA260"/>
      <c r="IB260"/>
      <c r="IC260"/>
      <c r="ID260"/>
      <c r="IE260"/>
      <c r="IF260"/>
      <c r="IG260"/>
      <c r="IH260"/>
      <c r="II260"/>
      <c r="IJ260"/>
      <c r="IK260"/>
      <c r="IL260"/>
      <c r="IM260"/>
      <c r="IN260"/>
      <c r="IO260"/>
      <c r="IP260"/>
      <c r="IQ260"/>
      <c r="IR260"/>
      <c r="IS260"/>
      <c r="IT260"/>
      <c r="IU260"/>
      <c r="IV260"/>
      <c r="IW260"/>
      <c r="IX260"/>
      <c r="IY260"/>
    </row>
    <row r="261" spans="1:259" ht="65" customHeight="1" x14ac:dyDescent="0.2">
      <c r="A261" s="14" t="s">
        <v>318</v>
      </c>
      <c r="B261" s="29" t="str">
        <f>VLOOKUP(A261,'HECVAT - Full'!A$26:B$285,2,FALSE)</f>
        <v xml:space="preserve">Can the application logs be archived? </v>
      </c>
      <c r="C261" s="36" t="str">
        <f>IF(LEN(VLOOKUP($A261,Questions!$B:$AA,20,FALSE))=0,"",VLOOKUP($A261,Questions!$B:$AA,20,FALSE))</f>
        <v xml:space="preserve"> </v>
      </c>
      <c r="D261" s="36" t="str">
        <f>IF(LEN(VLOOKUP($A261,Questions!$B:$AA,21,FALSE))=0,"",VLOOKUP($A261,Questions!$B:$AA,21,FALSE))</f>
        <v xml:space="preserve"> </v>
      </c>
      <c r="E261" s="36" t="str">
        <f>IF(LEN(VLOOKUP($A261,Questions!$B:$AA,22,FALSE))=0,"",VLOOKUP($A261,Questions!$B:$AA,22,FALSE))</f>
        <v xml:space="preserve"> </v>
      </c>
      <c r="F261" s="36" t="str">
        <f>IF(LEN(VLOOKUP($A261,Questions!$B:$AA,23,FALSE))=0,"",VLOOKUP($A261,Questions!$B:$AA,23,FALSE))</f>
        <v xml:space="preserve"> </v>
      </c>
      <c r="G261" s="37" t="str">
        <f>IF(LEN(VLOOKUP($A261,Questions!$B:$AA,24,FALSE))=0,"",VLOOKUP($A261,Questions!$B:$AA,24,FALSE))</f>
        <v xml:space="preserve"> </v>
      </c>
      <c r="H261" s="37" t="str">
        <f>IF(LEN(VLOOKUP($A261,Questions!$B:$AA,25,FALSE))=0,"",VLOOKUP($A261,Questions!$B:$AA,25,FALSE))</f>
        <v xml:space="preserve"> </v>
      </c>
      <c r="I261" s="36" t="str">
        <f>IF(LEN(VLOOKUP($A261,Questions!$B:$AA,26,FALSE))=0,"",VLOOKUP($A261,Questions!$B:$AA,26,FALSE))</f>
        <v xml:space="preserve"> </v>
      </c>
      <c r="J261" s="36" t="str">
        <f>IF(LEN(VLOOKUP($A261,Questions!$B:$AB,27,FALSE))=0,"",VLOOKUP($A261,Questions!$B:$AB,27,FALSE))</f>
        <v xml:space="preserve"> </v>
      </c>
      <c r="K261"/>
      <c r="L261"/>
      <c r="M261"/>
      <c r="N261"/>
      <c r="O261"/>
      <c r="P261"/>
      <c r="Q261"/>
      <c r="R261"/>
      <c r="S261"/>
      <c r="T261"/>
      <c r="U261"/>
      <c r="V261"/>
      <c r="W261"/>
      <c r="X261"/>
      <c r="Y261"/>
      <c r="Z261"/>
      <c r="AA261"/>
      <c r="AB261"/>
      <c r="AC261"/>
      <c r="AD261"/>
      <c r="AE261"/>
      <c r="AF261"/>
      <c r="AG261"/>
      <c r="AH261"/>
      <c r="AI261"/>
      <c r="AJ261"/>
      <c r="AK261"/>
      <c r="AL261"/>
      <c r="AM261"/>
      <c r="AN261"/>
      <c r="AO261"/>
      <c r="AP261"/>
      <c r="AQ261"/>
      <c r="AR261"/>
      <c r="AS261"/>
      <c r="AT261"/>
      <c r="AU261"/>
      <c r="AV261"/>
      <c r="AW261"/>
      <c r="AX261"/>
      <c r="AY261"/>
      <c r="AZ261"/>
      <c r="BA261"/>
      <c r="BB261"/>
      <c r="BC261"/>
      <c r="BD261"/>
      <c r="BE261"/>
      <c r="BF261"/>
      <c r="BG261"/>
      <c r="BH261"/>
      <c r="BI261"/>
      <c r="BJ261"/>
      <c r="BK261"/>
      <c r="BL261"/>
      <c r="BM261"/>
      <c r="BN261"/>
      <c r="BO261"/>
      <c r="BP261"/>
      <c r="BQ261"/>
      <c r="BR261"/>
      <c r="BS261"/>
      <c r="BT261"/>
      <c r="BU261"/>
      <c r="BV261"/>
      <c r="BW261"/>
      <c r="BX261"/>
      <c r="BY261"/>
      <c r="BZ261"/>
      <c r="CA261"/>
      <c r="CB261"/>
      <c r="CC261"/>
      <c r="CD261"/>
      <c r="CE261"/>
      <c r="CF261"/>
      <c r="CG261"/>
      <c r="CH261"/>
      <c r="CI261"/>
      <c r="CJ261"/>
      <c r="CK261"/>
      <c r="CL261"/>
      <c r="CM261"/>
      <c r="CN261"/>
      <c r="CO261"/>
      <c r="CP261"/>
      <c r="CQ261"/>
      <c r="CR261"/>
      <c r="CS261"/>
      <c r="CT261"/>
      <c r="CU261"/>
      <c r="CV261"/>
      <c r="CW261"/>
      <c r="CX261"/>
      <c r="CY261"/>
      <c r="CZ261"/>
      <c r="DA261"/>
      <c r="DB261"/>
      <c r="DC261"/>
      <c r="DD261"/>
      <c r="DE261"/>
      <c r="DF261"/>
      <c r="DG261"/>
      <c r="DH261"/>
      <c r="DI261"/>
      <c r="DJ261"/>
      <c r="DK261"/>
      <c r="DL261"/>
      <c r="DM261"/>
      <c r="DN261"/>
      <c r="DO261"/>
      <c r="DP261"/>
      <c r="DQ261"/>
      <c r="DR261"/>
      <c r="DS261"/>
      <c r="DT261"/>
      <c r="DU261"/>
      <c r="DV261"/>
      <c r="DW261"/>
      <c r="DX261"/>
      <c r="DY261"/>
      <c r="DZ261"/>
      <c r="EA261"/>
      <c r="EB261"/>
      <c r="EC261"/>
      <c r="ED261"/>
      <c r="EE261"/>
      <c r="EF261"/>
      <c r="EG261"/>
      <c r="EH261"/>
      <c r="EI261"/>
      <c r="EJ261"/>
      <c r="EK261"/>
      <c r="EL261"/>
      <c r="EM261"/>
      <c r="EN261"/>
      <c r="EO261"/>
      <c r="EP261"/>
      <c r="EQ261"/>
      <c r="ER261"/>
      <c r="ES261"/>
      <c r="ET261"/>
      <c r="EU261"/>
      <c r="EV261"/>
      <c r="EW261"/>
      <c r="EX261"/>
      <c r="EY261"/>
      <c r="EZ261"/>
      <c r="FA261"/>
      <c r="FB261"/>
      <c r="FC261"/>
      <c r="FD261"/>
      <c r="FE261"/>
      <c r="FF261"/>
      <c r="FG261"/>
      <c r="FH261"/>
      <c r="FI261"/>
      <c r="FJ261"/>
      <c r="FK261"/>
      <c r="FL261"/>
      <c r="FM261"/>
      <c r="FN261"/>
      <c r="FO261"/>
      <c r="FP261"/>
      <c r="FQ261"/>
      <c r="FR261"/>
      <c r="FS261"/>
      <c r="FT261"/>
      <c r="FU261"/>
      <c r="FV261"/>
      <c r="FW261"/>
      <c r="FX261"/>
      <c r="FY261"/>
      <c r="FZ261"/>
      <c r="GA261"/>
      <c r="GB261"/>
      <c r="GC261"/>
      <c r="GD261"/>
      <c r="GE261"/>
      <c r="GF261"/>
      <c r="GG261"/>
      <c r="GH261"/>
      <c r="GI261"/>
      <c r="GJ261"/>
      <c r="GK261"/>
      <c r="GL261"/>
      <c r="GM261"/>
      <c r="GN261"/>
      <c r="GO261"/>
      <c r="GP261"/>
      <c r="GQ261"/>
      <c r="GR261"/>
      <c r="GS261"/>
      <c r="GT261"/>
      <c r="GU261"/>
      <c r="GV261"/>
      <c r="GW261"/>
      <c r="GX261"/>
      <c r="GY261"/>
      <c r="GZ261"/>
      <c r="HA261"/>
      <c r="HB261"/>
      <c r="HC261"/>
      <c r="HD261"/>
      <c r="HE261"/>
      <c r="HF261"/>
      <c r="HG261"/>
      <c r="HH261"/>
      <c r="HI261"/>
      <c r="HJ261"/>
      <c r="HK261"/>
      <c r="HL261"/>
      <c r="HM261"/>
      <c r="HN261"/>
      <c r="HO261"/>
      <c r="HP261"/>
      <c r="HQ261"/>
      <c r="HR261"/>
      <c r="HS261"/>
      <c r="HT261"/>
      <c r="HU261"/>
      <c r="HV261"/>
      <c r="HW261"/>
      <c r="HX261"/>
      <c r="HY261"/>
      <c r="HZ261"/>
      <c r="IA261"/>
      <c r="IB261"/>
      <c r="IC261"/>
      <c r="ID261"/>
      <c r="IE261"/>
      <c r="IF261"/>
      <c r="IG261"/>
      <c r="IH261"/>
      <c r="II261"/>
      <c r="IJ261"/>
      <c r="IK261"/>
      <c r="IL261"/>
      <c r="IM261"/>
      <c r="IN261"/>
      <c r="IO261"/>
      <c r="IP261"/>
      <c r="IQ261"/>
      <c r="IR261"/>
      <c r="IS261"/>
      <c r="IT261"/>
      <c r="IU261"/>
      <c r="IV261"/>
      <c r="IW261"/>
      <c r="IX261"/>
      <c r="IY261"/>
    </row>
    <row r="262" spans="1:259" ht="36" customHeight="1" x14ac:dyDescent="0.2">
      <c r="A262" s="14" t="s">
        <v>319</v>
      </c>
      <c r="B262" s="29" t="str">
        <f>VLOOKUP(A262,'HECVAT - Full'!A$26:B$285,2,FALSE)</f>
        <v xml:space="preserve">Can the application logs be saved externally? </v>
      </c>
      <c r="C262" s="36" t="str">
        <f>IF(LEN(VLOOKUP($A262,Questions!$B:$AA,20,FALSE))=0,"",VLOOKUP($A262,Questions!$B:$AA,20,FALSE))</f>
        <v xml:space="preserve"> </v>
      </c>
      <c r="D262" s="36" t="str">
        <f>IF(LEN(VLOOKUP($A262,Questions!$B:$AA,21,FALSE))=0,"",VLOOKUP($A262,Questions!$B:$AA,21,FALSE))</f>
        <v xml:space="preserve"> </v>
      </c>
      <c r="E262" s="36" t="str">
        <f>IF(LEN(VLOOKUP($A262,Questions!$B:$AA,22,FALSE))=0,"",VLOOKUP($A262,Questions!$B:$AA,22,FALSE))</f>
        <v xml:space="preserve"> </v>
      </c>
      <c r="F262" s="36" t="str">
        <f>IF(LEN(VLOOKUP($A262,Questions!$B:$AA,23,FALSE))=0,"",VLOOKUP($A262,Questions!$B:$AA,23,FALSE))</f>
        <v xml:space="preserve"> </v>
      </c>
      <c r="G262" s="37" t="str">
        <f>IF(LEN(VLOOKUP($A262,Questions!$B:$AA,24,FALSE))=0,"",VLOOKUP($A262,Questions!$B:$AA,24,FALSE))</f>
        <v xml:space="preserve"> </v>
      </c>
      <c r="H262" s="37" t="str">
        <f>IF(LEN(VLOOKUP($A262,Questions!$B:$AA,25,FALSE))=0,"",VLOOKUP($A262,Questions!$B:$AA,25,FALSE))</f>
        <v xml:space="preserve"> </v>
      </c>
      <c r="I262" s="36" t="str">
        <f>IF(LEN(VLOOKUP($A262,Questions!$B:$AA,26,FALSE))=0,"",VLOOKUP($A262,Questions!$B:$AA,26,FALSE))</f>
        <v xml:space="preserve"> </v>
      </c>
      <c r="J262" s="36" t="str">
        <f>IF(LEN(VLOOKUP($A262,Questions!$B:$AB,27,FALSE))=0,"",VLOOKUP($A262,Questions!$B:$AB,27,FALSE))</f>
        <v xml:space="preserve"> </v>
      </c>
      <c r="K262"/>
      <c r="L262"/>
      <c r="M262"/>
      <c r="N262"/>
      <c r="O262"/>
      <c r="P262"/>
      <c r="Q262"/>
      <c r="R262"/>
      <c r="S262"/>
      <c r="T262"/>
      <c r="U262"/>
      <c r="V262"/>
      <c r="W262"/>
      <c r="X262"/>
      <c r="Y262"/>
      <c r="Z262"/>
      <c r="AA262"/>
      <c r="AB262"/>
      <c r="AC262"/>
      <c r="AD262"/>
      <c r="AE262"/>
      <c r="AF262"/>
      <c r="AG262"/>
      <c r="AH262"/>
      <c r="AI262"/>
      <c r="AJ262"/>
      <c r="AK262"/>
      <c r="AL262"/>
      <c r="AM262"/>
      <c r="AN262"/>
      <c r="AO262"/>
      <c r="AP262"/>
      <c r="AQ262"/>
      <c r="AR262"/>
      <c r="AS262"/>
      <c r="AT262"/>
      <c r="AU262"/>
      <c r="AV262"/>
      <c r="AW262"/>
      <c r="AX262"/>
      <c r="AY262"/>
      <c r="AZ262"/>
      <c r="BA262"/>
      <c r="BB262"/>
      <c r="BC262"/>
      <c r="BD262"/>
      <c r="BE262"/>
      <c r="BF262"/>
      <c r="BG262"/>
      <c r="BH262"/>
      <c r="BI262"/>
      <c r="BJ262"/>
      <c r="BK262"/>
      <c r="BL262"/>
      <c r="BM262"/>
      <c r="BN262"/>
      <c r="BO262"/>
      <c r="BP262"/>
      <c r="BQ262"/>
      <c r="BR262"/>
      <c r="BS262"/>
      <c r="BT262"/>
      <c r="BU262"/>
      <c r="BV262"/>
      <c r="BW262"/>
      <c r="BX262"/>
      <c r="BY262"/>
      <c r="BZ262"/>
      <c r="CA262"/>
      <c r="CB262"/>
      <c r="CC262"/>
      <c r="CD262"/>
      <c r="CE262"/>
      <c r="CF262"/>
      <c r="CG262"/>
      <c r="CH262"/>
      <c r="CI262"/>
      <c r="CJ262"/>
      <c r="CK262"/>
      <c r="CL262"/>
      <c r="CM262"/>
      <c r="CN262"/>
      <c r="CO262"/>
      <c r="CP262"/>
      <c r="CQ262"/>
      <c r="CR262"/>
      <c r="CS262"/>
      <c r="CT262"/>
      <c r="CU262"/>
      <c r="CV262"/>
      <c r="CW262"/>
      <c r="CX262"/>
      <c r="CY262"/>
      <c r="CZ262"/>
      <c r="DA262"/>
      <c r="DB262"/>
      <c r="DC262"/>
      <c r="DD262"/>
      <c r="DE262"/>
      <c r="DF262"/>
      <c r="DG262"/>
      <c r="DH262"/>
      <c r="DI262"/>
      <c r="DJ262"/>
      <c r="DK262"/>
      <c r="DL262"/>
      <c r="DM262"/>
      <c r="DN262"/>
      <c r="DO262"/>
      <c r="DP262"/>
      <c r="DQ262"/>
      <c r="DR262"/>
      <c r="DS262"/>
      <c r="DT262"/>
      <c r="DU262"/>
      <c r="DV262"/>
      <c r="DW262"/>
      <c r="DX262"/>
      <c r="DY262"/>
      <c r="DZ262"/>
      <c r="EA262"/>
      <c r="EB262"/>
      <c r="EC262"/>
      <c r="ED262"/>
      <c r="EE262"/>
      <c r="EF262"/>
      <c r="EG262"/>
      <c r="EH262"/>
      <c r="EI262"/>
      <c r="EJ262"/>
      <c r="EK262"/>
      <c r="EL262"/>
      <c r="EM262"/>
      <c r="EN262"/>
      <c r="EO262"/>
      <c r="EP262"/>
      <c r="EQ262"/>
      <c r="ER262"/>
      <c r="ES262"/>
      <c r="ET262"/>
      <c r="EU262"/>
      <c r="EV262"/>
      <c r="EW262"/>
      <c r="EX262"/>
      <c r="EY262"/>
      <c r="EZ262"/>
      <c r="FA262"/>
      <c r="FB262"/>
      <c r="FC262"/>
      <c r="FD262"/>
      <c r="FE262"/>
      <c r="FF262"/>
      <c r="FG262"/>
      <c r="FH262"/>
      <c r="FI262"/>
      <c r="FJ262"/>
      <c r="FK262"/>
      <c r="FL262"/>
      <c r="FM262"/>
      <c r="FN262"/>
      <c r="FO262"/>
      <c r="FP262"/>
      <c r="FQ262"/>
      <c r="FR262"/>
      <c r="FS262"/>
      <c r="FT262"/>
      <c r="FU262"/>
      <c r="FV262"/>
      <c r="FW262"/>
      <c r="FX262"/>
      <c r="FY262"/>
      <c r="FZ262"/>
      <c r="GA262"/>
      <c r="GB262"/>
      <c r="GC262"/>
      <c r="GD262"/>
      <c r="GE262"/>
      <c r="GF262"/>
      <c r="GG262"/>
      <c r="GH262"/>
      <c r="GI262"/>
      <c r="GJ262"/>
      <c r="GK262"/>
      <c r="GL262"/>
      <c r="GM262"/>
      <c r="GN262"/>
      <c r="GO262"/>
      <c r="GP262"/>
      <c r="GQ262"/>
      <c r="GR262"/>
      <c r="GS262"/>
      <c r="GT262"/>
      <c r="GU262"/>
      <c r="GV262"/>
      <c r="GW262"/>
      <c r="GX262"/>
      <c r="GY262"/>
      <c r="GZ262"/>
      <c r="HA262"/>
      <c r="HB262"/>
      <c r="HC262"/>
      <c r="HD262"/>
      <c r="HE262"/>
      <c r="HF262"/>
      <c r="HG262"/>
      <c r="HH262"/>
      <c r="HI262"/>
      <c r="HJ262"/>
      <c r="HK262"/>
      <c r="HL262"/>
      <c r="HM262"/>
      <c r="HN262"/>
      <c r="HO262"/>
      <c r="HP262"/>
      <c r="HQ262"/>
      <c r="HR262"/>
      <c r="HS262"/>
      <c r="HT262"/>
      <c r="HU262"/>
      <c r="HV262"/>
      <c r="HW262"/>
      <c r="HX262"/>
      <c r="HY262"/>
      <c r="HZ262"/>
      <c r="IA262"/>
      <c r="IB262"/>
      <c r="IC262"/>
      <c r="ID262"/>
      <c r="IE262"/>
      <c r="IF262"/>
      <c r="IG262"/>
      <c r="IH262"/>
      <c r="II262"/>
      <c r="IJ262"/>
      <c r="IK262"/>
      <c r="IL262"/>
      <c r="IM262"/>
      <c r="IN262"/>
      <c r="IO262"/>
      <c r="IP262"/>
      <c r="IQ262"/>
      <c r="IR262"/>
      <c r="IS262"/>
      <c r="IT262"/>
      <c r="IU262"/>
      <c r="IV262"/>
      <c r="IW262"/>
      <c r="IX262"/>
      <c r="IY262"/>
    </row>
    <row r="263" spans="1:259" ht="36" customHeight="1" x14ac:dyDescent="0.2">
      <c r="A263" s="14" t="s">
        <v>320</v>
      </c>
      <c r="B263" s="29" t="str">
        <f>VLOOKUP(A263,'HECVAT - Full'!A$26:B$285,2,FALSE)</f>
        <v>Does your data backup and retention policies and practices meet HIPAA requirements?</v>
      </c>
      <c r="C263" s="36" t="str">
        <f>IF(LEN(VLOOKUP($A263,Questions!$B:$AA,20,FALSE))=0,"",VLOOKUP($A263,Questions!$B:$AA,20,FALSE))</f>
        <v xml:space="preserve"> </v>
      </c>
      <c r="D263" s="36" t="str">
        <f>IF(LEN(VLOOKUP($A263,Questions!$B:$AA,21,FALSE))=0,"",VLOOKUP($A263,Questions!$B:$AA,21,FALSE))</f>
        <v xml:space="preserve"> </v>
      </c>
      <c r="E263" s="36" t="str">
        <f>IF(LEN(VLOOKUP($A263,Questions!$B:$AA,22,FALSE))=0,"",VLOOKUP($A263,Questions!$B:$AA,22,FALSE))</f>
        <v xml:space="preserve"> </v>
      </c>
      <c r="F263" s="36" t="str">
        <f>IF(LEN(VLOOKUP($A263,Questions!$B:$AA,23,FALSE))=0,"",VLOOKUP($A263,Questions!$B:$AA,23,FALSE))</f>
        <v xml:space="preserve"> </v>
      </c>
      <c r="G263" s="37" t="str">
        <f>IF(LEN(VLOOKUP($A263,Questions!$B:$AA,24,FALSE))=0,"",VLOOKUP($A263,Questions!$B:$AA,24,FALSE))</f>
        <v xml:space="preserve"> </v>
      </c>
      <c r="H263" s="37" t="str">
        <f>IF(LEN(VLOOKUP($A263,Questions!$B:$AA,25,FALSE))=0,"",VLOOKUP($A263,Questions!$B:$AA,25,FALSE))</f>
        <v xml:space="preserve"> </v>
      </c>
      <c r="I263" s="36" t="str">
        <f>IF(LEN(VLOOKUP($A263,Questions!$B:$AA,26,FALSE))=0,"",VLOOKUP($A263,Questions!$B:$AA,26,FALSE))</f>
        <v xml:space="preserve"> </v>
      </c>
      <c r="J263" s="36" t="str">
        <f>IF(LEN(VLOOKUP($A263,Questions!$B:$AB,27,FALSE))=0,"",VLOOKUP($A263,Questions!$B:$AB,27,FALSE))</f>
        <v xml:space="preserve"> </v>
      </c>
      <c r="K263"/>
      <c r="L263"/>
      <c r="M263"/>
      <c r="N263"/>
      <c r="O263"/>
      <c r="P263"/>
      <c r="Q263"/>
      <c r="R263"/>
      <c r="S263"/>
      <c r="T263"/>
      <c r="U263"/>
      <c r="V263"/>
      <c r="W263"/>
      <c r="X263"/>
      <c r="Y263"/>
      <c r="Z263"/>
      <c r="AA263"/>
      <c r="AB263"/>
      <c r="AC263"/>
      <c r="AD263"/>
      <c r="AE263"/>
      <c r="AF263"/>
      <c r="AG263"/>
      <c r="AH263"/>
      <c r="AI263"/>
      <c r="AJ263"/>
      <c r="AK263"/>
      <c r="AL263"/>
      <c r="AM263"/>
      <c r="AN263"/>
      <c r="AO263"/>
      <c r="AP263"/>
      <c r="AQ263"/>
      <c r="AR263"/>
      <c r="AS263"/>
      <c r="AT263"/>
      <c r="AU263"/>
      <c r="AV263"/>
      <c r="AW263"/>
      <c r="AX263"/>
      <c r="AY263"/>
      <c r="AZ263"/>
      <c r="BA263"/>
      <c r="BB263"/>
      <c r="BC263"/>
      <c r="BD263"/>
      <c r="BE263"/>
      <c r="BF263"/>
      <c r="BG263"/>
      <c r="BH263"/>
      <c r="BI263"/>
      <c r="BJ263"/>
      <c r="BK263"/>
      <c r="BL263"/>
      <c r="BM263"/>
      <c r="BN263"/>
      <c r="BO263"/>
      <c r="BP263"/>
      <c r="BQ263"/>
      <c r="BR263"/>
      <c r="BS263"/>
      <c r="BT263"/>
      <c r="BU263"/>
      <c r="BV263"/>
      <c r="BW263"/>
      <c r="BX263"/>
      <c r="BY263"/>
      <c r="BZ263"/>
      <c r="CA263"/>
      <c r="CB263"/>
      <c r="CC263"/>
      <c r="CD263"/>
      <c r="CE263"/>
      <c r="CF263"/>
      <c r="CG263"/>
      <c r="CH263"/>
      <c r="CI263"/>
      <c r="CJ263"/>
      <c r="CK263"/>
      <c r="CL263"/>
      <c r="CM263"/>
      <c r="CN263"/>
      <c r="CO263"/>
      <c r="CP263"/>
      <c r="CQ263"/>
      <c r="CR263"/>
      <c r="CS263"/>
      <c r="CT263"/>
      <c r="CU263"/>
      <c r="CV263"/>
      <c r="CW263"/>
      <c r="CX263"/>
      <c r="CY263"/>
      <c r="CZ263"/>
      <c r="DA263"/>
      <c r="DB263"/>
      <c r="DC263"/>
      <c r="DD263"/>
      <c r="DE263"/>
      <c r="DF263"/>
      <c r="DG263"/>
      <c r="DH263"/>
      <c r="DI263"/>
      <c r="DJ263"/>
      <c r="DK263"/>
      <c r="DL263"/>
      <c r="DM263"/>
      <c r="DN263"/>
      <c r="DO263"/>
      <c r="DP263"/>
      <c r="DQ263"/>
      <c r="DR263"/>
      <c r="DS263"/>
      <c r="DT263"/>
      <c r="DU263"/>
      <c r="DV263"/>
      <c r="DW263"/>
      <c r="DX263"/>
      <c r="DY263"/>
      <c r="DZ263"/>
      <c r="EA263"/>
      <c r="EB263"/>
      <c r="EC263"/>
      <c r="ED263"/>
      <c r="EE263"/>
      <c r="EF263"/>
      <c r="EG263"/>
      <c r="EH263"/>
      <c r="EI263"/>
      <c r="EJ263"/>
      <c r="EK263"/>
      <c r="EL263"/>
      <c r="EM263"/>
      <c r="EN263"/>
      <c r="EO263"/>
      <c r="EP263"/>
      <c r="EQ263"/>
      <c r="ER263"/>
      <c r="ES263"/>
      <c r="ET263"/>
      <c r="EU263"/>
      <c r="EV263"/>
      <c r="EW263"/>
      <c r="EX263"/>
      <c r="EY263"/>
      <c r="EZ263"/>
      <c r="FA263"/>
      <c r="FB263"/>
      <c r="FC263"/>
      <c r="FD263"/>
      <c r="FE263"/>
      <c r="FF263"/>
      <c r="FG263"/>
      <c r="FH263"/>
      <c r="FI263"/>
      <c r="FJ263"/>
      <c r="FK263"/>
      <c r="FL263"/>
      <c r="FM263"/>
      <c r="FN263"/>
      <c r="FO263"/>
      <c r="FP263"/>
      <c r="FQ263"/>
      <c r="FR263"/>
      <c r="FS263"/>
      <c r="FT263"/>
      <c r="FU263"/>
      <c r="FV263"/>
      <c r="FW263"/>
      <c r="FX263"/>
      <c r="FY263"/>
      <c r="FZ263"/>
      <c r="GA263"/>
      <c r="GB263"/>
      <c r="GC263"/>
      <c r="GD263"/>
      <c r="GE263"/>
      <c r="GF263"/>
      <c r="GG263"/>
      <c r="GH263"/>
      <c r="GI263"/>
      <c r="GJ263"/>
      <c r="GK263"/>
      <c r="GL263"/>
      <c r="GM263"/>
      <c r="GN263"/>
      <c r="GO263"/>
      <c r="GP263"/>
      <c r="GQ263"/>
      <c r="GR263"/>
      <c r="GS263"/>
      <c r="GT263"/>
      <c r="GU263"/>
      <c r="GV263"/>
      <c r="GW263"/>
      <c r="GX263"/>
      <c r="GY263"/>
      <c r="GZ263"/>
      <c r="HA263"/>
      <c r="HB263"/>
      <c r="HC263"/>
      <c r="HD263"/>
      <c r="HE263"/>
      <c r="HF263"/>
      <c r="HG263"/>
      <c r="HH263"/>
      <c r="HI263"/>
      <c r="HJ263"/>
      <c r="HK263"/>
      <c r="HL263"/>
      <c r="HM263"/>
      <c r="HN263"/>
      <c r="HO263"/>
      <c r="HP263"/>
      <c r="HQ263"/>
      <c r="HR263"/>
      <c r="HS263"/>
      <c r="HT263"/>
      <c r="HU263"/>
      <c r="HV263"/>
      <c r="HW263"/>
      <c r="HX263"/>
      <c r="HY263"/>
      <c r="HZ263"/>
      <c r="IA263"/>
      <c r="IB263"/>
      <c r="IC263"/>
      <c r="ID263"/>
      <c r="IE263"/>
      <c r="IF263"/>
      <c r="IG263"/>
      <c r="IH263"/>
      <c r="II263"/>
      <c r="IJ263"/>
      <c r="IK263"/>
      <c r="IL263"/>
      <c r="IM263"/>
      <c r="IN263"/>
      <c r="IO263"/>
      <c r="IP263"/>
      <c r="IQ263"/>
      <c r="IR263"/>
      <c r="IS263"/>
      <c r="IT263"/>
      <c r="IU263"/>
      <c r="IV263"/>
      <c r="IW263"/>
      <c r="IX263"/>
      <c r="IY263"/>
    </row>
    <row r="264" spans="1:259" ht="36" customHeight="1" x14ac:dyDescent="0.2">
      <c r="A264" s="14" t="s">
        <v>321</v>
      </c>
      <c r="B264" s="29" t="str">
        <f>VLOOKUP(A264,'HECVAT - Full'!A$26:B$285,2,FALSE)</f>
        <v>Do you have a disaster recovery plan and emergency mode operation plan?</v>
      </c>
      <c r="C264" s="36" t="str">
        <f>IF(LEN(VLOOKUP($A264,Questions!$B:$AA,20,FALSE))=0,"",VLOOKUP($A264,Questions!$B:$AA,20,FALSE))</f>
        <v xml:space="preserve"> </v>
      </c>
      <c r="D264" s="36" t="str">
        <f>IF(LEN(VLOOKUP($A264,Questions!$B:$AA,21,FALSE))=0,"",VLOOKUP($A264,Questions!$B:$AA,21,FALSE))</f>
        <v xml:space="preserve"> </v>
      </c>
      <c r="E264" s="36" t="str">
        <f>IF(LEN(VLOOKUP($A264,Questions!$B:$AA,22,FALSE))=0,"",VLOOKUP($A264,Questions!$B:$AA,22,FALSE))</f>
        <v xml:space="preserve"> </v>
      </c>
      <c r="F264" s="36" t="str">
        <f>IF(LEN(VLOOKUP($A264,Questions!$B:$AA,23,FALSE))=0,"",VLOOKUP($A264,Questions!$B:$AA,23,FALSE))</f>
        <v xml:space="preserve"> </v>
      </c>
      <c r="G264" s="37" t="str">
        <f>IF(LEN(VLOOKUP($A264,Questions!$B:$AA,24,FALSE))=0,"",VLOOKUP($A264,Questions!$B:$AA,24,FALSE))</f>
        <v xml:space="preserve"> </v>
      </c>
      <c r="H264" s="37" t="str">
        <f>IF(LEN(VLOOKUP($A264,Questions!$B:$AA,25,FALSE))=0,"",VLOOKUP($A264,Questions!$B:$AA,25,FALSE))</f>
        <v xml:space="preserve"> </v>
      </c>
      <c r="I264" s="36" t="str">
        <f>IF(LEN(VLOOKUP($A264,Questions!$B:$AA,26,FALSE))=0,"",VLOOKUP($A264,Questions!$B:$AA,26,FALSE))</f>
        <v xml:space="preserve"> </v>
      </c>
      <c r="J264" s="36" t="str">
        <f>IF(LEN(VLOOKUP($A264,Questions!$B:$AB,27,FALSE))=0,"",VLOOKUP($A264,Questions!$B:$AB,27,FALSE))</f>
        <v xml:space="preserve"> </v>
      </c>
      <c r="K264"/>
      <c r="L264"/>
      <c r="M264"/>
      <c r="N264"/>
      <c r="O264"/>
      <c r="P264"/>
      <c r="Q264"/>
      <c r="R264"/>
      <c r="S264"/>
      <c r="T264"/>
      <c r="U264"/>
      <c r="V264"/>
      <c r="W264"/>
      <c r="X264"/>
      <c r="Y264"/>
      <c r="Z264"/>
      <c r="AA264"/>
      <c r="AB264"/>
      <c r="AC264"/>
      <c r="AD264"/>
      <c r="AE264"/>
      <c r="AF264"/>
      <c r="AG264"/>
      <c r="AH264"/>
      <c r="AI264"/>
      <c r="AJ264"/>
      <c r="AK264"/>
      <c r="AL264"/>
      <c r="AM264"/>
      <c r="AN264"/>
      <c r="AO264"/>
      <c r="AP264"/>
      <c r="AQ264"/>
      <c r="AR264"/>
      <c r="AS264"/>
      <c r="AT264"/>
      <c r="AU264"/>
      <c r="AV264"/>
      <c r="AW264"/>
      <c r="AX264"/>
      <c r="AY264"/>
      <c r="AZ264"/>
      <c r="BA264"/>
      <c r="BB264"/>
      <c r="BC264"/>
      <c r="BD264"/>
      <c r="BE264"/>
      <c r="BF264"/>
      <c r="BG264"/>
      <c r="BH264"/>
      <c r="BI264"/>
      <c r="BJ264"/>
      <c r="BK264"/>
      <c r="BL264"/>
      <c r="BM264"/>
      <c r="BN264"/>
      <c r="BO264"/>
      <c r="BP264"/>
      <c r="BQ264"/>
      <c r="BR264"/>
      <c r="BS264"/>
      <c r="BT264"/>
      <c r="BU264"/>
      <c r="BV264"/>
      <c r="BW264"/>
      <c r="BX264"/>
      <c r="BY264"/>
      <c r="BZ264"/>
      <c r="CA264"/>
      <c r="CB264"/>
      <c r="CC264"/>
      <c r="CD264"/>
      <c r="CE264"/>
      <c r="CF264"/>
      <c r="CG264"/>
      <c r="CH264"/>
      <c r="CI264"/>
      <c r="CJ264"/>
      <c r="CK264"/>
      <c r="CL264"/>
      <c r="CM264"/>
      <c r="CN264"/>
      <c r="CO264"/>
      <c r="CP264"/>
      <c r="CQ264"/>
      <c r="CR264"/>
      <c r="CS264"/>
      <c r="CT264"/>
      <c r="CU264"/>
      <c r="CV264"/>
      <c r="CW264"/>
      <c r="CX264"/>
      <c r="CY264"/>
      <c r="CZ264"/>
      <c r="DA264"/>
      <c r="DB264"/>
      <c r="DC264"/>
      <c r="DD264"/>
      <c r="DE264"/>
      <c r="DF264"/>
      <c r="DG264"/>
      <c r="DH264"/>
      <c r="DI264"/>
      <c r="DJ264"/>
      <c r="DK264"/>
      <c r="DL264"/>
      <c r="DM264"/>
      <c r="DN264"/>
      <c r="DO264"/>
      <c r="DP264"/>
      <c r="DQ264"/>
      <c r="DR264"/>
      <c r="DS264"/>
      <c r="DT264"/>
      <c r="DU264"/>
      <c r="DV264"/>
      <c r="DW264"/>
      <c r="DX264"/>
      <c r="DY264"/>
      <c r="DZ264"/>
      <c r="EA264"/>
      <c r="EB264"/>
      <c r="EC264"/>
      <c r="ED264"/>
      <c r="EE264"/>
      <c r="EF264"/>
      <c r="EG264"/>
      <c r="EH264"/>
      <c r="EI264"/>
      <c r="EJ264"/>
      <c r="EK264"/>
      <c r="EL264"/>
      <c r="EM264"/>
      <c r="EN264"/>
      <c r="EO264"/>
      <c r="EP264"/>
      <c r="EQ264"/>
      <c r="ER264"/>
      <c r="ES264"/>
      <c r="ET264"/>
      <c r="EU264"/>
      <c r="EV264"/>
      <c r="EW264"/>
      <c r="EX264"/>
      <c r="EY264"/>
      <c r="EZ264"/>
      <c r="FA264"/>
      <c r="FB264"/>
      <c r="FC264"/>
      <c r="FD264"/>
      <c r="FE264"/>
      <c r="FF264"/>
      <c r="FG264"/>
      <c r="FH264"/>
      <c r="FI264"/>
      <c r="FJ264"/>
      <c r="FK264"/>
      <c r="FL264"/>
      <c r="FM264"/>
      <c r="FN264"/>
      <c r="FO264"/>
      <c r="FP264"/>
      <c r="FQ264"/>
      <c r="FR264"/>
      <c r="FS264"/>
      <c r="FT264"/>
      <c r="FU264"/>
      <c r="FV264"/>
      <c r="FW264"/>
      <c r="FX264"/>
      <c r="FY264"/>
      <c r="FZ264"/>
      <c r="GA264"/>
      <c r="GB264"/>
      <c r="GC264"/>
      <c r="GD264"/>
      <c r="GE264"/>
      <c r="GF264"/>
      <c r="GG264"/>
      <c r="GH264"/>
      <c r="GI264"/>
      <c r="GJ264"/>
      <c r="GK264"/>
      <c r="GL264"/>
      <c r="GM264"/>
      <c r="GN264"/>
      <c r="GO264"/>
      <c r="GP264"/>
      <c r="GQ264"/>
      <c r="GR264"/>
      <c r="GS264"/>
      <c r="GT264"/>
      <c r="GU264"/>
      <c r="GV264"/>
      <c r="GW264"/>
      <c r="GX264"/>
      <c r="GY264"/>
      <c r="GZ264"/>
      <c r="HA264"/>
      <c r="HB264"/>
      <c r="HC264"/>
      <c r="HD264"/>
      <c r="HE264"/>
      <c r="HF264"/>
      <c r="HG264"/>
      <c r="HH264"/>
      <c r="HI264"/>
      <c r="HJ264"/>
      <c r="HK264"/>
      <c r="HL264"/>
      <c r="HM264"/>
      <c r="HN264"/>
      <c r="HO264"/>
      <c r="HP264"/>
      <c r="HQ264"/>
      <c r="HR264"/>
      <c r="HS264"/>
      <c r="HT264"/>
      <c r="HU264"/>
      <c r="HV264"/>
      <c r="HW264"/>
      <c r="HX264"/>
      <c r="HY264"/>
      <c r="HZ264"/>
      <c r="IA264"/>
      <c r="IB264"/>
      <c r="IC264"/>
      <c r="ID264"/>
      <c r="IE264"/>
      <c r="IF264"/>
      <c r="IG264"/>
      <c r="IH264"/>
      <c r="II264"/>
      <c r="IJ264"/>
      <c r="IK264"/>
      <c r="IL264"/>
      <c r="IM264"/>
      <c r="IN264"/>
      <c r="IO264"/>
      <c r="IP264"/>
      <c r="IQ264"/>
      <c r="IR264"/>
      <c r="IS264"/>
      <c r="IT264"/>
      <c r="IU264"/>
      <c r="IV264"/>
      <c r="IW264"/>
      <c r="IX264"/>
      <c r="IY264"/>
    </row>
    <row r="265" spans="1:259" ht="48" customHeight="1" x14ac:dyDescent="0.2">
      <c r="A265" s="14" t="s">
        <v>322</v>
      </c>
      <c r="B265" s="29" t="str">
        <f>VLOOKUP(A265,'HECVAT - Full'!A$26:B$285,2,FALSE)</f>
        <v>Have the policies/plans mentioned above been tested?</v>
      </c>
      <c r="C265" s="36" t="str">
        <f>IF(LEN(VLOOKUP($A265,Questions!$B:$AA,20,FALSE))=0,"",VLOOKUP($A265,Questions!$B:$AA,20,FALSE))</f>
        <v xml:space="preserve"> </v>
      </c>
      <c r="D265" s="36" t="str">
        <f>IF(LEN(VLOOKUP($A265,Questions!$B:$AA,21,FALSE))=0,"",VLOOKUP($A265,Questions!$B:$AA,21,FALSE))</f>
        <v xml:space="preserve"> </v>
      </c>
      <c r="E265" s="36" t="str">
        <f>IF(LEN(VLOOKUP($A265,Questions!$B:$AA,22,FALSE))=0,"",VLOOKUP($A265,Questions!$B:$AA,22,FALSE))</f>
        <v xml:space="preserve"> </v>
      </c>
      <c r="F265" s="36" t="str">
        <f>IF(LEN(VLOOKUP($A265,Questions!$B:$AA,23,FALSE))=0,"",VLOOKUP($A265,Questions!$B:$AA,23,FALSE))</f>
        <v xml:space="preserve"> </v>
      </c>
      <c r="G265" s="37" t="str">
        <f>IF(LEN(VLOOKUP($A265,Questions!$B:$AA,24,FALSE))=0,"",VLOOKUP($A265,Questions!$B:$AA,24,FALSE))</f>
        <v xml:space="preserve"> </v>
      </c>
      <c r="H265" s="37" t="str">
        <f>IF(LEN(VLOOKUP($A265,Questions!$B:$AA,25,FALSE))=0,"",VLOOKUP($A265,Questions!$B:$AA,25,FALSE))</f>
        <v xml:space="preserve"> </v>
      </c>
      <c r="I265" s="36" t="str">
        <f>IF(LEN(VLOOKUP($A265,Questions!$B:$AA,26,FALSE))=0,"",VLOOKUP($A265,Questions!$B:$AA,26,FALSE))</f>
        <v xml:space="preserve"> </v>
      </c>
      <c r="J265" s="36" t="str">
        <f>IF(LEN(VLOOKUP($A265,Questions!$B:$AB,27,FALSE))=0,"",VLOOKUP($A265,Questions!$B:$AB,27,FALSE))</f>
        <v xml:space="preserve"> </v>
      </c>
      <c r="K265"/>
      <c r="L265"/>
      <c r="M265"/>
      <c r="N265"/>
      <c r="O265"/>
      <c r="P265"/>
      <c r="Q265"/>
      <c r="R265"/>
      <c r="S265"/>
      <c r="T265"/>
      <c r="U265"/>
      <c r="V265"/>
      <c r="W265"/>
      <c r="X265"/>
      <c r="Y265"/>
      <c r="Z265"/>
      <c r="AA265"/>
      <c r="AB265"/>
      <c r="AC265"/>
      <c r="AD265"/>
      <c r="AE265"/>
      <c r="AF265"/>
      <c r="AG265"/>
      <c r="AH265"/>
      <c r="AI265"/>
      <c r="AJ265"/>
      <c r="AK265"/>
      <c r="AL265"/>
      <c r="AM265"/>
      <c r="AN265"/>
      <c r="AO265"/>
      <c r="AP265"/>
      <c r="AQ265"/>
      <c r="AR265"/>
      <c r="AS265"/>
      <c r="AT265"/>
      <c r="AU265"/>
      <c r="AV265"/>
      <c r="AW265"/>
      <c r="AX265"/>
      <c r="AY265"/>
      <c r="AZ265"/>
      <c r="BA265"/>
      <c r="BB265"/>
      <c r="BC265"/>
      <c r="BD265"/>
      <c r="BE265"/>
      <c r="BF265"/>
      <c r="BG265"/>
      <c r="BH265"/>
      <c r="BI265"/>
      <c r="BJ265"/>
      <c r="BK265"/>
      <c r="BL265"/>
      <c r="BM265"/>
      <c r="BN265"/>
      <c r="BO265"/>
      <c r="BP265"/>
      <c r="BQ265"/>
      <c r="BR265"/>
      <c r="BS265"/>
      <c r="BT265"/>
      <c r="BU265"/>
      <c r="BV265"/>
      <c r="BW265"/>
      <c r="BX265"/>
      <c r="BY265"/>
      <c r="BZ265"/>
      <c r="CA265"/>
      <c r="CB265"/>
      <c r="CC265"/>
      <c r="CD265"/>
      <c r="CE265"/>
      <c r="CF265"/>
      <c r="CG265"/>
      <c r="CH265"/>
      <c r="CI265"/>
      <c r="CJ265"/>
      <c r="CK265"/>
      <c r="CL265"/>
      <c r="CM265"/>
      <c r="CN265"/>
      <c r="CO265"/>
      <c r="CP265"/>
      <c r="CQ265"/>
      <c r="CR265"/>
      <c r="CS265"/>
      <c r="CT265"/>
      <c r="CU265"/>
      <c r="CV265"/>
      <c r="CW265"/>
      <c r="CX265"/>
      <c r="CY265"/>
      <c r="CZ265"/>
      <c r="DA265"/>
      <c r="DB265"/>
      <c r="DC265"/>
      <c r="DD265"/>
      <c r="DE265"/>
      <c r="DF265"/>
      <c r="DG265"/>
      <c r="DH265"/>
      <c r="DI265"/>
      <c r="DJ265"/>
      <c r="DK265"/>
      <c r="DL265"/>
      <c r="DM265"/>
      <c r="DN265"/>
      <c r="DO265"/>
      <c r="DP265"/>
      <c r="DQ265"/>
      <c r="DR265"/>
      <c r="DS265"/>
      <c r="DT265"/>
      <c r="DU265"/>
      <c r="DV265"/>
      <c r="DW265"/>
      <c r="DX265"/>
      <c r="DY265"/>
      <c r="DZ265"/>
      <c r="EA265"/>
      <c r="EB265"/>
      <c r="EC265"/>
      <c r="ED265"/>
      <c r="EE265"/>
      <c r="EF265"/>
      <c r="EG265"/>
      <c r="EH265"/>
      <c r="EI265"/>
      <c r="EJ265"/>
      <c r="EK265"/>
      <c r="EL265"/>
      <c r="EM265"/>
      <c r="EN265"/>
      <c r="EO265"/>
      <c r="EP265"/>
      <c r="EQ265"/>
      <c r="ER265"/>
      <c r="ES265"/>
      <c r="ET265"/>
      <c r="EU265"/>
      <c r="EV265"/>
      <c r="EW265"/>
      <c r="EX265"/>
      <c r="EY265"/>
      <c r="EZ265"/>
      <c r="FA265"/>
      <c r="FB265"/>
      <c r="FC265"/>
      <c r="FD265"/>
      <c r="FE265"/>
      <c r="FF265"/>
      <c r="FG265"/>
      <c r="FH265"/>
      <c r="FI265"/>
      <c r="FJ265"/>
      <c r="FK265"/>
      <c r="FL265"/>
      <c r="FM265"/>
      <c r="FN265"/>
      <c r="FO265"/>
      <c r="FP265"/>
      <c r="FQ265"/>
      <c r="FR265"/>
      <c r="FS265"/>
      <c r="FT265"/>
      <c r="FU265"/>
      <c r="FV265"/>
      <c r="FW265"/>
      <c r="FX265"/>
      <c r="FY265"/>
      <c r="FZ265"/>
      <c r="GA265"/>
      <c r="GB265"/>
      <c r="GC265"/>
      <c r="GD265"/>
      <c r="GE265"/>
      <c r="GF265"/>
      <c r="GG265"/>
      <c r="GH265"/>
      <c r="GI265"/>
      <c r="GJ265"/>
      <c r="GK265"/>
      <c r="GL265"/>
      <c r="GM265"/>
      <c r="GN265"/>
      <c r="GO265"/>
      <c r="GP265"/>
      <c r="GQ265"/>
      <c r="GR265"/>
      <c r="GS265"/>
      <c r="GT265"/>
      <c r="GU265"/>
      <c r="GV265"/>
      <c r="GW265"/>
      <c r="GX265"/>
      <c r="GY265"/>
      <c r="GZ265"/>
      <c r="HA265"/>
      <c r="HB265"/>
      <c r="HC265"/>
      <c r="HD265"/>
      <c r="HE265"/>
      <c r="HF265"/>
      <c r="HG265"/>
      <c r="HH265"/>
      <c r="HI265"/>
      <c r="HJ265"/>
      <c r="HK265"/>
      <c r="HL265"/>
      <c r="HM265"/>
      <c r="HN265"/>
      <c r="HO265"/>
      <c r="HP265"/>
      <c r="HQ265"/>
      <c r="HR265"/>
      <c r="HS265"/>
      <c r="HT265"/>
      <c r="HU265"/>
      <c r="HV265"/>
      <c r="HW265"/>
      <c r="HX265"/>
      <c r="HY265"/>
      <c r="HZ265"/>
      <c r="IA265"/>
      <c r="IB265"/>
      <c r="IC265"/>
      <c r="ID265"/>
      <c r="IE265"/>
      <c r="IF265"/>
      <c r="IG265"/>
      <c r="IH265"/>
      <c r="II265"/>
      <c r="IJ265"/>
      <c r="IK265"/>
      <c r="IL265"/>
      <c r="IM265"/>
      <c r="IN265"/>
      <c r="IO265"/>
      <c r="IP265"/>
      <c r="IQ265"/>
      <c r="IR265"/>
      <c r="IS265"/>
      <c r="IT265"/>
      <c r="IU265"/>
      <c r="IV265"/>
      <c r="IW265"/>
      <c r="IX265"/>
      <c r="IY265"/>
    </row>
    <row r="266" spans="1:259" ht="47" customHeight="1" x14ac:dyDescent="0.2">
      <c r="A266" s="14" t="s">
        <v>323</v>
      </c>
      <c r="B266" s="29" t="str">
        <f>VLOOKUP(A266,'HECVAT - Full'!A$26:B$285,2,FALSE)</f>
        <v>Can you provide a HIPAA compliance attestation document?</v>
      </c>
      <c r="C266" s="36" t="str">
        <f>IF(LEN(VLOOKUP($A266,Questions!$B:$AA,20,FALSE))=0,"",VLOOKUP($A266,Questions!$B:$AA,20,FALSE))</f>
        <v xml:space="preserve"> </v>
      </c>
      <c r="D266" s="36" t="str">
        <f>IF(LEN(VLOOKUP($A266,Questions!$B:$AA,21,FALSE))=0,"",VLOOKUP($A266,Questions!$B:$AA,21,FALSE))</f>
        <v xml:space="preserve"> </v>
      </c>
      <c r="E266" s="36" t="str">
        <f>IF(LEN(VLOOKUP($A266,Questions!$B:$AA,22,FALSE))=0,"",VLOOKUP($A266,Questions!$B:$AA,22,FALSE))</f>
        <v xml:space="preserve"> </v>
      </c>
      <c r="F266" s="36" t="str">
        <f>IF(LEN(VLOOKUP($A266,Questions!$B:$AA,23,FALSE))=0,"",VLOOKUP($A266,Questions!$B:$AA,23,FALSE))</f>
        <v xml:space="preserve"> </v>
      </c>
      <c r="G266" s="36" t="str">
        <f>IF(LEN(VLOOKUP($A266,Questions!$B:$AA,24,FALSE))=0,"",VLOOKUP($A266,Questions!$B:$AA,24,FALSE))</f>
        <v xml:space="preserve"> </v>
      </c>
      <c r="H266" s="37" t="str">
        <f>IF(LEN(VLOOKUP($A266,Questions!$B:$AA,25,FALSE))=0,"",VLOOKUP($A266,Questions!$B:$AA,25,FALSE))</f>
        <v xml:space="preserve"> </v>
      </c>
      <c r="I266" s="36" t="str">
        <f>IF(LEN(VLOOKUP($A266,Questions!$B:$AA,26,FALSE))=0,"",VLOOKUP($A266,Questions!$B:$AA,26,FALSE))</f>
        <v xml:space="preserve"> </v>
      </c>
      <c r="J266" s="36" t="str">
        <f>IF(LEN(VLOOKUP($A266,Questions!$B:$AB,27,FALSE))=0,"",VLOOKUP($A266,Questions!$B:$AB,27,FALSE))</f>
        <v xml:space="preserve"> </v>
      </c>
      <c r="K266"/>
      <c r="L266"/>
      <c r="M266"/>
      <c r="N266"/>
      <c r="O266"/>
      <c r="P266"/>
      <c r="Q266"/>
      <c r="R266"/>
      <c r="S266"/>
      <c r="T266"/>
      <c r="U266"/>
      <c r="V266"/>
      <c r="W266"/>
      <c r="X266"/>
      <c r="Y266"/>
      <c r="Z266"/>
      <c r="AA266"/>
      <c r="AB266"/>
      <c r="AC266"/>
      <c r="AD266"/>
      <c r="AE266"/>
      <c r="AF266"/>
      <c r="AG266"/>
      <c r="AH266"/>
      <c r="AI266"/>
      <c r="AJ266"/>
      <c r="AK266"/>
      <c r="AL266"/>
      <c r="AM266"/>
      <c r="AN266"/>
      <c r="AO266"/>
      <c r="AP266"/>
      <c r="AQ266"/>
      <c r="AR266"/>
      <c r="AS266"/>
      <c r="AT266"/>
      <c r="AU266"/>
      <c r="AV266"/>
      <c r="AW266"/>
      <c r="AX266"/>
      <c r="AY266"/>
      <c r="AZ266"/>
      <c r="BA266"/>
      <c r="BB266"/>
      <c r="BC266"/>
      <c r="BD266"/>
      <c r="BE266"/>
      <c r="BF266"/>
      <c r="BG266"/>
      <c r="BH266"/>
      <c r="BI266"/>
      <c r="BJ266"/>
      <c r="BK266"/>
      <c r="BL266"/>
      <c r="BM266"/>
      <c r="BN266"/>
      <c r="BO266"/>
      <c r="BP266"/>
      <c r="BQ266"/>
      <c r="BR266"/>
      <c r="BS266"/>
      <c r="BT266"/>
      <c r="BU266"/>
      <c r="BV266"/>
      <c r="BW266"/>
      <c r="BX266"/>
      <c r="BY266"/>
      <c r="BZ266"/>
      <c r="CA266"/>
      <c r="CB266"/>
      <c r="CC266"/>
      <c r="CD266"/>
      <c r="CE266"/>
      <c r="CF266"/>
      <c r="CG266"/>
      <c r="CH266"/>
      <c r="CI266"/>
      <c r="CJ266"/>
      <c r="CK266"/>
      <c r="CL266"/>
      <c r="CM266"/>
      <c r="CN266"/>
      <c r="CO266"/>
      <c r="CP266"/>
      <c r="CQ266"/>
      <c r="CR266"/>
      <c r="CS266"/>
      <c r="CT266"/>
      <c r="CU266"/>
      <c r="CV266"/>
      <c r="CW266"/>
      <c r="CX266"/>
      <c r="CY266"/>
      <c r="CZ266"/>
      <c r="DA266"/>
      <c r="DB266"/>
      <c r="DC266"/>
      <c r="DD266"/>
      <c r="DE266"/>
      <c r="DF266"/>
      <c r="DG266"/>
      <c r="DH266"/>
      <c r="DI266"/>
      <c r="DJ266"/>
      <c r="DK266"/>
      <c r="DL266"/>
      <c r="DM266"/>
      <c r="DN266"/>
      <c r="DO266"/>
      <c r="DP266"/>
      <c r="DQ266"/>
      <c r="DR266"/>
      <c r="DS266"/>
      <c r="DT266"/>
      <c r="DU266"/>
      <c r="DV266"/>
      <c r="DW266"/>
      <c r="DX266"/>
      <c r="DY266"/>
      <c r="DZ266"/>
      <c r="EA266"/>
      <c r="EB266"/>
      <c r="EC266"/>
      <c r="ED266"/>
      <c r="EE266"/>
      <c r="EF266"/>
      <c r="EG266"/>
      <c r="EH266"/>
      <c r="EI266"/>
      <c r="EJ266"/>
      <c r="EK266"/>
      <c r="EL266"/>
      <c r="EM266"/>
      <c r="EN266"/>
      <c r="EO266"/>
      <c r="EP266"/>
      <c r="EQ266"/>
      <c r="ER266"/>
      <c r="ES266"/>
      <c r="ET266"/>
      <c r="EU266"/>
      <c r="EV266"/>
      <c r="EW266"/>
      <c r="EX266"/>
      <c r="EY266"/>
      <c r="EZ266"/>
      <c r="FA266"/>
      <c r="FB266"/>
      <c r="FC266"/>
      <c r="FD266"/>
      <c r="FE266"/>
      <c r="FF266"/>
      <c r="FG266"/>
      <c r="FH266"/>
      <c r="FI266"/>
      <c r="FJ266"/>
      <c r="FK266"/>
      <c r="FL266"/>
      <c r="FM266"/>
      <c r="FN266"/>
      <c r="FO266"/>
      <c r="FP266"/>
      <c r="FQ266"/>
      <c r="FR266"/>
      <c r="FS266"/>
      <c r="FT266"/>
      <c r="FU266"/>
      <c r="FV266"/>
      <c r="FW266"/>
      <c r="FX266"/>
      <c r="FY266"/>
      <c r="FZ266"/>
      <c r="GA266"/>
      <c r="GB266"/>
      <c r="GC266"/>
      <c r="GD266"/>
      <c r="GE266"/>
      <c r="GF266"/>
      <c r="GG266"/>
      <c r="GH266"/>
      <c r="GI266"/>
      <c r="GJ266"/>
      <c r="GK266"/>
      <c r="GL266"/>
      <c r="GM266"/>
      <c r="GN266"/>
      <c r="GO266"/>
      <c r="GP266"/>
      <c r="GQ266"/>
      <c r="GR266"/>
      <c r="GS266"/>
      <c r="GT266"/>
      <c r="GU266"/>
      <c r="GV266"/>
      <c r="GW266"/>
      <c r="GX266"/>
      <c r="GY266"/>
      <c r="GZ266"/>
      <c r="HA266"/>
      <c r="HB266"/>
      <c r="HC266"/>
      <c r="HD266"/>
      <c r="HE266"/>
      <c r="HF266"/>
      <c r="HG266"/>
      <c r="HH266"/>
      <c r="HI266"/>
      <c r="HJ266"/>
      <c r="HK266"/>
      <c r="HL266"/>
      <c r="HM266"/>
      <c r="HN266"/>
      <c r="HO266"/>
      <c r="HP266"/>
      <c r="HQ266"/>
      <c r="HR266"/>
      <c r="HS266"/>
      <c r="HT266"/>
      <c r="HU266"/>
      <c r="HV266"/>
      <c r="HW266"/>
      <c r="HX266"/>
      <c r="HY266"/>
      <c r="HZ266"/>
      <c r="IA266"/>
      <c r="IB266"/>
      <c r="IC266"/>
      <c r="ID266"/>
      <c r="IE266"/>
      <c r="IF266"/>
      <c r="IG266"/>
      <c r="IH266"/>
      <c r="II266"/>
      <c r="IJ266"/>
      <c r="IK266"/>
      <c r="IL266"/>
      <c r="IM266"/>
      <c r="IN266"/>
      <c r="IO266"/>
      <c r="IP266"/>
      <c r="IQ266"/>
      <c r="IR266"/>
      <c r="IS266"/>
      <c r="IT266"/>
      <c r="IU266"/>
      <c r="IV266"/>
      <c r="IW266"/>
      <c r="IX266"/>
      <c r="IY266"/>
    </row>
    <row r="267" spans="1:259" ht="36" customHeight="1" x14ac:dyDescent="0.2">
      <c r="A267" s="14" t="s">
        <v>324</v>
      </c>
      <c r="B267" s="29" t="str">
        <f>VLOOKUP(A267,'HECVAT - Full'!A$26:B$285,2,FALSE)</f>
        <v>Are you willing to enter into a Business Associate Agreement (BAA)?</v>
      </c>
      <c r="C267" s="36" t="str">
        <f>IF(LEN(VLOOKUP($A267,Questions!$B:$AA,20,FALSE))=0,"",VLOOKUP($A267,Questions!$B:$AA,20,FALSE))</f>
        <v xml:space="preserve"> </v>
      </c>
      <c r="D267" s="36" t="str">
        <f>IF(LEN(VLOOKUP($A267,Questions!$B:$AA,21,FALSE))=0,"",VLOOKUP($A267,Questions!$B:$AA,21,FALSE))</f>
        <v xml:space="preserve"> </v>
      </c>
      <c r="E267" s="36" t="str">
        <f>IF(LEN(VLOOKUP($A267,Questions!$B:$AA,22,FALSE))=0,"",VLOOKUP($A267,Questions!$B:$AA,22,FALSE))</f>
        <v xml:space="preserve"> </v>
      </c>
      <c r="F267" s="36" t="str">
        <f>IF(LEN(VLOOKUP($A267,Questions!$B:$AA,23,FALSE))=0,"",VLOOKUP($A267,Questions!$B:$AA,23,FALSE))</f>
        <v xml:space="preserve"> </v>
      </c>
      <c r="G267" s="36" t="str">
        <f>IF(LEN(VLOOKUP($A267,Questions!$B:$AA,24,FALSE))=0,"",VLOOKUP($A267,Questions!$B:$AA,24,FALSE))</f>
        <v xml:space="preserve"> </v>
      </c>
      <c r="H267" s="37" t="str">
        <f>IF(LEN(VLOOKUP($A267,Questions!$B:$AA,25,FALSE))=0,"",VLOOKUP($A267,Questions!$B:$AA,25,FALSE))</f>
        <v xml:space="preserve"> </v>
      </c>
      <c r="I267" s="36" t="str">
        <f>IF(LEN(VLOOKUP($A267,Questions!$B:$AA,26,FALSE))=0,"",VLOOKUP($A267,Questions!$B:$AA,26,FALSE))</f>
        <v xml:space="preserve"> </v>
      </c>
      <c r="J267" s="36" t="str">
        <f>IF(LEN(VLOOKUP($A267,Questions!$B:$AB,27,FALSE))=0,"",VLOOKUP($A267,Questions!$B:$AB,27,FALSE))</f>
        <v xml:space="preserve"> </v>
      </c>
      <c r="K267"/>
      <c r="L267"/>
      <c r="M267"/>
      <c r="N267"/>
      <c r="O267"/>
      <c r="P267"/>
      <c r="Q267"/>
      <c r="R267"/>
      <c r="S267"/>
      <c r="T267"/>
      <c r="U267"/>
      <c r="V267"/>
      <c r="W267"/>
      <c r="X267"/>
      <c r="Y267"/>
      <c r="Z267"/>
      <c r="AA267"/>
      <c r="AB267"/>
      <c r="AC267"/>
      <c r="AD267"/>
      <c r="AE267"/>
      <c r="AF267"/>
      <c r="AG267"/>
      <c r="AH267"/>
      <c r="AI267"/>
      <c r="AJ267"/>
      <c r="AK267"/>
      <c r="AL267"/>
      <c r="AM267"/>
      <c r="AN267"/>
      <c r="AO267"/>
      <c r="AP267"/>
      <c r="AQ267"/>
      <c r="AR267"/>
      <c r="AS267"/>
      <c r="AT267"/>
      <c r="AU267"/>
      <c r="AV267"/>
      <c r="AW267"/>
      <c r="AX267"/>
      <c r="AY267"/>
      <c r="AZ267"/>
      <c r="BA267"/>
      <c r="BB267"/>
      <c r="BC267"/>
      <c r="BD267"/>
      <c r="BE267"/>
      <c r="BF267"/>
      <c r="BG267"/>
      <c r="BH267"/>
      <c r="BI267"/>
      <c r="BJ267"/>
      <c r="BK267"/>
      <c r="BL267"/>
      <c r="BM267"/>
      <c r="BN267"/>
      <c r="BO267"/>
      <c r="BP267"/>
      <c r="BQ267"/>
      <c r="BR267"/>
      <c r="BS267"/>
      <c r="BT267"/>
      <c r="BU267"/>
      <c r="BV267"/>
      <c r="BW267"/>
      <c r="BX267"/>
      <c r="BY267"/>
      <c r="BZ267"/>
      <c r="CA267"/>
      <c r="CB267"/>
      <c r="CC267"/>
      <c r="CD267"/>
      <c r="CE267"/>
      <c r="CF267"/>
      <c r="CG267"/>
      <c r="CH267"/>
      <c r="CI267"/>
      <c r="CJ267"/>
      <c r="CK267"/>
      <c r="CL267"/>
      <c r="CM267"/>
      <c r="CN267"/>
      <c r="CO267"/>
      <c r="CP267"/>
      <c r="CQ267"/>
      <c r="CR267"/>
      <c r="CS267"/>
      <c r="CT267"/>
      <c r="CU267"/>
      <c r="CV267"/>
      <c r="CW267"/>
      <c r="CX267"/>
      <c r="CY267"/>
      <c r="CZ267"/>
      <c r="DA267"/>
      <c r="DB267"/>
      <c r="DC267"/>
      <c r="DD267"/>
      <c r="DE267"/>
      <c r="DF267"/>
      <c r="DG267"/>
      <c r="DH267"/>
      <c r="DI267"/>
      <c r="DJ267"/>
      <c r="DK267"/>
      <c r="DL267"/>
      <c r="DM267"/>
      <c r="DN267"/>
      <c r="DO267"/>
      <c r="DP267"/>
      <c r="DQ267"/>
      <c r="DR267"/>
      <c r="DS267"/>
      <c r="DT267"/>
      <c r="DU267"/>
      <c r="DV267"/>
      <c r="DW267"/>
      <c r="DX267"/>
      <c r="DY267"/>
      <c r="DZ267"/>
      <c r="EA267"/>
      <c r="EB267"/>
      <c r="EC267"/>
      <c r="ED267"/>
      <c r="EE267"/>
      <c r="EF267"/>
      <c r="EG267"/>
      <c r="EH267"/>
      <c r="EI267"/>
      <c r="EJ267"/>
      <c r="EK267"/>
      <c r="EL267"/>
      <c r="EM267"/>
      <c r="EN267"/>
      <c r="EO267"/>
      <c r="EP267"/>
      <c r="EQ267"/>
      <c r="ER267"/>
      <c r="ES267"/>
      <c r="ET267"/>
      <c r="EU267"/>
      <c r="EV267"/>
      <c r="EW267"/>
      <c r="EX267"/>
      <c r="EY267"/>
      <c r="EZ267"/>
      <c r="FA267"/>
      <c r="FB267"/>
      <c r="FC267"/>
      <c r="FD267"/>
      <c r="FE267"/>
      <c r="FF267"/>
      <c r="FG267"/>
      <c r="FH267"/>
      <c r="FI267"/>
      <c r="FJ267"/>
      <c r="FK267"/>
      <c r="FL267"/>
      <c r="FM267"/>
      <c r="FN267"/>
      <c r="FO267"/>
      <c r="FP267"/>
      <c r="FQ267"/>
      <c r="FR267"/>
      <c r="FS267"/>
      <c r="FT267"/>
      <c r="FU267"/>
      <c r="FV267"/>
      <c r="FW267"/>
      <c r="FX267"/>
      <c r="FY267"/>
      <c r="FZ267"/>
      <c r="GA267"/>
      <c r="GB267"/>
      <c r="GC267"/>
      <c r="GD267"/>
      <c r="GE267"/>
      <c r="GF267"/>
      <c r="GG267"/>
      <c r="GH267"/>
      <c r="GI267"/>
      <c r="GJ267"/>
      <c r="GK267"/>
      <c r="GL267"/>
      <c r="GM267"/>
      <c r="GN267"/>
      <c r="GO267"/>
      <c r="GP267"/>
      <c r="GQ267"/>
      <c r="GR267"/>
      <c r="GS267"/>
      <c r="GT267"/>
      <c r="GU267"/>
      <c r="GV267"/>
      <c r="GW267"/>
      <c r="GX267"/>
      <c r="GY267"/>
      <c r="GZ267"/>
      <c r="HA267"/>
      <c r="HB267"/>
      <c r="HC267"/>
      <c r="HD267"/>
      <c r="HE267"/>
      <c r="HF267"/>
      <c r="HG267"/>
      <c r="HH267"/>
      <c r="HI267"/>
      <c r="HJ267"/>
      <c r="HK267"/>
      <c r="HL267"/>
      <c r="HM267"/>
      <c r="HN267"/>
      <c r="HO267"/>
      <c r="HP267"/>
      <c r="HQ267"/>
      <c r="HR267"/>
      <c r="HS267"/>
      <c r="HT267"/>
      <c r="HU267"/>
      <c r="HV267"/>
      <c r="HW267"/>
      <c r="HX267"/>
      <c r="HY267"/>
      <c r="HZ267"/>
      <c r="IA267"/>
      <c r="IB267"/>
      <c r="IC267"/>
      <c r="ID267"/>
      <c r="IE267"/>
      <c r="IF267"/>
      <c r="IG267"/>
      <c r="IH267"/>
      <c r="II267"/>
      <c r="IJ267"/>
      <c r="IK267"/>
      <c r="IL267"/>
      <c r="IM267"/>
      <c r="IN267"/>
      <c r="IO267"/>
      <c r="IP267"/>
      <c r="IQ267"/>
      <c r="IR267"/>
      <c r="IS267"/>
      <c r="IT267"/>
      <c r="IU267"/>
      <c r="IV267"/>
      <c r="IW267"/>
      <c r="IX267"/>
      <c r="IY267"/>
    </row>
    <row r="268" spans="1:259" ht="36" customHeight="1" x14ac:dyDescent="0.2">
      <c r="A268" s="14" t="s">
        <v>325</v>
      </c>
      <c r="B268" s="29" t="str">
        <f>VLOOKUP(A268,'HECVAT - Full'!A$26:B$285,2,FALSE)</f>
        <v>Have you entered into a BAA with all subcontractors who may have access to protected health information (PHI)?</v>
      </c>
      <c r="C268" s="36" t="str">
        <f>IF(LEN(VLOOKUP($A268,Questions!$B:$AA,20,FALSE))=0,"",VLOOKUP($A268,Questions!$B:$AA,20,FALSE))</f>
        <v xml:space="preserve"> </v>
      </c>
      <c r="D268" s="36" t="str">
        <f>IF(LEN(VLOOKUP($A268,Questions!$B:$AA,21,FALSE))=0,"",VLOOKUP($A268,Questions!$B:$AA,21,FALSE))</f>
        <v xml:space="preserve"> </v>
      </c>
      <c r="E268" s="36" t="str">
        <f>IF(LEN(VLOOKUP($A268,Questions!$B:$AA,22,FALSE))=0,"",VLOOKUP($A268,Questions!$B:$AA,22,FALSE))</f>
        <v xml:space="preserve"> </v>
      </c>
      <c r="F268" s="36" t="str">
        <f>IF(LEN(VLOOKUP($A268,Questions!$B:$AA,23,FALSE))=0,"",VLOOKUP($A268,Questions!$B:$AA,23,FALSE))</f>
        <v xml:space="preserve"> </v>
      </c>
      <c r="G268" s="37" t="str">
        <f>IF(LEN(VLOOKUP($A268,Questions!$B:$AA,24,FALSE))=0,"",VLOOKUP($A268,Questions!$B:$AA,24,FALSE))</f>
        <v xml:space="preserve"> </v>
      </c>
      <c r="H268" s="37" t="str">
        <f>IF(LEN(VLOOKUP($A268,Questions!$B:$AA,25,FALSE))=0,"",VLOOKUP($A268,Questions!$B:$AA,25,FALSE))</f>
        <v xml:space="preserve"> </v>
      </c>
      <c r="I268" s="36" t="str">
        <f>IF(LEN(VLOOKUP($A268,Questions!$B:$AA,26,FALSE))=0,"",VLOOKUP($A268,Questions!$B:$AA,26,FALSE))</f>
        <v xml:space="preserve"> </v>
      </c>
      <c r="J268" s="36" t="str">
        <f>IF(LEN(VLOOKUP($A268,Questions!$B:$AB,27,FALSE))=0,"",VLOOKUP($A268,Questions!$B:$AB,27,FALSE))</f>
        <v xml:space="preserve"> </v>
      </c>
      <c r="K268"/>
      <c r="L268"/>
      <c r="M268"/>
      <c r="N268"/>
      <c r="O268"/>
      <c r="P268"/>
      <c r="Q268"/>
      <c r="R268"/>
      <c r="S268"/>
      <c r="T268"/>
      <c r="U268"/>
      <c r="V268"/>
      <c r="W268"/>
      <c r="X268"/>
      <c r="Y268"/>
      <c r="Z268"/>
      <c r="AA268"/>
      <c r="AB268"/>
      <c r="AC268"/>
      <c r="AD268"/>
      <c r="AE268"/>
      <c r="AF268"/>
      <c r="AG268"/>
      <c r="AH268"/>
      <c r="AI268"/>
      <c r="AJ268"/>
      <c r="AK268"/>
      <c r="AL268"/>
      <c r="AM268"/>
      <c r="AN268"/>
      <c r="AO268"/>
      <c r="AP268"/>
      <c r="AQ268"/>
      <c r="AR268"/>
      <c r="AS268"/>
      <c r="AT268"/>
      <c r="AU268"/>
      <c r="AV268"/>
      <c r="AW268"/>
      <c r="AX268"/>
      <c r="AY268"/>
      <c r="AZ268"/>
      <c r="BA268"/>
      <c r="BB268"/>
      <c r="BC268"/>
      <c r="BD268"/>
      <c r="BE268"/>
      <c r="BF268"/>
      <c r="BG268"/>
      <c r="BH268"/>
      <c r="BI268"/>
      <c r="BJ268"/>
      <c r="BK268"/>
      <c r="BL268"/>
      <c r="BM268"/>
      <c r="BN268"/>
      <c r="BO268"/>
      <c r="BP268"/>
      <c r="BQ268"/>
      <c r="BR268"/>
      <c r="BS268"/>
      <c r="BT268"/>
      <c r="BU268"/>
      <c r="BV268"/>
      <c r="BW268"/>
      <c r="BX268"/>
      <c r="BY268"/>
      <c r="BZ268"/>
      <c r="CA268"/>
      <c r="CB268"/>
      <c r="CC268"/>
      <c r="CD268"/>
      <c r="CE268"/>
      <c r="CF268"/>
      <c r="CG268"/>
      <c r="CH268"/>
      <c r="CI268"/>
      <c r="CJ268"/>
      <c r="CK268"/>
      <c r="CL268"/>
      <c r="CM268"/>
      <c r="CN268"/>
      <c r="CO268"/>
      <c r="CP268"/>
      <c r="CQ268"/>
      <c r="CR268"/>
      <c r="CS268"/>
      <c r="CT268"/>
      <c r="CU268"/>
      <c r="CV268"/>
      <c r="CW268"/>
      <c r="CX268"/>
      <c r="CY268"/>
      <c r="CZ268"/>
      <c r="DA268"/>
      <c r="DB268"/>
      <c r="DC268"/>
      <c r="DD268"/>
      <c r="DE268"/>
      <c r="DF268"/>
      <c r="DG268"/>
      <c r="DH268"/>
      <c r="DI268"/>
      <c r="DJ268"/>
      <c r="DK268"/>
      <c r="DL268"/>
      <c r="DM268"/>
      <c r="DN268"/>
      <c r="DO268"/>
      <c r="DP268"/>
      <c r="DQ268"/>
      <c r="DR268"/>
      <c r="DS268"/>
      <c r="DT268"/>
      <c r="DU268"/>
      <c r="DV268"/>
      <c r="DW268"/>
      <c r="DX268"/>
      <c r="DY268"/>
      <c r="DZ268"/>
      <c r="EA268"/>
      <c r="EB268"/>
      <c r="EC268"/>
      <c r="ED268"/>
      <c r="EE268"/>
      <c r="EF268"/>
      <c r="EG268"/>
      <c r="EH268"/>
      <c r="EI268"/>
      <c r="EJ268"/>
      <c r="EK268"/>
      <c r="EL268"/>
      <c r="EM268"/>
      <c r="EN268"/>
      <c r="EO268"/>
      <c r="EP268"/>
      <c r="EQ268"/>
      <c r="ER268"/>
      <c r="ES268"/>
      <c r="ET268"/>
      <c r="EU268"/>
      <c r="EV268"/>
      <c r="EW268"/>
      <c r="EX268"/>
      <c r="EY268"/>
      <c r="EZ268"/>
      <c r="FA268"/>
      <c r="FB268"/>
      <c r="FC268"/>
      <c r="FD268"/>
      <c r="FE268"/>
      <c r="FF268"/>
      <c r="FG268"/>
      <c r="FH268"/>
      <c r="FI268"/>
      <c r="FJ268"/>
      <c r="FK268"/>
      <c r="FL268"/>
      <c r="FM268"/>
      <c r="FN268"/>
      <c r="FO268"/>
      <c r="FP268"/>
      <c r="FQ268"/>
      <c r="FR268"/>
      <c r="FS268"/>
      <c r="FT268"/>
      <c r="FU268"/>
      <c r="FV268"/>
      <c r="FW268"/>
      <c r="FX268"/>
      <c r="FY268"/>
      <c r="FZ268"/>
      <c r="GA268"/>
      <c r="GB268"/>
      <c r="GC268"/>
      <c r="GD268"/>
      <c r="GE268"/>
      <c r="GF268"/>
      <c r="GG268"/>
      <c r="GH268"/>
      <c r="GI268"/>
      <c r="GJ268"/>
      <c r="GK268"/>
      <c r="GL268"/>
      <c r="GM268"/>
      <c r="GN268"/>
      <c r="GO268"/>
      <c r="GP268"/>
      <c r="GQ268"/>
      <c r="GR268"/>
      <c r="GS268"/>
      <c r="GT268"/>
      <c r="GU268"/>
      <c r="GV268"/>
      <c r="GW268"/>
      <c r="GX268"/>
      <c r="GY268"/>
      <c r="GZ268"/>
      <c r="HA268"/>
      <c r="HB268"/>
      <c r="HC268"/>
      <c r="HD268"/>
      <c r="HE268"/>
      <c r="HF268"/>
      <c r="HG268"/>
      <c r="HH268"/>
      <c r="HI268"/>
      <c r="HJ268"/>
      <c r="HK268"/>
      <c r="HL268"/>
      <c r="HM268"/>
      <c r="HN268"/>
      <c r="HO268"/>
      <c r="HP268"/>
      <c r="HQ268"/>
      <c r="HR268"/>
      <c r="HS268"/>
      <c r="HT268"/>
      <c r="HU268"/>
      <c r="HV268"/>
      <c r="HW268"/>
      <c r="HX268"/>
      <c r="HY268"/>
      <c r="HZ268"/>
      <c r="IA268"/>
      <c r="IB268"/>
      <c r="IC268"/>
      <c r="ID268"/>
      <c r="IE268"/>
      <c r="IF268"/>
      <c r="IG268"/>
      <c r="IH268"/>
      <c r="II268"/>
      <c r="IJ268"/>
      <c r="IK268"/>
      <c r="IL268"/>
      <c r="IM268"/>
      <c r="IN268"/>
      <c r="IO268"/>
      <c r="IP268"/>
      <c r="IQ268"/>
      <c r="IR268"/>
      <c r="IS268"/>
      <c r="IT268"/>
      <c r="IU268"/>
      <c r="IV268"/>
      <c r="IW268"/>
      <c r="IX268"/>
      <c r="IY268"/>
    </row>
    <row r="269" spans="1:259" ht="36" customHeight="1" x14ac:dyDescent="0.2">
      <c r="A269" s="380" t="str">
        <f>IF(OR($C$29="No",$C$30="Yes"),"PCI DSS - Optional based on QUALIFIER response.","PCI DSS")</f>
        <v>PCI DSS</v>
      </c>
      <c r="B269" s="380"/>
      <c r="C269" s="24" t="str">
        <f>C$22</f>
        <v>CIS Critical Security Controls v6.1</v>
      </c>
      <c r="D269" s="24" t="str">
        <f t="shared" ref="D269:J269" si="18">D$22</f>
        <v>HIPAA</v>
      </c>
      <c r="E269" s="24" t="str">
        <f t="shared" si="18"/>
        <v>ISO 27002:27013</v>
      </c>
      <c r="F269" s="24" t="str">
        <f t="shared" si="18"/>
        <v>NIST Cybersecurity Framework</v>
      </c>
      <c r="G269" s="24" t="str">
        <f t="shared" si="18"/>
        <v>NIST SP 800-171r1</v>
      </c>
      <c r="H269" s="24" t="str">
        <f t="shared" si="18"/>
        <v>NIST SP 800-53r4</v>
      </c>
      <c r="I269" s="24" t="str">
        <f t="shared" si="18"/>
        <v>PCI DSS</v>
      </c>
      <c r="J269" s="24" t="str">
        <f t="shared" si="18"/>
        <v>Trusted CI</v>
      </c>
      <c r="K269"/>
      <c r="L269"/>
      <c r="M269"/>
      <c r="N269"/>
      <c r="O269"/>
      <c r="P269"/>
      <c r="Q269"/>
      <c r="R269"/>
      <c r="S269"/>
      <c r="T269"/>
      <c r="U269"/>
      <c r="V269"/>
      <c r="W269"/>
      <c r="X269"/>
      <c r="Y269"/>
      <c r="Z269"/>
      <c r="AA269"/>
      <c r="AB269"/>
      <c r="AC269"/>
      <c r="AD269"/>
      <c r="AE269"/>
      <c r="AF269"/>
      <c r="AG269"/>
      <c r="AH269"/>
      <c r="AI269"/>
      <c r="AJ269"/>
      <c r="AK269"/>
      <c r="AL269"/>
      <c r="AM269"/>
      <c r="AN269"/>
      <c r="AO269"/>
      <c r="AP269"/>
      <c r="AQ269"/>
      <c r="AR269"/>
      <c r="AS269"/>
      <c r="AT269"/>
      <c r="AU269"/>
      <c r="AV269"/>
      <c r="AW269"/>
      <c r="AX269"/>
      <c r="AY269"/>
      <c r="AZ269"/>
      <c r="BA269"/>
      <c r="BB269"/>
      <c r="BC269"/>
      <c r="BD269"/>
      <c r="BE269"/>
      <c r="BF269"/>
      <c r="BG269"/>
      <c r="BH269"/>
      <c r="BI269"/>
      <c r="BJ269"/>
      <c r="BK269"/>
      <c r="BL269"/>
      <c r="BM269"/>
      <c r="BN269"/>
      <c r="BO269"/>
      <c r="BP269"/>
      <c r="BQ269"/>
      <c r="BR269"/>
      <c r="BS269"/>
      <c r="BT269"/>
      <c r="BU269"/>
      <c r="BV269"/>
      <c r="BW269"/>
      <c r="BX269"/>
      <c r="BY269"/>
      <c r="BZ269"/>
      <c r="CA269"/>
      <c r="CB269"/>
      <c r="CC269"/>
      <c r="CD269"/>
      <c r="CE269"/>
      <c r="CF269"/>
      <c r="CG269"/>
      <c r="CH269"/>
      <c r="CI269"/>
      <c r="CJ269"/>
      <c r="CK269"/>
      <c r="CL269"/>
      <c r="CM269"/>
      <c r="CN269"/>
      <c r="CO269"/>
      <c r="CP269"/>
      <c r="CQ269"/>
      <c r="CR269"/>
      <c r="CS269"/>
      <c r="CT269"/>
      <c r="CU269"/>
      <c r="CV269"/>
      <c r="CW269"/>
      <c r="CX269"/>
      <c r="CY269"/>
      <c r="CZ269"/>
      <c r="DA269"/>
      <c r="DB269"/>
      <c r="DC269"/>
      <c r="DD269"/>
      <c r="DE269"/>
      <c r="DF269"/>
      <c r="DG269"/>
      <c r="DH269"/>
      <c r="DI269"/>
      <c r="DJ269"/>
      <c r="DK269"/>
      <c r="DL269"/>
      <c r="DM269"/>
      <c r="DN269"/>
      <c r="DO269"/>
      <c r="DP269"/>
      <c r="DQ269"/>
      <c r="DR269"/>
      <c r="DS269"/>
      <c r="DT269"/>
      <c r="DU269"/>
      <c r="DV269"/>
      <c r="DW269"/>
      <c r="DX269"/>
      <c r="DY269"/>
      <c r="DZ269"/>
      <c r="EA269"/>
      <c r="EB269"/>
      <c r="EC269"/>
      <c r="ED269"/>
      <c r="EE269"/>
      <c r="EF269"/>
      <c r="EG269"/>
      <c r="EH269"/>
      <c r="EI269"/>
      <c r="EJ269"/>
      <c r="EK269"/>
      <c r="EL269"/>
      <c r="EM269"/>
      <c r="EN269"/>
      <c r="EO269"/>
      <c r="EP269"/>
      <c r="EQ269"/>
      <c r="ER269"/>
      <c r="ES269"/>
      <c r="ET269"/>
      <c r="EU269"/>
      <c r="EV269"/>
      <c r="EW269"/>
      <c r="EX269"/>
      <c r="EY269"/>
      <c r="EZ269"/>
      <c r="FA269"/>
      <c r="FB269"/>
      <c r="FC269"/>
      <c r="FD269"/>
      <c r="FE269"/>
      <c r="FF269"/>
      <c r="FG269"/>
      <c r="FH269"/>
      <c r="FI269"/>
      <c r="FJ269"/>
      <c r="FK269"/>
      <c r="FL269"/>
      <c r="FM269"/>
      <c r="FN269"/>
      <c r="FO269"/>
      <c r="FP269"/>
      <c r="FQ269"/>
      <c r="FR269"/>
      <c r="FS269"/>
      <c r="FT269"/>
      <c r="FU269"/>
      <c r="FV269"/>
      <c r="FW269"/>
      <c r="FX269"/>
      <c r="FY269"/>
      <c r="FZ269"/>
      <c r="GA269"/>
      <c r="GB269"/>
      <c r="GC269"/>
      <c r="GD269"/>
      <c r="GE269"/>
      <c r="GF269"/>
      <c r="GG269"/>
      <c r="GH269"/>
      <c r="GI269"/>
      <c r="GJ269"/>
      <c r="GK269"/>
      <c r="GL269"/>
      <c r="GM269"/>
      <c r="GN269"/>
      <c r="GO269"/>
      <c r="GP269"/>
      <c r="GQ269"/>
      <c r="GR269"/>
      <c r="GS269"/>
      <c r="GT269"/>
      <c r="GU269"/>
      <c r="GV269"/>
      <c r="GW269"/>
      <c r="GX269"/>
      <c r="GY269"/>
      <c r="GZ269"/>
      <c r="HA269"/>
      <c r="HB269"/>
      <c r="HC269"/>
      <c r="HD269"/>
      <c r="HE269"/>
      <c r="HF269"/>
      <c r="HG269"/>
      <c r="HH269"/>
      <c r="HI269"/>
      <c r="HJ269"/>
      <c r="HK269"/>
      <c r="HL269"/>
      <c r="HM269"/>
      <c r="HN269"/>
      <c r="HO269"/>
      <c r="HP269"/>
      <c r="HQ269"/>
      <c r="HR269"/>
      <c r="HS269"/>
      <c r="HT269"/>
      <c r="HU269"/>
      <c r="HV269"/>
      <c r="HW269"/>
      <c r="HX269"/>
      <c r="HY269"/>
      <c r="HZ269"/>
      <c r="IA269"/>
      <c r="IB269"/>
      <c r="IC269"/>
      <c r="ID269"/>
      <c r="IE269"/>
      <c r="IF269"/>
      <c r="IG269"/>
      <c r="IH269"/>
      <c r="II269"/>
      <c r="IJ269"/>
      <c r="IK269"/>
      <c r="IL269"/>
      <c r="IM269"/>
      <c r="IN269"/>
      <c r="IO269"/>
      <c r="IP269"/>
      <c r="IQ269"/>
      <c r="IR269"/>
      <c r="IS269"/>
      <c r="IT269"/>
      <c r="IU269"/>
      <c r="IV269"/>
      <c r="IW269"/>
      <c r="IX269"/>
      <c r="IY269"/>
    </row>
    <row r="270" spans="1:259" ht="48" customHeight="1" x14ac:dyDescent="0.2">
      <c r="A270" s="14" t="s">
        <v>326</v>
      </c>
      <c r="B270" s="29" t="str">
        <f>VLOOKUP(A270,'HECVAT - Full'!A$26:B$285,2,FALSE)</f>
        <v>Do your systems or products store, process, or transmit cardholder (payment/credit/debt card) data?</v>
      </c>
      <c r="C270" s="36" t="str">
        <f>IF(LEN(VLOOKUP($A270,Questions!$B:$AA,20,FALSE))=0,"",VLOOKUP($A270,Questions!$B:$AA,20,FALSE))</f>
        <v xml:space="preserve"> </v>
      </c>
      <c r="D270" s="38" t="str">
        <f>IF(LEN(VLOOKUP($A270,Questions!$B:$AA,21,FALSE))=0,"",VLOOKUP($A270,Questions!$B:$AA,21,FALSE))</f>
        <v xml:space="preserve"> </v>
      </c>
      <c r="E270" s="36" t="str">
        <f>IF(LEN(VLOOKUP($A270,Questions!$B:$AA,22,FALSE))=0,"",VLOOKUP($A270,Questions!$B:$AA,22,FALSE))</f>
        <v xml:space="preserve"> </v>
      </c>
      <c r="F270" s="36" t="str">
        <f>IF(LEN(VLOOKUP($A270,Questions!$B:$AA,23,FALSE))=0,"",VLOOKUP($A270,Questions!$B:$AA,23,FALSE))</f>
        <v xml:space="preserve"> </v>
      </c>
      <c r="G270" s="37" t="str">
        <f>IF(LEN(VLOOKUP($A270,Questions!$B:$AA,24,FALSE))=0,"",VLOOKUP($A270,Questions!$B:$AA,24,FALSE))</f>
        <v xml:space="preserve"> </v>
      </c>
      <c r="H270" s="38" t="str">
        <f>IF(LEN(VLOOKUP($A270,Questions!$B:$AA,25,FALSE))=0,"",VLOOKUP($A270,Questions!$B:$AA,25,FALSE))</f>
        <v xml:space="preserve"> </v>
      </c>
      <c r="I270" s="36" t="str">
        <f>IF(LEN(VLOOKUP($A270,Questions!$B:$AA,26,FALSE))=0,"",VLOOKUP($A270,Questions!$B:$AA,26,FALSE))</f>
        <v xml:space="preserve"> </v>
      </c>
      <c r="J270" s="36" t="str">
        <f>IF(LEN(VLOOKUP($A270,Questions!$B:$AB,27,FALSE))=0,"",VLOOKUP($A270,Questions!$B:$AB,27,FALSE))</f>
        <v xml:space="preserve"> </v>
      </c>
      <c r="K270"/>
      <c r="L270"/>
      <c r="M270"/>
      <c r="N270"/>
      <c r="O270"/>
      <c r="P270"/>
      <c r="Q270"/>
      <c r="R270"/>
      <c r="S270"/>
      <c r="T270"/>
      <c r="U270"/>
      <c r="V270"/>
      <c r="W270"/>
      <c r="X270"/>
      <c r="Y270"/>
      <c r="Z270"/>
      <c r="AA270"/>
      <c r="AB270"/>
      <c r="AC270"/>
      <c r="AD270"/>
      <c r="AE270"/>
      <c r="AF270"/>
      <c r="AG270"/>
      <c r="AH270"/>
      <c r="AI270"/>
      <c r="AJ270"/>
      <c r="AK270"/>
      <c r="AL270"/>
      <c r="AM270"/>
      <c r="AN270"/>
      <c r="AO270"/>
      <c r="AP270"/>
      <c r="AQ270"/>
      <c r="AR270"/>
      <c r="AS270"/>
      <c r="AT270"/>
      <c r="AU270"/>
      <c r="AV270"/>
      <c r="AW270"/>
      <c r="AX270"/>
      <c r="AY270"/>
      <c r="AZ270"/>
      <c r="BA270"/>
      <c r="BB270"/>
      <c r="BC270"/>
      <c r="BD270"/>
      <c r="BE270"/>
      <c r="BF270"/>
      <c r="BG270"/>
      <c r="BH270"/>
      <c r="BI270"/>
      <c r="BJ270"/>
      <c r="BK270"/>
      <c r="BL270"/>
      <c r="BM270"/>
      <c r="BN270"/>
      <c r="BO270"/>
      <c r="BP270"/>
      <c r="BQ270"/>
      <c r="BR270"/>
      <c r="BS270"/>
      <c r="BT270"/>
      <c r="BU270"/>
      <c r="BV270"/>
      <c r="BW270"/>
      <c r="BX270"/>
      <c r="BY270"/>
      <c r="BZ270"/>
      <c r="CA270"/>
      <c r="CB270"/>
      <c r="CC270"/>
      <c r="CD270"/>
      <c r="CE270"/>
      <c r="CF270"/>
      <c r="CG270"/>
      <c r="CH270"/>
      <c r="CI270"/>
      <c r="CJ270"/>
      <c r="CK270"/>
      <c r="CL270"/>
      <c r="CM270"/>
      <c r="CN270"/>
      <c r="CO270"/>
      <c r="CP270"/>
      <c r="CQ270"/>
      <c r="CR270"/>
      <c r="CS270"/>
      <c r="CT270"/>
      <c r="CU270"/>
      <c r="CV270"/>
      <c r="CW270"/>
      <c r="CX270"/>
      <c r="CY270"/>
      <c r="CZ270"/>
      <c r="DA270"/>
      <c r="DB270"/>
      <c r="DC270"/>
      <c r="DD270"/>
      <c r="DE270"/>
      <c r="DF270"/>
      <c r="DG270"/>
      <c r="DH270"/>
      <c r="DI270"/>
      <c r="DJ270"/>
      <c r="DK270"/>
      <c r="DL270"/>
      <c r="DM270"/>
      <c r="DN270"/>
      <c r="DO270"/>
      <c r="DP270"/>
      <c r="DQ270"/>
      <c r="DR270"/>
      <c r="DS270"/>
      <c r="DT270"/>
      <c r="DU270"/>
      <c r="DV270"/>
      <c r="DW270"/>
      <c r="DX270"/>
      <c r="DY270"/>
      <c r="DZ270"/>
      <c r="EA270"/>
      <c r="EB270"/>
      <c r="EC270"/>
      <c r="ED270"/>
      <c r="EE270"/>
      <c r="EF270"/>
      <c r="EG270"/>
      <c r="EH270"/>
      <c r="EI270"/>
      <c r="EJ270"/>
      <c r="EK270"/>
      <c r="EL270"/>
      <c r="EM270"/>
      <c r="EN270"/>
      <c r="EO270"/>
      <c r="EP270"/>
      <c r="EQ270"/>
      <c r="ER270"/>
      <c r="ES270"/>
      <c r="ET270"/>
      <c r="EU270"/>
      <c r="EV270"/>
      <c r="EW270"/>
      <c r="EX270"/>
      <c r="EY270"/>
      <c r="EZ270"/>
      <c r="FA270"/>
      <c r="FB270"/>
      <c r="FC270"/>
      <c r="FD270"/>
      <c r="FE270"/>
      <c r="FF270"/>
      <c r="FG270"/>
      <c r="FH270"/>
      <c r="FI270"/>
      <c r="FJ270"/>
      <c r="FK270"/>
      <c r="FL270"/>
      <c r="FM270"/>
      <c r="FN270"/>
      <c r="FO270"/>
      <c r="FP270"/>
      <c r="FQ270"/>
      <c r="FR270"/>
      <c r="FS270"/>
      <c r="FT270"/>
      <c r="FU270"/>
      <c r="FV270"/>
      <c r="FW270"/>
      <c r="FX270"/>
      <c r="FY270"/>
      <c r="FZ270"/>
      <c r="GA270"/>
      <c r="GB270"/>
      <c r="GC270"/>
      <c r="GD270"/>
      <c r="GE270"/>
      <c r="GF270"/>
      <c r="GG270"/>
      <c r="GH270"/>
      <c r="GI270"/>
      <c r="GJ270"/>
      <c r="GK270"/>
      <c r="GL270"/>
      <c r="GM270"/>
      <c r="GN270"/>
      <c r="GO270"/>
      <c r="GP270"/>
      <c r="GQ270"/>
      <c r="GR270"/>
      <c r="GS270"/>
      <c r="GT270"/>
      <c r="GU270"/>
      <c r="GV270"/>
      <c r="GW270"/>
      <c r="GX270"/>
      <c r="GY270"/>
      <c r="GZ270"/>
      <c r="HA270"/>
      <c r="HB270"/>
      <c r="HC270"/>
      <c r="HD270"/>
      <c r="HE270"/>
      <c r="HF270"/>
      <c r="HG270"/>
      <c r="HH270"/>
      <c r="HI270"/>
      <c r="HJ270"/>
      <c r="HK270"/>
      <c r="HL270"/>
      <c r="HM270"/>
      <c r="HN270"/>
      <c r="HO270"/>
      <c r="HP270"/>
      <c r="HQ270"/>
      <c r="HR270"/>
      <c r="HS270"/>
      <c r="HT270"/>
      <c r="HU270"/>
      <c r="HV270"/>
      <c r="HW270"/>
      <c r="HX270"/>
      <c r="HY270"/>
      <c r="HZ270"/>
      <c r="IA270"/>
      <c r="IB270"/>
      <c r="IC270"/>
      <c r="ID270"/>
      <c r="IE270"/>
      <c r="IF270"/>
      <c r="IG270"/>
      <c r="IH270"/>
      <c r="II270"/>
      <c r="IJ270"/>
      <c r="IK270"/>
      <c r="IL270"/>
      <c r="IM270"/>
      <c r="IN270"/>
      <c r="IO270"/>
      <c r="IP270"/>
      <c r="IQ270"/>
      <c r="IR270"/>
      <c r="IS270"/>
      <c r="IT270"/>
      <c r="IU270"/>
      <c r="IV270"/>
      <c r="IW270"/>
      <c r="IX270"/>
      <c r="IY270"/>
    </row>
    <row r="271" spans="1:259" ht="48" customHeight="1" x14ac:dyDescent="0.2">
      <c r="A271" s="14" t="s">
        <v>327</v>
      </c>
      <c r="B271" s="29" t="str">
        <f>VLOOKUP(A271,'HECVAT - Full'!A$26:B$285,2,FALSE)</f>
        <v>Are you compliant with the Payment Card Industry Data Security Standard (PCI DSS)?</v>
      </c>
      <c r="C271" s="36" t="str">
        <f>IF(LEN(VLOOKUP($A271,Questions!$B:$AA,20,FALSE))=0,"",VLOOKUP($A271,Questions!$B:$AA,20,FALSE))</f>
        <v xml:space="preserve"> </v>
      </c>
      <c r="D271" s="38" t="str">
        <f>IF(LEN(VLOOKUP($A271,Questions!$B:$AA,21,FALSE))=0,"",VLOOKUP($A271,Questions!$B:$AA,21,FALSE))</f>
        <v xml:space="preserve"> </v>
      </c>
      <c r="E271" s="36" t="str">
        <f>IF(LEN(VLOOKUP($A271,Questions!$B:$AA,22,FALSE))=0,"",VLOOKUP($A271,Questions!$B:$AA,22,FALSE))</f>
        <v xml:space="preserve"> </v>
      </c>
      <c r="F271" s="36" t="str">
        <f>IF(LEN(VLOOKUP($A271,Questions!$B:$AA,23,FALSE))=0,"",VLOOKUP($A271,Questions!$B:$AA,23,FALSE))</f>
        <v xml:space="preserve"> </v>
      </c>
      <c r="G271" s="37" t="str">
        <f>IF(LEN(VLOOKUP($A271,Questions!$B:$AA,24,FALSE))=0,"",VLOOKUP($A271,Questions!$B:$AA,24,FALSE))</f>
        <v xml:space="preserve"> </v>
      </c>
      <c r="H271" s="38" t="str">
        <f>IF(LEN(VLOOKUP($A271,Questions!$B:$AA,25,FALSE))=0,"",VLOOKUP($A271,Questions!$B:$AA,25,FALSE))</f>
        <v xml:space="preserve"> </v>
      </c>
      <c r="I271" s="36" t="str">
        <f>IF(LEN(VLOOKUP($A271,Questions!$B:$AA,26,FALSE))=0,"",VLOOKUP($A271,Questions!$B:$AA,26,FALSE))</f>
        <v xml:space="preserve"> </v>
      </c>
      <c r="J271" s="36" t="str">
        <f>IF(LEN(VLOOKUP($A271,Questions!$B:$AB,27,FALSE))=0,"",VLOOKUP($A271,Questions!$B:$AB,27,FALSE))</f>
        <v xml:space="preserve"> </v>
      </c>
      <c r="K271"/>
      <c r="L271"/>
      <c r="M271"/>
      <c r="N271"/>
      <c r="O271"/>
      <c r="P271"/>
      <c r="Q271"/>
      <c r="R271"/>
      <c r="S271"/>
      <c r="T271"/>
      <c r="U271"/>
      <c r="V271"/>
      <c r="W271"/>
      <c r="X271"/>
      <c r="Y271"/>
      <c r="Z271"/>
      <c r="AA271"/>
      <c r="AB271"/>
      <c r="AC271"/>
      <c r="AD271"/>
      <c r="AE271"/>
      <c r="AF271"/>
      <c r="AG271"/>
      <c r="AH271"/>
      <c r="AI271"/>
      <c r="AJ271"/>
      <c r="AK271"/>
      <c r="AL271"/>
      <c r="AM271"/>
      <c r="AN271"/>
      <c r="AO271"/>
      <c r="AP271"/>
      <c r="AQ271"/>
      <c r="AR271"/>
      <c r="AS271"/>
      <c r="AT271"/>
      <c r="AU271"/>
      <c r="AV271"/>
      <c r="AW271"/>
      <c r="AX271"/>
      <c r="AY271"/>
      <c r="AZ271"/>
      <c r="BA271"/>
      <c r="BB271"/>
      <c r="BC271"/>
      <c r="BD271"/>
      <c r="BE271"/>
      <c r="BF271"/>
      <c r="BG271"/>
      <c r="BH271"/>
      <c r="BI271"/>
      <c r="BJ271"/>
      <c r="BK271"/>
      <c r="BL271"/>
      <c r="BM271"/>
      <c r="BN271"/>
      <c r="BO271"/>
      <c r="BP271"/>
      <c r="BQ271"/>
      <c r="BR271"/>
      <c r="BS271"/>
      <c r="BT271"/>
      <c r="BU271"/>
      <c r="BV271"/>
      <c r="BW271"/>
      <c r="BX271"/>
      <c r="BY271"/>
      <c r="BZ271"/>
      <c r="CA271"/>
      <c r="CB271"/>
      <c r="CC271"/>
      <c r="CD271"/>
      <c r="CE271"/>
      <c r="CF271"/>
      <c r="CG271"/>
      <c r="CH271"/>
      <c r="CI271"/>
      <c r="CJ271"/>
      <c r="CK271"/>
      <c r="CL271"/>
      <c r="CM271"/>
      <c r="CN271"/>
      <c r="CO271"/>
      <c r="CP271"/>
      <c r="CQ271"/>
      <c r="CR271"/>
      <c r="CS271"/>
      <c r="CT271"/>
      <c r="CU271"/>
      <c r="CV271"/>
      <c r="CW271"/>
      <c r="CX271"/>
      <c r="CY271"/>
      <c r="CZ271"/>
      <c r="DA271"/>
      <c r="DB271"/>
      <c r="DC271"/>
      <c r="DD271"/>
      <c r="DE271"/>
      <c r="DF271"/>
      <c r="DG271"/>
      <c r="DH271"/>
      <c r="DI271"/>
      <c r="DJ271"/>
      <c r="DK271"/>
      <c r="DL271"/>
      <c r="DM271"/>
      <c r="DN271"/>
      <c r="DO271"/>
      <c r="DP271"/>
      <c r="DQ271"/>
      <c r="DR271"/>
      <c r="DS271"/>
      <c r="DT271"/>
      <c r="DU271"/>
      <c r="DV271"/>
      <c r="DW271"/>
      <c r="DX271"/>
      <c r="DY271"/>
      <c r="DZ271"/>
      <c r="EA271"/>
      <c r="EB271"/>
      <c r="EC271"/>
      <c r="ED271"/>
      <c r="EE271"/>
      <c r="EF271"/>
      <c r="EG271"/>
      <c r="EH271"/>
      <c r="EI271"/>
      <c r="EJ271"/>
      <c r="EK271"/>
      <c r="EL271"/>
      <c r="EM271"/>
      <c r="EN271"/>
      <c r="EO271"/>
      <c r="EP271"/>
      <c r="EQ271"/>
      <c r="ER271"/>
      <c r="ES271"/>
      <c r="ET271"/>
      <c r="EU271"/>
      <c r="EV271"/>
      <c r="EW271"/>
      <c r="EX271"/>
      <c r="EY271"/>
      <c r="EZ271"/>
      <c r="FA271"/>
      <c r="FB271"/>
      <c r="FC271"/>
      <c r="FD271"/>
      <c r="FE271"/>
      <c r="FF271"/>
      <c r="FG271"/>
      <c r="FH271"/>
      <c r="FI271"/>
      <c r="FJ271"/>
      <c r="FK271"/>
      <c r="FL271"/>
      <c r="FM271"/>
      <c r="FN271"/>
      <c r="FO271"/>
      <c r="FP271"/>
      <c r="FQ271"/>
      <c r="FR271"/>
      <c r="FS271"/>
      <c r="FT271"/>
      <c r="FU271"/>
      <c r="FV271"/>
      <c r="FW271"/>
      <c r="FX271"/>
      <c r="FY271"/>
      <c r="FZ271"/>
      <c r="GA271"/>
      <c r="GB271"/>
      <c r="GC271"/>
      <c r="GD271"/>
      <c r="GE271"/>
      <c r="GF271"/>
      <c r="GG271"/>
      <c r="GH271"/>
      <c r="GI271"/>
      <c r="GJ271"/>
      <c r="GK271"/>
      <c r="GL271"/>
      <c r="GM271"/>
      <c r="GN271"/>
      <c r="GO271"/>
      <c r="GP271"/>
      <c r="GQ271"/>
      <c r="GR271"/>
      <c r="GS271"/>
      <c r="GT271"/>
      <c r="GU271"/>
      <c r="GV271"/>
      <c r="GW271"/>
      <c r="GX271"/>
      <c r="GY271"/>
      <c r="GZ271"/>
      <c r="HA271"/>
      <c r="HB271"/>
      <c r="HC271"/>
      <c r="HD271"/>
      <c r="HE271"/>
      <c r="HF271"/>
      <c r="HG271"/>
      <c r="HH271"/>
      <c r="HI271"/>
      <c r="HJ271"/>
      <c r="HK271"/>
      <c r="HL271"/>
      <c r="HM271"/>
      <c r="HN271"/>
      <c r="HO271"/>
      <c r="HP271"/>
      <c r="HQ271"/>
      <c r="HR271"/>
      <c r="HS271"/>
      <c r="HT271"/>
      <c r="HU271"/>
      <c r="HV271"/>
      <c r="HW271"/>
      <c r="HX271"/>
      <c r="HY271"/>
      <c r="HZ271"/>
      <c r="IA271"/>
      <c r="IB271"/>
      <c r="IC271"/>
      <c r="ID271"/>
      <c r="IE271"/>
      <c r="IF271"/>
      <c r="IG271"/>
      <c r="IH271"/>
      <c r="II271"/>
      <c r="IJ271"/>
      <c r="IK271"/>
      <c r="IL271"/>
      <c r="IM271"/>
      <c r="IN271"/>
      <c r="IO271"/>
      <c r="IP271"/>
      <c r="IQ271"/>
      <c r="IR271"/>
      <c r="IS271"/>
      <c r="IT271"/>
      <c r="IU271"/>
      <c r="IV271"/>
      <c r="IW271"/>
      <c r="IX271"/>
      <c r="IY271"/>
    </row>
    <row r="272" spans="1:259" ht="48" customHeight="1" x14ac:dyDescent="0.2">
      <c r="A272" s="14" t="s">
        <v>328</v>
      </c>
      <c r="B272" s="29" t="str">
        <f>VLOOKUP(A272,'HECVAT - Full'!A$26:B$285,2,FALSE)</f>
        <v>Do you have a current, executed within the past year, Attestation of Compliance (AoC) or Report on Compliance (RoC)?</v>
      </c>
      <c r="C272" s="36" t="str">
        <f>IF(LEN(VLOOKUP($A272,Questions!$B:$AA,20,FALSE))=0,"",VLOOKUP($A272,Questions!$B:$AA,20,FALSE))</f>
        <v xml:space="preserve"> </v>
      </c>
      <c r="D272" s="38" t="str">
        <f>IF(LEN(VLOOKUP($A272,Questions!$B:$AA,21,FALSE))=0,"",VLOOKUP($A272,Questions!$B:$AA,21,FALSE))</f>
        <v xml:space="preserve"> </v>
      </c>
      <c r="E272" s="36" t="str">
        <f>IF(LEN(VLOOKUP($A272,Questions!$B:$AA,22,FALSE))=0,"",VLOOKUP($A272,Questions!$B:$AA,22,FALSE))</f>
        <v xml:space="preserve"> </v>
      </c>
      <c r="F272" s="36" t="str">
        <f>IF(LEN(VLOOKUP($A272,Questions!$B:$AA,23,FALSE))=0,"",VLOOKUP($A272,Questions!$B:$AA,23,FALSE))</f>
        <v xml:space="preserve"> </v>
      </c>
      <c r="G272" s="37" t="str">
        <f>IF(LEN(VLOOKUP($A272,Questions!$B:$AA,24,FALSE))=0,"",VLOOKUP($A272,Questions!$B:$AA,24,FALSE))</f>
        <v xml:space="preserve"> </v>
      </c>
      <c r="H272" s="38" t="str">
        <f>IF(LEN(VLOOKUP($A272,Questions!$B:$AA,25,FALSE))=0,"",VLOOKUP($A272,Questions!$B:$AA,25,FALSE))</f>
        <v xml:space="preserve"> </v>
      </c>
      <c r="I272" s="36" t="str">
        <f>IF(LEN(VLOOKUP($A272,Questions!$B:$AA,26,FALSE))=0,"",VLOOKUP($A272,Questions!$B:$AA,26,FALSE))</f>
        <v xml:space="preserve"> </v>
      </c>
      <c r="J272" s="36" t="str">
        <f>IF(LEN(VLOOKUP($A272,Questions!$B:$AB,27,FALSE))=0,"",VLOOKUP($A272,Questions!$B:$AB,27,FALSE))</f>
        <v xml:space="preserve"> </v>
      </c>
      <c r="K272"/>
      <c r="L272"/>
      <c r="M272"/>
      <c r="N272"/>
      <c r="O272"/>
      <c r="P272"/>
      <c r="Q272"/>
      <c r="R272"/>
      <c r="S272"/>
      <c r="T272"/>
      <c r="U272"/>
      <c r="V272"/>
      <c r="W272"/>
      <c r="X272"/>
      <c r="Y272"/>
      <c r="Z272"/>
      <c r="AA272"/>
      <c r="AB272"/>
      <c r="AC272"/>
      <c r="AD272"/>
      <c r="AE272"/>
      <c r="AF272"/>
      <c r="AG272"/>
      <c r="AH272"/>
      <c r="AI272"/>
      <c r="AJ272"/>
      <c r="AK272"/>
      <c r="AL272"/>
      <c r="AM272"/>
      <c r="AN272"/>
      <c r="AO272"/>
      <c r="AP272"/>
      <c r="AQ272"/>
      <c r="AR272"/>
      <c r="AS272"/>
      <c r="AT272"/>
      <c r="AU272"/>
      <c r="AV272"/>
      <c r="AW272"/>
      <c r="AX272"/>
      <c r="AY272"/>
      <c r="AZ272"/>
      <c r="BA272"/>
      <c r="BB272"/>
      <c r="BC272"/>
      <c r="BD272"/>
      <c r="BE272"/>
      <c r="BF272"/>
      <c r="BG272"/>
      <c r="BH272"/>
      <c r="BI272"/>
      <c r="BJ272"/>
      <c r="BK272"/>
      <c r="BL272"/>
      <c r="BM272"/>
      <c r="BN272"/>
      <c r="BO272"/>
      <c r="BP272"/>
      <c r="BQ272"/>
      <c r="BR272"/>
      <c r="BS272"/>
      <c r="BT272"/>
      <c r="BU272"/>
      <c r="BV272"/>
      <c r="BW272"/>
      <c r="BX272"/>
      <c r="BY272"/>
      <c r="BZ272"/>
      <c r="CA272"/>
      <c r="CB272"/>
      <c r="CC272"/>
      <c r="CD272"/>
      <c r="CE272"/>
      <c r="CF272"/>
      <c r="CG272"/>
      <c r="CH272"/>
      <c r="CI272"/>
      <c r="CJ272"/>
      <c r="CK272"/>
      <c r="CL272"/>
      <c r="CM272"/>
      <c r="CN272"/>
      <c r="CO272"/>
      <c r="CP272"/>
      <c r="CQ272"/>
      <c r="CR272"/>
      <c r="CS272"/>
      <c r="CT272"/>
      <c r="CU272"/>
      <c r="CV272"/>
      <c r="CW272"/>
      <c r="CX272"/>
      <c r="CY272"/>
      <c r="CZ272"/>
      <c r="DA272"/>
      <c r="DB272"/>
      <c r="DC272"/>
      <c r="DD272"/>
      <c r="DE272"/>
      <c r="DF272"/>
      <c r="DG272"/>
      <c r="DH272"/>
      <c r="DI272"/>
      <c r="DJ272"/>
      <c r="DK272"/>
      <c r="DL272"/>
      <c r="DM272"/>
      <c r="DN272"/>
      <c r="DO272"/>
      <c r="DP272"/>
      <c r="DQ272"/>
      <c r="DR272"/>
      <c r="DS272"/>
      <c r="DT272"/>
      <c r="DU272"/>
      <c r="DV272"/>
      <c r="DW272"/>
      <c r="DX272"/>
      <c r="DY272"/>
      <c r="DZ272"/>
      <c r="EA272"/>
      <c r="EB272"/>
      <c r="EC272"/>
      <c r="ED272"/>
      <c r="EE272"/>
      <c r="EF272"/>
      <c r="EG272"/>
      <c r="EH272"/>
      <c r="EI272"/>
      <c r="EJ272"/>
      <c r="EK272"/>
      <c r="EL272"/>
      <c r="EM272"/>
      <c r="EN272"/>
      <c r="EO272"/>
      <c r="EP272"/>
      <c r="EQ272"/>
      <c r="ER272"/>
      <c r="ES272"/>
      <c r="ET272"/>
      <c r="EU272"/>
      <c r="EV272"/>
      <c r="EW272"/>
      <c r="EX272"/>
      <c r="EY272"/>
      <c r="EZ272"/>
      <c r="FA272"/>
      <c r="FB272"/>
      <c r="FC272"/>
      <c r="FD272"/>
      <c r="FE272"/>
      <c r="FF272"/>
      <c r="FG272"/>
      <c r="FH272"/>
      <c r="FI272"/>
      <c r="FJ272"/>
      <c r="FK272"/>
      <c r="FL272"/>
      <c r="FM272"/>
      <c r="FN272"/>
      <c r="FO272"/>
      <c r="FP272"/>
      <c r="FQ272"/>
      <c r="FR272"/>
      <c r="FS272"/>
      <c r="FT272"/>
      <c r="FU272"/>
      <c r="FV272"/>
      <c r="FW272"/>
      <c r="FX272"/>
      <c r="FY272"/>
      <c r="FZ272"/>
      <c r="GA272"/>
      <c r="GB272"/>
      <c r="GC272"/>
      <c r="GD272"/>
      <c r="GE272"/>
      <c r="GF272"/>
      <c r="GG272"/>
      <c r="GH272"/>
      <c r="GI272"/>
      <c r="GJ272"/>
      <c r="GK272"/>
      <c r="GL272"/>
      <c r="GM272"/>
      <c r="GN272"/>
      <c r="GO272"/>
      <c r="GP272"/>
      <c r="GQ272"/>
      <c r="GR272"/>
      <c r="GS272"/>
      <c r="GT272"/>
      <c r="GU272"/>
      <c r="GV272"/>
      <c r="GW272"/>
      <c r="GX272"/>
      <c r="GY272"/>
      <c r="GZ272"/>
      <c r="HA272"/>
      <c r="HB272"/>
      <c r="HC272"/>
      <c r="HD272"/>
      <c r="HE272"/>
      <c r="HF272"/>
      <c r="HG272"/>
      <c r="HH272"/>
      <c r="HI272"/>
      <c r="HJ272"/>
      <c r="HK272"/>
      <c r="HL272"/>
      <c r="HM272"/>
      <c r="HN272"/>
      <c r="HO272"/>
      <c r="HP272"/>
      <c r="HQ272"/>
      <c r="HR272"/>
      <c r="HS272"/>
      <c r="HT272"/>
      <c r="HU272"/>
      <c r="HV272"/>
      <c r="HW272"/>
      <c r="HX272"/>
      <c r="HY272"/>
      <c r="HZ272"/>
      <c r="IA272"/>
      <c r="IB272"/>
      <c r="IC272"/>
      <c r="ID272"/>
      <c r="IE272"/>
      <c r="IF272"/>
      <c r="IG272"/>
      <c r="IH272"/>
      <c r="II272"/>
      <c r="IJ272"/>
      <c r="IK272"/>
      <c r="IL272"/>
      <c r="IM272"/>
      <c r="IN272"/>
      <c r="IO272"/>
      <c r="IP272"/>
      <c r="IQ272"/>
      <c r="IR272"/>
      <c r="IS272"/>
      <c r="IT272"/>
      <c r="IU272"/>
      <c r="IV272"/>
      <c r="IW272"/>
      <c r="IX272"/>
      <c r="IY272"/>
    </row>
    <row r="273" spans="1:259" ht="36" customHeight="1" x14ac:dyDescent="0.2">
      <c r="A273" s="14" t="s">
        <v>329</v>
      </c>
      <c r="B273" s="29" t="str">
        <f>VLOOKUP(A273,'HECVAT - Full'!A$26:B$285,2,FALSE)</f>
        <v>Are you classified as a service provider?</v>
      </c>
      <c r="C273" s="37" t="str">
        <f>IF(LEN(VLOOKUP($A273,Questions!$B:$AA,20,FALSE))=0,"",VLOOKUP($A273,Questions!$B:$AA,20,FALSE))</f>
        <v xml:space="preserve"> </v>
      </c>
      <c r="D273" s="38" t="str">
        <f>IF(LEN(VLOOKUP($A273,Questions!$B:$AA,21,FALSE))=0,"",VLOOKUP($A273,Questions!$B:$AA,21,FALSE))</f>
        <v xml:space="preserve"> </v>
      </c>
      <c r="E273" s="38" t="str">
        <f>IF(LEN(VLOOKUP($A273,Questions!$B:$AA,22,FALSE))=0,"",VLOOKUP($A273,Questions!$B:$AA,22,FALSE))</f>
        <v xml:space="preserve"> </v>
      </c>
      <c r="F273" s="36" t="str">
        <f>IF(LEN(VLOOKUP($A273,Questions!$B:$AA,23,FALSE))=0,"",VLOOKUP($A273,Questions!$B:$AA,23,FALSE))</f>
        <v xml:space="preserve"> </v>
      </c>
      <c r="G273" s="37" t="str">
        <f>IF(LEN(VLOOKUP($A273,Questions!$B:$AA,24,FALSE))=0,"",VLOOKUP($A273,Questions!$B:$AA,24,FALSE))</f>
        <v xml:space="preserve"> </v>
      </c>
      <c r="H273" s="38" t="str">
        <f>IF(LEN(VLOOKUP($A273,Questions!$B:$AA,25,FALSE))=0,"",VLOOKUP($A273,Questions!$B:$AA,25,FALSE))</f>
        <v xml:space="preserve"> </v>
      </c>
      <c r="I273" s="36" t="str">
        <f>IF(LEN(VLOOKUP($A273,Questions!$B:$AA,26,FALSE))=0,"",VLOOKUP($A273,Questions!$B:$AA,26,FALSE))</f>
        <v xml:space="preserve"> </v>
      </c>
      <c r="J273" s="36" t="str">
        <f>IF(LEN(VLOOKUP($A273,Questions!$B:$AB,27,FALSE))=0,"",VLOOKUP($A273,Questions!$B:$AB,27,FALSE))</f>
        <v xml:space="preserve"> </v>
      </c>
      <c r="K273"/>
      <c r="L273"/>
      <c r="M273"/>
      <c r="N273"/>
      <c r="O273"/>
      <c r="P273"/>
      <c r="Q273"/>
      <c r="R273"/>
      <c r="S273"/>
      <c r="T273"/>
      <c r="U273"/>
      <c r="V273"/>
      <c r="W273"/>
      <c r="X273"/>
      <c r="Y273"/>
      <c r="Z273"/>
      <c r="AA273"/>
      <c r="AB273"/>
      <c r="AC273"/>
      <c r="AD273"/>
      <c r="AE273"/>
      <c r="AF273"/>
      <c r="AG273"/>
      <c r="AH273"/>
      <c r="AI273"/>
      <c r="AJ273"/>
      <c r="AK273"/>
      <c r="AL273"/>
      <c r="AM273"/>
      <c r="AN273"/>
      <c r="AO273"/>
      <c r="AP273"/>
      <c r="AQ273"/>
      <c r="AR273"/>
      <c r="AS273"/>
      <c r="AT273"/>
      <c r="AU273"/>
      <c r="AV273"/>
      <c r="AW273"/>
      <c r="AX273"/>
      <c r="AY273"/>
      <c r="AZ273"/>
      <c r="BA273"/>
      <c r="BB273"/>
      <c r="BC273"/>
      <c r="BD273"/>
      <c r="BE273"/>
      <c r="BF273"/>
      <c r="BG273"/>
      <c r="BH273"/>
      <c r="BI273"/>
      <c r="BJ273"/>
      <c r="BK273"/>
      <c r="BL273"/>
      <c r="BM273"/>
      <c r="BN273"/>
      <c r="BO273"/>
      <c r="BP273"/>
      <c r="BQ273"/>
      <c r="BR273"/>
      <c r="BS273"/>
      <c r="BT273"/>
      <c r="BU273"/>
      <c r="BV273"/>
      <c r="BW273"/>
      <c r="BX273"/>
      <c r="BY273"/>
      <c r="BZ273"/>
      <c r="CA273"/>
      <c r="CB273"/>
      <c r="CC273"/>
      <c r="CD273"/>
      <c r="CE273"/>
      <c r="CF273"/>
      <c r="CG273"/>
      <c r="CH273"/>
      <c r="CI273"/>
      <c r="CJ273"/>
      <c r="CK273"/>
      <c r="CL273"/>
      <c r="CM273"/>
      <c r="CN273"/>
      <c r="CO273"/>
      <c r="CP273"/>
      <c r="CQ273"/>
      <c r="CR273"/>
      <c r="CS273"/>
      <c r="CT273"/>
      <c r="CU273"/>
      <c r="CV273"/>
      <c r="CW273"/>
      <c r="CX273"/>
      <c r="CY273"/>
      <c r="CZ273"/>
      <c r="DA273"/>
      <c r="DB273"/>
      <c r="DC273"/>
      <c r="DD273"/>
      <c r="DE273"/>
      <c r="DF273"/>
      <c r="DG273"/>
      <c r="DH273"/>
      <c r="DI273"/>
      <c r="DJ273"/>
      <c r="DK273"/>
      <c r="DL273"/>
      <c r="DM273"/>
      <c r="DN273"/>
      <c r="DO273"/>
      <c r="DP273"/>
      <c r="DQ273"/>
      <c r="DR273"/>
      <c r="DS273"/>
      <c r="DT273"/>
      <c r="DU273"/>
      <c r="DV273"/>
      <c r="DW273"/>
      <c r="DX273"/>
      <c r="DY273"/>
      <c r="DZ273"/>
      <c r="EA273"/>
      <c r="EB273"/>
      <c r="EC273"/>
      <c r="ED273"/>
      <c r="EE273"/>
      <c r="EF273"/>
      <c r="EG273"/>
      <c r="EH273"/>
      <c r="EI273"/>
      <c r="EJ273"/>
      <c r="EK273"/>
      <c r="EL273"/>
      <c r="EM273"/>
      <c r="EN273"/>
      <c r="EO273"/>
      <c r="EP273"/>
      <c r="EQ273"/>
      <c r="ER273"/>
      <c r="ES273"/>
      <c r="ET273"/>
      <c r="EU273"/>
      <c r="EV273"/>
      <c r="EW273"/>
      <c r="EX273"/>
      <c r="EY273"/>
      <c r="EZ273"/>
      <c r="FA273"/>
      <c r="FB273"/>
      <c r="FC273"/>
      <c r="FD273"/>
      <c r="FE273"/>
      <c r="FF273"/>
      <c r="FG273"/>
      <c r="FH273"/>
      <c r="FI273"/>
      <c r="FJ273"/>
      <c r="FK273"/>
      <c r="FL273"/>
      <c r="FM273"/>
      <c r="FN273"/>
      <c r="FO273"/>
      <c r="FP273"/>
      <c r="FQ273"/>
      <c r="FR273"/>
      <c r="FS273"/>
      <c r="FT273"/>
      <c r="FU273"/>
      <c r="FV273"/>
      <c r="FW273"/>
      <c r="FX273"/>
      <c r="FY273"/>
      <c r="FZ273"/>
      <c r="GA273"/>
      <c r="GB273"/>
      <c r="GC273"/>
      <c r="GD273"/>
      <c r="GE273"/>
      <c r="GF273"/>
      <c r="GG273"/>
      <c r="GH273"/>
      <c r="GI273"/>
      <c r="GJ273"/>
      <c r="GK273"/>
      <c r="GL273"/>
      <c r="GM273"/>
      <c r="GN273"/>
      <c r="GO273"/>
      <c r="GP273"/>
      <c r="GQ273"/>
      <c r="GR273"/>
      <c r="GS273"/>
      <c r="GT273"/>
      <c r="GU273"/>
      <c r="GV273"/>
      <c r="GW273"/>
      <c r="GX273"/>
      <c r="GY273"/>
      <c r="GZ273"/>
      <c r="HA273"/>
      <c r="HB273"/>
      <c r="HC273"/>
      <c r="HD273"/>
      <c r="HE273"/>
      <c r="HF273"/>
      <c r="HG273"/>
      <c r="HH273"/>
      <c r="HI273"/>
      <c r="HJ273"/>
      <c r="HK273"/>
      <c r="HL273"/>
      <c r="HM273"/>
      <c r="HN273"/>
      <c r="HO273"/>
      <c r="HP273"/>
      <c r="HQ273"/>
      <c r="HR273"/>
      <c r="HS273"/>
      <c r="HT273"/>
      <c r="HU273"/>
      <c r="HV273"/>
      <c r="HW273"/>
      <c r="HX273"/>
      <c r="HY273"/>
      <c r="HZ273"/>
      <c r="IA273"/>
      <c r="IB273"/>
      <c r="IC273"/>
      <c r="ID273"/>
      <c r="IE273"/>
      <c r="IF273"/>
      <c r="IG273"/>
      <c r="IH273"/>
      <c r="II273"/>
      <c r="IJ273"/>
      <c r="IK273"/>
      <c r="IL273"/>
      <c r="IM273"/>
      <c r="IN273"/>
      <c r="IO273"/>
      <c r="IP273"/>
      <c r="IQ273"/>
      <c r="IR273"/>
      <c r="IS273"/>
      <c r="IT273"/>
      <c r="IU273"/>
      <c r="IV273"/>
      <c r="IW273"/>
      <c r="IX273"/>
      <c r="IY273"/>
    </row>
    <row r="274" spans="1:259" ht="36" customHeight="1" x14ac:dyDescent="0.2">
      <c r="A274" s="14" t="s">
        <v>330</v>
      </c>
      <c r="B274" s="29" t="str">
        <f>VLOOKUP(A274,'HECVAT - Full'!A$26:B$285,2,FALSE)</f>
        <v xml:space="preserve">Are you on the list of VISA approved service providers? </v>
      </c>
      <c r="C274" s="37" t="str">
        <f>IF(LEN(VLOOKUP($A274,Questions!$B:$AA,20,FALSE))=0,"",VLOOKUP($A274,Questions!$B:$AA,20,FALSE))</f>
        <v xml:space="preserve"> </v>
      </c>
      <c r="D274" s="38" t="str">
        <f>IF(LEN(VLOOKUP($A274,Questions!$B:$AA,21,FALSE))=0,"",VLOOKUP($A274,Questions!$B:$AA,21,FALSE))</f>
        <v xml:space="preserve"> </v>
      </c>
      <c r="E274" s="38" t="str">
        <f>IF(LEN(VLOOKUP($A274,Questions!$B:$AA,22,FALSE))=0,"",VLOOKUP($A274,Questions!$B:$AA,22,FALSE))</f>
        <v xml:space="preserve"> </v>
      </c>
      <c r="F274" s="36" t="str">
        <f>IF(LEN(VLOOKUP($A274,Questions!$B:$AA,23,FALSE))=0,"",VLOOKUP($A274,Questions!$B:$AA,23,FALSE))</f>
        <v xml:space="preserve"> </v>
      </c>
      <c r="G274" s="37" t="str">
        <f>IF(LEN(VLOOKUP($A274,Questions!$B:$AA,24,FALSE))=0,"",VLOOKUP($A274,Questions!$B:$AA,24,FALSE))</f>
        <v xml:space="preserve"> </v>
      </c>
      <c r="H274" s="38" t="str">
        <f>IF(LEN(VLOOKUP($A274,Questions!$B:$AA,25,FALSE))=0,"",VLOOKUP($A274,Questions!$B:$AA,25,FALSE))</f>
        <v xml:space="preserve"> </v>
      </c>
      <c r="I274" s="36" t="str">
        <f>IF(LEN(VLOOKUP($A274,Questions!$B:$AA,26,FALSE))=0,"",VLOOKUP($A274,Questions!$B:$AA,26,FALSE))</f>
        <v xml:space="preserve"> </v>
      </c>
      <c r="J274" s="36" t="str">
        <f>IF(LEN(VLOOKUP($A274,Questions!$B:$AB,27,FALSE))=0,"",VLOOKUP($A274,Questions!$B:$AB,27,FALSE))</f>
        <v xml:space="preserve"> </v>
      </c>
      <c r="K274"/>
      <c r="L274"/>
      <c r="M274"/>
      <c r="N274"/>
      <c r="O274"/>
      <c r="P274"/>
      <c r="Q274"/>
      <c r="R274"/>
      <c r="S274"/>
      <c r="T274"/>
      <c r="U274"/>
      <c r="V274"/>
      <c r="W274"/>
      <c r="X274"/>
      <c r="Y274"/>
      <c r="Z274"/>
      <c r="AA274"/>
      <c r="AB274"/>
      <c r="AC274"/>
      <c r="AD274"/>
      <c r="AE274"/>
      <c r="AF274"/>
      <c r="AG274"/>
      <c r="AH274"/>
      <c r="AI274"/>
      <c r="AJ274"/>
      <c r="AK274"/>
      <c r="AL274"/>
      <c r="AM274"/>
      <c r="AN274"/>
      <c r="AO274"/>
      <c r="AP274"/>
      <c r="AQ274"/>
      <c r="AR274"/>
      <c r="AS274"/>
      <c r="AT274"/>
      <c r="AU274"/>
      <c r="AV274"/>
      <c r="AW274"/>
      <c r="AX274"/>
      <c r="AY274"/>
      <c r="AZ274"/>
      <c r="BA274"/>
      <c r="BB274"/>
      <c r="BC274"/>
      <c r="BD274"/>
      <c r="BE274"/>
      <c r="BF274"/>
      <c r="BG274"/>
      <c r="BH274"/>
      <c r="BI274"/>
      <c r="BJ274"/>
      <c r="BK274"/>
      <c r="BL274"/>
      <c r="BM274"/>
      <c r="BN274"/>
      <c r="BO274"/>
      <c r="BP274"/>
      <c r="BQ274"/>
      <c r="BR274"/>
      <c r="BS274"/>
      <c r="BT274"/>
      <c r="BU274"/>
      <c r="BV274"/>
      <c r="BW274"/>
      <c r="BX274"/>
      <c r="BY274"/>
      <c r="BZ274"/>
      <c r="CA274"/>
      <c r="CB274"/>
      <c r="CC274"/>
      <c r="CD274"/>
      <c r="CE274"/>
      <c r="CF274"/>
      <c r="CG274"/>
      <c r="CH274"/>
      <c r="CI274"/>
      <c r="CJ274"/>
      <c r="CK274"/>
      <c r="CL274"/>
      <c r="CM274"/>
      <c r="CN274"/>
      <c r="CO274"/>
      <c r="CP274"/>
      <c r="CQ274"/>
      <c r="CR274"/>
      <c r="CS274"/>
      <c r="CT274"/>
      <c r="CU274"/>
      <c r="CV274"/>
      <c r="CW274"/>
      <c r="CX274"/>
      <c r="CY274"/>
      <c r="CZ274"/>
      <c r="DA274"/>
      <c r="DB274"/>
      <c r="DC274"/>
      <c r="DD274"/>
      <c r="DE274"/>
      <c r="DF274"/>
      <c r="DG274"/>
      <c r="DH274"/>
      <c r="DI274"/>
      <c r="DJ274"/>
      <c r="DK274"/>
      <c r="DL274"/>
      <c r="DM274"/>
      <c r="DN274"/>
      <c r="DO274"/>
      <c r="DP274"/>
      <c r="DQ274"/>
      <c r="DR274"/>
      <c r="DS274"/>
      <c r="DT274"/>
      <c r="DU274"/>
      <c r="DV274"/>
      <c r="DW274"/>
      <c r="DX274"/>
      <c r="DY274"/>
      <c r="DZ274"/>
      <c r="EA274"/>
      <c r="EB274"/>
      <c r="EC274"/>
      <c r="ED274"/>
      <c r="EE274"/>
      <c r="EF274"/>
      <c r="EG274"/>
      <c r="EH274"/>
      <c r="EI274"/>
      <c r="EJ274"/>
      <c r="EK274"/>
      <c r="EL274"/>
      <c r="EM274"/>
      <c r="EN274"/>
      <c r="EO274"/>
      <c r="EP274"/>
      <c r="EQ274"/>
      <c r="ER274"/>
      <c r="ES274"/>
      <c r="ET274"/>
      <c r="EU274"/>
      <c r="EV274"/>
      <c r="EW274"/>
      <c r="EX274"/>
      <c r="EY274"/>
      <c r="EZ274"/>
      <c r="FA274"/>
      <c r="FB274"/>
      <c r="FC274"/>
      <c r="FD274"/>
      <c r="FE274"/>
      <c r="FF274"/>
      <c r="FG274"/>
      <c r="FH274"/>
      <c r="FI274"/>
      <c r="FJ274"/>
      <c r="FK274"/>
      <c r="FL274"/>
      <c r="FM274"/>
      <c r="FN274"/>
      <c r="FO274"/>
      <c r="FP274"/>
      <c r="FQ274"/>
      <c r="FR274"/>
      <c r="FS274"/>
      <c r="FT274"/>
      <c r="FU274"/>
      <c r="FV274"/>
      <c r="FW274"/>
      <c r="FX274"/>
      <c r="FY274"/>
      <c r="FZ274"/>
      <c r="GA274"/>
      <c r="GB274"/>
      <c r="GC274"/>
      <c r="GD274"/>
      <c r="GE274"/>
      <c r="GF274"/>
      <c r="GG274"/>
      <c r="GH274"/>
      <c r="GI274"/>
      <c r="GJ274"/>
      <c r="GK274"/>
      <c r="GL274"/>
      <c r="GM274"/>
      <c r="GN274"/>
      <c r="GO274"/>
      <c r="GP274"/>
      <c r="GQ274"/>
      <c r="GR274"/>
      <c r="GS274"/>
      <c r="GT274"/>
      <c r="GU274"/>
      <c r="GV274"/>
      <c r="GW274"/>
      <c r="GX274"/>
      <c r="GY274"/>
      <c r="GZ274"/>
      <c r="HA274"/>
      <c r="HB274"/>
      <c r="HC274"/>
      <c r="HD274"/>
      <c r="HE274"/>
      <c r="HF274"/>
      <c r="HG274"/>
      <c r="HH274"/>
      <c r="HI274"/>
      <c r="HJ274"/>
      <c r="HK274"/>
      <c r="HL274"/>
      <c r="HM274"/>
      <c r="HN274"/>
      <c r="HO274"/>
      <c r="HP274"/>
      <c r="HQ274"/>
      <c r="HR274"/>
      <c r="HS274"/>
      <c r="HT274"/>
      <c r="HU274"/>
      <c r="HV274"/>
      <c r="HW274"/>
      <c r="HX274"/>
      <c r="HY274"/>
      <c r="HZ274"/>
      <c r="IA274"/>
      <c r="IB274"/>
      <c r="IC274"/>
      <c r="ID274"/>
      <c r="IE274"/>
      <c r="IF274"/>
      <c r="IG274"/>
      <c r="IH274"/>
      <c r="II274"/>
      <c r="IJ274"/>
      <c r="IK274"/>
      <c r="IL274"/>
      <c r="IM274"/>
      <c r="IN274"/>
      <c r="IO274"/>
      <c r="IP274"/>
      <c r="IQ274"/>
      <c r="IR274"/>
      <c r="IS274"/>
      <c r="IT274"/>
      <c r="IU274"/>
      <c r="IV274"/>
      <c r="IW274"/>
      <c r="IX274"/>
      <c r="IY274"/>
    </row>
    <row r="275" spans="1:259" ht="36" customHeight="1" x14ac:dyDescent="0.2">
      <c r="A275" s="14" t="s">
        <v>331</v>
      </c>
      <c r="B275" s="29" t="str">
        <f>VLOOKUP(A275,'HECVAT - Full'!A$26:B$285,2,FALSE)</f>
        <v>Are you classified as a merchant?  If so, what level (1, 2, 3, 4)?</v>
      </c>
      <c r="C275" s="37" t="str">
        <f>IF(LEN(VLOOKUP($A275,Questions!$B:$AA,20,FALSE))=0,"",VLOOKUP($A275,Questions!$B:$AA,20,FALSE))</f>
        <v xml:space="preserve"> </v>
      </c>
      <c r="D275" s="38" t="str">
        <f>IF(LEN(VLOOKUP($A275,Questions!$B:$AA,21,FALSE))=0,"",VLOOKUP($A275,Questions!$B:$AA,21,FALSE))</f>
        <v xml:space="preserve"> </v>
      </c>
      <c r="E275" s="38" t="str">
        <f>IF(LEN(VLOOKUP($A275,Questions!$B:$AA,22,FALSE))=0,"",VLOOKUP($A275,Questions!$B:$AA,22,FALSE))</f>
        <v xml:space="preserve"> </v>
      </c>
      <c r="F275" s="36" t="str">
        <f>IF(LEN(VLOOKUP($A275,Questions!$B:$AA,23,FALSE))=0,"",VLOOKUP($A275,Questions!$B:$AA,23,FALSE))</f>
        <v xml:space="preserve"> </v>
      </c>
      <c r="G275" s="37" t="str">
        <f>IF(LEN(VLOOKUP($A275,Questions!$B:$AA,24,FALSE))=0,"",VLOOKUP($A275,Questions!$B:$AA,24,FALSE))</f>
        <v xml:space="preserve"> </v>
      </c>
      <c r="H275" s="38" t="str">
        <f>IF(LEN(VLOOKUP($A275,Questions!$B:$AA,25,FALSE))=0,"",VLOOKUP($A275,Questions!$B:$AA,25,FALSE))</f>
        <v xml:space="preserve"> </v>
      </c>
      <c r="I275" s="36" t="str">
        <f>IF(LEN(VLOOKUP($A275,Questions!$B:$AA,26,FALSE))=0,"",VLOOKUP($A275,Questions!$B:$AA,26,FALSE))</f>
        <v xml:space="preserve"> </v>
      </c>
      <c r="J275" s="36" t="str">
        <f>IF(LEN(VLOOKUP($A275,Questions!$B:$AB,27,FALSE))=0,"",VLOOKUP($A275,Questions!$B:$AB,27,FALSE))</f>
        <v xml:space="preserve"> </v>
      </c>
      <c r="K275"/>
      <c r="L275"/>
      <c r="M275"/>
      <c r="N275"/>
      <c r="O275"/>
      <c r="P275"/>
      <c r="Q275"/>
      <c r="R275"/>
      <c r="S275"/>
      <c r="T275"/>
      <c r="U275"/>
      <c r="V275"/>
      <c r="W275"/>
      <c r="X275"/>
      <c r="Y275"/>
      <c r="Z275"/>
      <c r="AA275"/>
      <c r="AB275"/>
      <c r="AC275"/>
      <c r="AD275"/>
      <c r="AE275"/>
      <c r="AF275"/>
      <c r="AG275"/>
      <c r="AH275"/>
      <c r="AI275"/>
      <c r="AJ275"/>
      <c r="AK275"/>
      <c r="AL275"/>
      <c r="AM275"/>
      <c r="AN275"/>
      <c r="AO275"/>
      <c r="AP275"/>
      <c r="AQ275"/>
      <c r="AR275"/>
      <c r="AS275"/>
      <c r="AT275"/>
      <c r="AU275"/>
      <c r="AV275"/>
      <c r="AW275"/>
      <c r="AX275"/>
      <c r="AY275"/>
      <c r="AZ275"/>
      <c r="BA275"/>
      <c r="BB275"/>
      <c r="BC275"/>
      <c r="BD275"/>
      <c r="BE275"/>
      <c r="BF275"/>
      <c r="BG275"/>
      <c r="BH275"/>
      <c r="BI275"/>
      <c r="BJ275"/>
      <c r="BK275"/>
      <c r="BL275"/>
      <c r="BM275"/>
      <c r="BN275"/>
      <c r="BO275"/>
      <c r="BP275"/>
      <c r="BQ275"/>
      <c r="BR275"/>
      <c r="BS275"/>
      <c r="BT275"/>
      <c r="BU275"/>
      <c r="BV275"/>
      <c r="BW275"/>
      <c r="BX275"/>
      <c r="BY275"/>
      <c r="BZ275"/>
      <c r="CA275"/>
      <c r="CB275"/>
      <c r="CC275"/>
      <c r="CD275"/>
      <c r="CE275"/>
      <c r="CF275"/>
      <c r="CG275"/>
      <c r="CH275"/>
      <c r="CI275"/>
      <c r="CJ275"/>
      <c r="CK275"/>
      <c r="CL275"/>
      <c r="CM275"/>
      <c r="CN275"/>
      <c r="CO275"/>
      <c r="CP275"/>
      <c r="CQ275"/>
      <c r="CR275"/>
      <c r="CS275"/>
      <c r="CT275"/>
      <c r="CU275"/>
      <c r="CV275"/>
      <c r="CW275"/>
      <c r="CX275"/>
      <c r="CY275"/>
      <c r="CZ275"/>
      <c r="DA275"/>
      <c r="DB275"/>
      <c r="DC275"/>
      <c r="DD275"/>
      <c r="DE275"/>
      <c r="DF275"/>
      <c r="DG275"/>
      <c r="DH275"/>
      <c r="DI275"/>
      <c r="DJ275"/>
      <c r="DK275"/>
      <c r="DL275"/>
      <c r="DM275"/>
      <c r="DN275"/>
      <c r="DO275"/>
      <c r="DP275"/>
      <c r="DQ275"/>
      <c r="DR275"/>
      <c r="DS275"/>
      <c r="DT275"/>
      <c r="DU275"/>
      <c r="DV275"/>
      <c r="DW275"/>
      <c r="DX275"/>
      <c r="DY275"/>
      <c r="DZ275"/>
      <c r="EA275"/>
      <c r="EB275"/>
      <c r="EC275"/>
      <c r="ED275"/>
      <c r="EE275"/>
      <c r="EF275"/>
      <c r="EG275"/>
      <c r="EH275"/>
      <c r="EI275"/>
      <c r="EJ275"/>
      <c r="EK275"/>
      <c r="EL275"/>
      <c r="EM275"/>
      <c r="EN275"/>
      <c r="EO275"/>
      <c r="EP275"/>
      <c r="EQ275"/>
      <c r="ER275"/>
      <c r="ES275"/>
      <c r="ET275"/>
      <c r="EU275"/>
      <c r="EV275"/>
      <c r="EW275"/>
      <c r="EX275"/>
      <c r="EY275"/>
      <c r="EZ275"/>
      <c r="FA275"/>
      <c r="FB275"/>
      <c r="FC275"/>
      <c r="FD275"/>
      <c r="FE275"/>
      <c r="FF275"/>
      <c r="FG275"/>
      <c r="FH275"/>
      <c r="FI275"/>
      <c r="FJ275"/>
      <c r="FK275"/>
      <c r="FL275"/>
      <c r="FM275"/>
      <c r="FN275"/>
      <c r="FO275"/>
      <c r="FP275"/>
      <c r="FQ275"/>
      <c r="FR275"/>
      <c r="FS275"/>
      <c r="FT275"/>
      <c r="FU275"/>
      <c r="FV275"/>
      <c r="FW275"/>
      <c r="FX275"/>
      <c r="FY275"/>
      <c r="FZ275"/>
      <c r="GA275"/>
      <c r="GB275"/>
      <c r="GC275"/>
      <c r="GD275"/>
      <c r="GE275"/>
      <c r="GF275"/>
      <c r="GG275"/>
      <c r="GH275"/>
      <c r="GI275"/>
      <c r="GJ275"/>
      <c r="GK275"/>
      <c r="GL275"/>
      <c r="GM275"/>
      <c r="GN275"/>
      <c r="GO275"/>
      <c r="GP275"/>
      <c r="GQ275"/>
      <c r="GR275"/>
      <c r="GS275"/>
      <c r="GT275"/>
      <c r="GU275"/>
      <c r="GV275"/>
      <c r="GW275"/>
      <c r="GX275"/>
      <c r="GY275"/>
      <c r="GZ275"/>
      <c r="HA275"/>
      <c r="HB275"/>
      <c r="HC275"/>
      <c r="HD275"/>
      <c r="HE275"/>
      <c r="HF275"/>
      <c r="HG275"/>
      <c r="HH275"/>
      <c r="HI275"/>
      <c r="HJ275"/>
      <c r="HK275"/>
      <c r="HL275"/>
      <c r="HM275"/>
      <c r="HN275"/>
      <c r="HO275"/>
      <c r="HP275"/>
      <c r="HQ275"/>
      <c r="HR275"/>
      <c r="HS275"/>
      <c r="HT275"/>
      <c r="HU275"/>
      <c r="HV275"/>
      <c r="HW275"/>
      <c r="HX275"/>
      <c r="HY275"/>
      <c r="HZ275"/>
      <c r="IA275"/>
      <c r="IB275"/>
      <c r="IC275"/>
      <c r="ID275"/>
      <c r="IE275"/>
      <c r="IF275"/>
      <c r="IG275"/>
      <c r="IH275"/>
      <c r="II275"/>
      <c r="IJ275"/>
      <c r="IK275"/>
      <c r="IL275"/>
      <c r="IM275"/>
      <c r="IN275"/>
      <c r="IO275"/>
      <c r="IP275"/>
      <c r="IQ275"/>
      <c r="IR275"/>
      <c r="IS275"/>
      <c r="IT275"/>
      <c r="IU275"/>
      <c r="IV275"/>
      <c r="IW275"/>
      <c r="IX275"/>
      <c r="IY275"/>
    </row>
    <row r="276" spans="1:259" ht="64.25" customHeight="1" x14ac:dyDescent="0.2">
      <c r="A276" s="14" t="s">
        <v>332</v>
      </c>
      <c r="B276" s="29" t="str">
        <f>VLOOKUP(A276,'HECVAT - Full'!A$26:B$285,2,FALSE)</f>
        <v>Describe the architecture employed by the system to verify and authorize credit card transactions.</v>
      </c>
      <c r="C276" s="36" t="str">
        <f>IF(LEN(VLOOKUP($A276,Questions!$B:$AA,20,FALSE))=0,"",VLOOKUP($A276,Questions!$B:$AA,20,FALSE))</f>
        <v xml:space="preserve"> </v>
      </c>
      <c r="D276" s="38" t="str">
        <f>IF(LEN(VLOOKUP($A276,Questions!$B:$AA,21,FALSE))=0,"",VLOOKUP($A276,Questions!$B:$AA,21,FALSE))</f>
        <v xml:space="preserve"> </v>
      </c>
      <c r="E276" s="38" t="str">
        <f>IF(LEN(VLOOKUP($A276,Questions!$B:$AA,22,FALSE))=0,"",VLOOKUP($A276,Questions!$B:$AA,22,FALSE))</f>
        <v xml:space="preserve"> </v>
      </c>
      <c r="F276" s="36" t="str">
        <f>IF(LEN(VLOOKUP($A276,Questions!$B:$AA,23,FALSE))=0,"",VLOOKUP($A276,Questions!$B:$AA,23,FALSE))</f>
        <v xml:space="preserve"> </v>
      </c>
      <c r="G276" s="38" t="str">
        <f>IF(LEN(VLOOKUP($A276,Questions!$B:$AA,24,FALSE))=0,"",VLOOKUP($A276,Questions!$B:$AA,24,FALSE))</f>
        <v xml:space="preserve"> </v>
      </c>
      <c r="H276" s="38" t="str">
        <f>IF(LEN(VLOOKUP($A276,Questions!$B:$AA,25,FALSE))=0,"",VLOOKUP($A276,Questions!$B:$AA,25,FALSE))</f>
        <v xml:space="preserve"> </v>
      </c>
      <c r="I276" s="36" t="str">
        <f>IF(LEN(VLOOKUP($A276,Questions!$B:$AA,26,FALSE))=0,"",VLOOKUP($A276,Questions!$B:$AA,26,FALSE))</f>
        <v xml:space="preserve"> </v>
      </c>
      <c r="J276" s="36" t="str">
        <f>IF(LEN(VLOOKUP($A276,Questions!$B:$AB,27,FALSE))=0,"",VLOOKUP($A276,Questions!$B:$AB,27,FALSE))</f>
        <v xml:space="preserve"> </v>
      </c>
      <c r="K276"/>
      <c r="L276"/>
      <c r="M276"/>
      <c r="N276"/>
      <c r="O276"/>
      <c r="P276"/>
      <c r="Q276"/>
      <c r="R276"/>
      <c r="S276"/>
      <c r="T276"/>
      <c r="U276"/>
      <c r="V276"/>
      <c r="W276"/>
      <c r="X276"/>
      <c r="Y276"/>
      <c r="Z276"/>
      <c r="AA276"/>
      <c r="AB276"/>
      <c r="AC276"/>
      <c r="AD276"/>
      <c r="AE276"/>
      <c r="AF276"/>
      <c r="AG276"/>
      <c r="AH276"/>
      <c r="AI276"/>
      <c r="AJ276"/>
      <c r="AK276"/>
      <c r="AL276"/>
      <c r="AM276"/>
      <c r="AN276"/>
      <c r="AO276"/>
      <c r="AP276"/>
      <c r="AQ276"/>
      <c r="AR276"/>
      <c r="AS276"/>
      <c r="AT276"/>
      <c r="AU276"/>
      <c r="AV276"/>
      <c r="AW276"/>
      <c r="AX276"/>
      <c r="AY276"/>
      <c r="AZ276"/>
      <c r="BA276"/>
      <c r="BB276"/>
      <c r="BC276"/>
      <c r="BD276"/>
      <c r="BE276"/>
      <c r="BF276"/>
      <c r="BG276"/>
      <c r="BH276"/>
      <c r="BI276"/>
      <c r="BJ276"/>
      <c r="BK276"/>
      <c r="BL276"/>
      <c r="BM276"/>
      <c r="BN276"/>
      <c r="BO276"/>
      <c r="BP276"/>
      <c r="BQ276"/>
      <c r="BR276"/>
      <c r="BS276"/>
      <c r="BT276"/>
      <c r="BU276"/>
      <c r="BV276"/>
      <c r="BW276"/>
      <c r="BX276"/>
      <c r="BY276"/>
      <c r="BZ276"/>
      <c r="CA276"/>
      <c r="CB276"/>
      <c r="CC276"/>
      <c r="CD276"/>
      <c r="CE276"/>
      <c r="CF276"/>
      <c r="CG276"/>
      <c r="CH276"/>
      <c r="CI276"/>
      <c r="CJ276"/>
      <c r="CK276"/>
      <c r="CL276"/>
      <c r="CM276"/>
      <c r="CN276"/>
      <c r="CO276"/>
      <c r="CP276"/>
      <c r="CQ276"/>
      <c r="CR276"/>
      <c r="CS276"/>
      <c r="CT276"/>
      <c r="CU276"/>
      <c r="CV276"/>
      <c r="CW276"/>
      <c r="CX276"/>
      <c r="CY276"/>
      <c r="CZ276"/>
      <c r="DA276"/>
      <c r="DB276"/>
      <c r="DC276"/>
      <c r="DD276"/>
      <c r="DE276"/>
      <c r="DF276"/>
      <c r="DG276"/>
      <c r="DH276"/>
      <c r="DI276"/>
      <c r="DJ276"/>
      <c r="DK276"/>
      <c r="DL276"/>
      <c r="DM276"/>
      <c r="DN276"/>
      <c r="DO276"/>
      <c r="DP276"/>
      <c r="DQ276"/>
      <c r="DR276"/>
      <c r="DS276"/>
      <c r="DT276"/>
      <c r="DU276"/>
      <c r="DV276"/>
      <c r="DW276"/>
      <c r="DX276"/>
      <c r="DY276"/>
      <c r="DZ276"/>
      <c r="EA276"/>
      <c r="EB276"/>
      <c r="EC276"/>
      <c r="ED276"/>
      <c r="EE276"/>
      <c r="EF276"/>
      <c r="EG276"/>
      <c r="EH276"/>
      <c r="EI276"/>
      <c r="EJ276"/>
      <c r="EK276"/>
      <c r="EL276"/>
      <c r="EM276"/>
      <c r="EN276"/>
      <c r="EO276"/>
      <c r="EP276"/>
      <c r="EQ276"/>
      <c r="ER276"/>
      <c r="ES276"/>
      <c r="ET276"/>
      <c r="EU276"/>
      <c r="EV276"/>
      <c r="EW276"/>
      <c r="EX276"/>
      <c r="EY276"/>
      <c r="EZ276"/>
      <c r="FA276"/>
      <c r="FB276"/>
      <c r="FC276"/>
      <c r="FD276"/>
      <c r="FE276"/>
      <c r="FF276"/>
      <c r="FG276"/>
      <c r="FH276"/>
      <c r="FI276"/>
      <c r="FJ276"/>
      <c r="FK276"/>
      <c r="FL276"/>
      <c r="FM276"/>
      <c r="FN276"/>
      <c r="FO276"/>
      <c r="FP276"/>
      <c r="FQ276"/>
      <c r="FR276"/>
      <c r="FS276"/>
      <c r="FT276"/>
      <c r="FU276"/>
      <c r="FV276"/>
      <c r="FW276"/>
      <c r="FX276"/>
      <c r="FY276"/>
      <c r="FZ276"/>
      <c r="GA276"/>
      <c r="GB276"/>
      <c r="GC276"/>
      <c r="GD276"/>
      <c r="GE276"/>
      <c r="GF276"/>
      <c r="GG276"/>
      <c r="GH276"/>
      <c r="GI276"/>
      <c r="GJ276"/>
      <c r="GK276"/>
      <c r="GL276"/>
      <c r="GM276"/>
      <c r="GN276"/>
      <c r="GO276"/>
      <c r="GP276"/>
      <c r="GQ276"/>
      <c r="GR276"/>
      <c r="GS276"/>
      <c r="GT276"/>
      <c r="GU276"/>
      <c r="GV276"/>
      <c r="GW276"/>
      <c r="GX276"/>
      <c r="GY276"/>
      <c r="GZ276"/>
      <c r="HA276"/>
      <c r="HB276"/>
      <c r="HC276"/>
      <c r="HD276"/>
      <c r="HE276"/>
      <c r="HF276"/>
      <c r="HG276"/>
      <c r="HH276"/>
      <c r="HI276"/>
      <c r="HJ276"/>
      <c r="HK276"/>
      <c r="HL276"/>
      <c r="HM276"/>
      <c r="HN276"/>
      <c r="HO276"/>
      <c r="HP276"/>
      <c r="HQ276"/>
      <c r="HR276"/>
      <c r="HS276"/>
      <c r="HT276"/>
      <c r="HU276"/>
      <c r="HV276"/>
      <c r="HW276"/>
      <c r="HX276"/>
      <c r="HY276"/>
      <c r="HZ276"/>
      <c r="IA276"/>
      <c r="IB276"/>
      <c r="IC276"/>
      <c r="ID276"/>
      <c r="IE276"/>
      <c r="IF276"/>
      <c r="IG276"/>
      <c r="IH276"/>
      <c r="II276"/>
      <c r="IJ276"/>
      <c r="IK276"/>
      <c r="IL276"/>
      <c r="IM276"/>
      <c r="IN276"/>
      <c r="IO276"/>
      <c r="IP276"/>
      <c r="IQ276"/>
      <c r="IR276"/>
      <c r="IS276"/>
      <c r="IT276"/>
      <c r="IU276"/>
      <c r="IV276"/>
      <c r="IW276"/>
      <c r="IX276"/>
      <c r="IY276"/>
    </row>
    <row r="277" spans="1:259" ht="64.25" customHeight="1" x14ac:dyDescent="0.2">
      <c r="A277" s="14" t="s">
        <v>333</v>
      </c>
      <c r="B277" s="29" t="str">
        <f>VLOOKUP(A277,'HECVAT - Full'!A$26:B$285,2,FALSE)</f>
        <v xml:space="preserve">What payment processors/gateways does the system support? </v>
      </c>
      <c r="C277" s="36" t="str">
        <f>IF(LEN(VLOOKUP($A277,Questions!$B:$AA,20,FALSE))=0,"",VLOOKUP($A277,Questions!$B:$AA,20,FALSE))</f>
        <v xml:space="preserve"> </v>
      </c>
      <c r="D277" s="38" t="str">
        <f>IF(LEN(VLOOKUP($A277,Questions!$B:$AA,21,FALSE))=0,"",VLOOKUP($A277,Questions!$B:$AA,21,FALSE))</f>
        <v xml:space="preserve"> </v>
      </c>
      <c r="E277" s="38" t="str">
        <f>IF(LEN(VLOOKUP($A277,Questions!$B:$AA,22,FALSE))=0,"",VLOOKUP($A277,Questions!$B:$AA,22,FALSE))</f>
        <v xml:space="preserve"> </v>
      </c>
      <c r="F277" s="36" t="str">
        <f>IF(LEN(VLOOKUP($A277,Questions!$B:$AA,23,FALSE))=0,"",VLOOKUP($A277,Questions!$B:$AA,23,FALSE))</f>
        <v xml:space="preserve"> </v>
      </c>
      <c r="G277" s="38" t="str">
        <f>IF(LEN(VLOOKUP($A277,Questions!$B:$AA,24,FALSE))=0,"",VLOOKUP($A277,Questions!$B:$AA,24,FALSE))</f>
        <v xml:space="preserve"> </v>
      </c>
      <c r="H277" s="38" t="str">
        <f>IF(LEN(VLOOKUP($A277,Questions!$B:$AA,25,FALSE))=0,"",VLOOKUP($A277,Questions!$B:$AA,25,FALSE))</f>
        <v xml:space="preserve"> </v>
      </c>
      <c r="I277" s="36" t="str">
        <f>IF(LEN(VLOOKUP($A277,Questions!$B:$AA,26,FALSE))=0,"",VLOOKUP($A277,Questions!$B:$AA,26,FALSE))</f>
        <v xml:space="preserve"> </v>
      </c>
      <c r="J277" s="36" t="str">
        <f>IF(LEN(VLOOKUP($A277,Questions!$B:$AB,27,FALSE))=0,"",VLOOKUP($A277,Questions!$B:$AB,27,FALSE))</f>
        <v xml:space="preserve"> </v>
      </c>
      <c r="K277"/>
      <c r="L277"/>
      <c r="M277"/>
      <c r="N277"/>
      <c r="O277"/>
      <c r="P277"/>
      <c r="Q277"/>
      <c r="R277"/>
      <c r="S277"/>
      <c r="T277"/>
      <c r="U277"/>
      <c r="V277"/>
      <c r="W277"/>
      <c r="X277"/>
      <c r="Y277"/>
      <c r="Z277"/>
      <c r="AA277"/>
      <c r="AB277"/>
      <c r="AC277"/>
      <c r="AD277"/>
      <c r="AE277"/>
      <c r="AF277"/>
      <c r="AG277"/>
      <c r="AH277"/>
      <c r="AI277"/>
      <c r="AJ277"/>
      <c r="AK277"/>
      <c r="AL277"/>
      <c r="AM277"/>
      <c r="AN277"/>
      <c r="AO277"/>
      <c r="AP277"/>
      <c r="AQ277"/>
      <c r="AR277"/>
      <c r="AS277"/>
      <c r="AT277"/>
      <c r="AU277"/>
      <c r="AV277"/>
      <c r="AW277"/>
      <c r="AX277"/>
      <c r="AY277"/>
      <c r="AZ277"/>
      <c r="BA277"/>
      <c r="BB277"/>
      <c r="BC277"/>
      <c r="BD277"/>
      <c r="BE277"/>
      <c r="BF277"/>
      <c r="BG277"/>
      <c r="BH277"/>
      <c r="BI277"/>
      <c r="BJ277"/>
      <c r="BK277"/>
      <c r="BL277"/>
      <c r="BM277"/>
      <c r="BN277"/>
      <c r="BO277"/>
      <c r="BP277"/>
      <c r="BQ277"/>
      <c r="BR277"/>
      <c r="BS277"/>
      <c r="BT277"/>
      <c r="BU277"/>
      <c r="BV277"/>
      <c r="BW277"/>
      <c r="BX277"/>
      <c r="BY277"/>
      <c r="BZ277"/>
      <c r="CA277"/>
      <c r="CB277"/>
      <c r="CC277"/>
      <c r="CD277"/>
      <c r="CE277"/>
      <c r="CF277"/>
      <c r="CG277"/>
      <c r="CH277"/>
      <c r="CI277"/>
      <c r="CJ277"/>
      <c r="CK277"/>
      <c r="CL277"/>
      <c r="CM277"/>
      <c r="CN277"/>
      <c r="CO277"/>
      <c r="CP277"/>
      <c r="CQ277"/>
      <c r="CR277"/>
      <c r="CS277"/>
      <c r="CT277"/>
      <c r="CU277"/>
      <c r="CV277"/>
      <c r="CW277"/>
      <c r="CX277"/>
      <c r="CY277"/>
      <c r="CZ277"/>
      <c r="DA277"/>
      <c r="DB277"/>
      <c r="DC277"/>
      <c r="DD277"/>
      <c r="DE277"/>
      <c r="DF277"/>
      <c r="DG277"/>
      <c r="DH277"/>
      <c r="DI277"/>
      <c r="DJ277"/>
      <c r="DK277"/>
      <c r="DL277"/>
      <c r="DM277"/>
      <c r="DN277"/>
      <c r="DO277"/>
      <c r="DP277"/>
      <c r="DQ277"/>
      <c r="DR277"/>
      <c r="DS277"/>
      <c r="DT277"/>
      <c r="DU277"/>
      <c r="DV277"/>
      <c r="DW277"/>
      <c r="DX277"/>
      <c r="DY277"/>
      <c r="DZ277"/>
      <c r="EA277"/>
      <c r="EB277"/>
      <c r="EC277"/>
      <c r="ED277"/>
      <c r="EE277"/>
      <c r="EF277"/>
      <c r="EG277"/>
      <c r="EH277"/>
      <c r="EI277"/>
      <c r="EJ277"/>
      <c r="EK277"/>
      <c r="EL277"/>
      <c r="EM277"/>
      <c r="EN277"/>
      <c r="EO277"/>
      <c r="EP277"/>
      <c r="EQ277"/>
      <c r="ER277"/>
      <c r="ES277"/>
      <c r="ET277"/>
      <c r="EU277"/>
      <c r="EV277"/>
      <c r="EW277"/>
      <c r="EX277"/>
      <c r="EY277"/>
      <c r="EZ277"/>
      <c r="FA277"/>
      <c r="FB277"/>
      <c r="FC277"/>
      <c r="FD277"/>
      <c r="FE277"/>
      <c r="FF277"/>
      <c r="FG277"/>
      <c r="FH277"/>
      <c r="FI277"/>
      <c r="FJ277"/>
      <c r="FK277"/>
      <c r="FL277"/>
      <c r="FM277"/>
      <c r="FN277"/>
      <c r="FO277"/>
      <c r="FP277"/>
      <c r="FQ277"/>
      <c r="FR277"/>
      <c r="FS277"/>
      <c r="FT277"/>
      <c r="FU277"/>
      <c r="FV277"/>
      <c r="FW277"/>
      <c r="FX277"/>
      <c r="FY277"/>
      <c r="FZ277"/>
      <c r="GA277"/>
      <c r="GB277"/>
      <c r="GC277"/>
      <c r="GD277"/>
      <c r="GE277"/>
      <c r="GF277"/>
      <c r="GG277"/>
      <c r="GH277"/>
      <c r="GI277"/>
      <c r="GJ277"/>
      <c r="GK277"/>
      <c r="GL277"/>
      <c r="GM277"/>
      <c r="GN277"/>
      <c r="GO277"/>
      <c r="GP277"/>
      <c r="GQ277"/>
      <c r="GR277"/>
      <c r="GS277"/>
      <c r="GT277"/>
      <c r="GU277"/>
      <c r="GV277"/>
      <c r="GW277"/>
      <c r="GX277"/>
      <c r="GY277"/>
      <c r="GZ277"/>
      <c r="HA277"/>
      <c r="HB277"/>
      <c r="HC277"/>
      <c r="HD277"/>
      <c r="HE277"/>
      <c r="HF277"/>
      <c r="HG277"/>
      <c r="HH277"/>
      <c r="HI277"/>
      <c r="HJ277"/>
      <c r="HK277"/>
      <c r="HL277"/>
      <c r="HM277"/>
      <c r="HN277"/>
      <c r="HO277"/>
      <c r="HP277"/>
      <c r="HQ277"/>
      <c r="HR277"/>
      <c r="HS277"/>
      <c r="HT277"/>
      <c r="HU277"/>
      <c r="HV277"/>
      <c r="HW277"/>
      <c r="HX277"/>
      <c r="HY277"/>
      <c r="HZ277"/>
      <c r="IA277"/>
      <c r="IB277"/>
      <c r="IC277"/>
      <c r="ID277"/>
      <c r="IE277"/>
      <c r="IF277"/>
      <c r="IG277"/>
      <c r="IH277"/>
      <c r="II277"/>
      <c r="IJ277"/>
      <c r="IK277"/>
      <c r="IL277"/>
      <c r="IM277"/>
      <c r="IN277"/>
      <c r="IO277"/>
      <c r="IP277"/>
      <c r="IQ277"/>
      <c r="IR277"/>
      <c r="IS277"/>
      <c r="IT277"/>
      <c r="IU277"/>
      <c r="IV277"/>
      <c r="IW277"/>
      <c r="IX277"/>
      <c r="IY277"/>
    </row>
    <row r="278" spans="1:259" ht="36" customHeight="1" x14ac:dyDescent="0.2">
      <c r="A278" s="14" t="s">
        <v>334</v>
      </c>
      <c r="B278" s="29" t="str">
        <f>VLOOKUP(A278,'HECVAT - Full'!A$26:B$285,2,FALSE)</f>
        <v>Can the application be installed in a PCI DSS compliant manner ?</v>
      </c>
      <c r="C278" s="36" t="str">
        <f>IF(LEN(VLOOKUP($A278,Questions!$B:$AA,20,FALSE))=0,"",VLOOKUP($A278,Questions!$B:$AA,20,FALSE))</f>
        <v xml:space="preserve"> </v>
      </c>
      <c r="D278" s="38" t="str">
        <f>IF(LEN(VLOOKUP($A278,Questions!$B:$AA,21,FALSE))=0,"",VLOOKUP($A278,Questions!$B:$AA,21,FALSE))</f>
        <v xml:space="preserve"> </v>
      </c>
      <c r="E278" s="38" t="str">
        <f>IF(LEN(VLOOKUP($A278,Questions!$B:$AA,22,FALSE))=0,"",VLOOKUP($A278,Questions!$B:$AA,22,FALSE))</f>
        <v xml:space="preserve"> </v>
      </c>
      <c r="F278" s="36" t="str">
        <f>IF(LEN(VLOOKUP($A278,Questions!$B:$AA,23,FALSE))=0,"",VLOOKUP($A278,Questions!$B:$AA,23,FALSE))</f>
        <v xml:space="preserve"> </v>
      </c>
      <c r="G278" s="37" t="str">
        <f>IF(LEN(VLOOKUP($A278,Questions!$B:$AA,24,FALSE))=0,"",VLOOKUP($A278,Questions!$B:$AA,24,FALSE))</f>
        <v xml:space="preserve"> </v>
      </c>
      <c r="H278" s="38" t="str">
        <f>IF(LEN(VLOOKUP($A278,Questions!$B:$AA,25,FALSE))=0,"",VLOOKUP($A278,Questions!$B:$AA,25,FALSE))</f>
        <v xml:space="preserve"> </v>
      </c>
      <c r="I278" s="36" t="str">
        <f>IF(LEN(VLOOKUP($A278,Questions!$B:$AA,26,FALSE))=0,"",VLOOKUP($A278,Questions!$B:$AA,26,FALSE))</f>
        <v xml:space="preserve"> </v>
      </c>
      <c r="J278" s="36" t="str">
        <f>IF(LEN(VLOOKUP($A278,Questions!$B:$AB,27,FALSE))=0,"",VLOOKUP($A278,Questions!$B:$AB,27,FALSE))</f>
        <v xml:space="preserve"> </v>
      </c>
      <c r="K278"/>
      <c r="L278"/>
      <c r="M278"/>
      <c r="N278"/>
      <c r="O278"/>
      <c r="P278"/>
      <c r="Q278"/>
      <c r="R278"/>
      <c r="S278"/>
      <c r="T278"/>
      <c r="U278"/>
      <c r="V278"/>
      <c r="W278"/>
      <c r="X278"/>
      <c r="Y278"/>
      <c r="Z278"/>
      <c r="AA278"/>
      <c r="AB278"/>
      <c r="AC278"/>
      <c r="AD278"/>
      <c r="AE278"/>
      <c r="AF278"/>
      <c r="AG278"/>
      <c r="AH278"/>
      <c r="AI278"/>
      <c r="AJ278"/>
      <c r="AK278"/>
      <c r="AL278"/>
      <c r="AM278"/>
      <c r="AN278"/>
      <c r="AO278"/>
      <c r="AP278"/>
      <c r="AQ278"/>
      <c r="AR278"/>
      <c r="AS278"/>
      <c r="AT278"/>
      <c r="AU278"/>
      <c r="AV278"/>
      <c r="AW278"/>
      <c r="AX278"/>
      <c r="AY278"/>
      <c r="AZ278"/>
      <c r="BA278"/>
      <c r="BB278"/>
      <c r="BC278"/>
      <c r="BD278"/>
      <c r="BE278"/>
      <c r="BF278"/>
      <c r="BG278"/>
      <c r="BH278"/>
      <c r="BI278"/>
      <c r="BJ278"/>
      <c r="BK278"/>
      <c r="BL278"/>
      <c r="BM278"/>
      <c r="BN278"/>
      <c r="BO278"/>
      <c r="BP278"/>
      <c r="BQ278"/>
      <c r="BR278"/>
      <c r="BS278"/>
      <c r="BT278"/>
      <c r="BU278"/>
      <c r="BV278"/>
      <c r="BW278"/>
      <c r="BX278"/>
      <c r="BY278"/>
      <c r="BZ278"/>
      <c r="CA278"/>
      <c r="CB278"/>
      <c r="CC278"/>
      <c r="CD278"/>
      <c r="CE278"/>
      <c r="CF278"/>
      <c r="CG278"/>
      <c r="CH278"/>
      <c r="CI278"/>
      <c r="CJ278"/>
      <c r="CK278"/>
      <c r="CL278"/>
      <c r="CM278"/>
      <c r="CN278"/>
      <c r="CO278"/>
      <c r="CP278"/>
      <c r="CQ278"/>
      <c r="CR278"/>
      <c r="CS278"/>
      <c r="CT278"/>
      <c r="CU278"/>
      <c r="CV278"/>
      <c r="CW278"/>
      <c r="CX278"/>
      <c r="CY278"/>
      <c r="CZ278"/>
      <c r="DA278"/>
      <c r="DB278"/>
      <c r="DC278"/>
      <c r="DD278"/>
      <c r="DE278"/>
      <c r="DF278"/>
      <c r="DG278"/>
      <c r="DH278"/>
      <c r="DI278"/>
      <c r="DJ278"/>
      <c r="DK278"/>
      <c r="DL278"/>
      <c r="DM278"/>
      <c r="DN278"/>
      <c r="DO278"/>
      <c r="DP278"/>
      <c r="DQ278"/>
      <c r="DR278"/>
      <c r="DS278"/>
      <c r="DT278"/>
      <c r="DU278"/>
      <c r="DV278"/>
      <c r="DW278"/>
      <c r="DX278"/>
      <c r="DY278"/>
      <c r="DZ278"/>
      <c r="EA278"/>
      <c r="EB278"/>
      <c r="EC278"/>
      <c r="ED278"/>
      <c r="EE278"/>
      <c r="EF278"/>
      <c r="EG278"/>
      <c r="EH278"/>
      <c r="EI278"/>
      <c r="EJ278"/>
      <c r="EK278"/>
      <c r="EL278"/>
      <c r="EM278"/>
      <c r="EN278"/>
      <c r="EO278"/>
      <c r="EP278"/>
      <c r="EQ278"/>
      <c r="ER278"/>
      <c r="ES278"/>
      <c r="ET278"/>
      <c r="EU278"/>
      <c r="EV278"/>
      <c r="EW278"/>
      <c r="EX278"/>
      <c r="EY278"/>
      <c r="EZ278"/>
      <c r="FA278"/>
      <c r="FB278"/>
      <c r="FC278"/>
      <c r="FD278"/>
      <c r="FE278"/>
      <c r="FF278"/>
      <c r="FG278"/>
      <c r="FH278"/>
      <c r="FI278"/>
      <c r="FJ278"/>
      <c r="FK278"/>
      <c r="FL278"/>
      <c r="FM278"/>
      <c r="FN278"/>
      <c r="FO278"/>
      <c r="FP278"/>
      <c r="FQ278"/>
      <c r="FR278"/>
      <c r="FS278"/>
      <c r="FT278"/>
      <c r="FU278"/>
      <c r="FV278"/>
      <c r="FW278"/>
      <c r="FX278"/>
      <c r="FY278"/>
      <c r="FZ278"/>
      <c r="GA278"/>
      <c r="GB278"/>
      <c r="GC278"/>
      <c r="GD278"/>
      <c r="GE278"/>
      <c r="GF278"/>
      <c r="GG278"/>
      <c r="GH278"/>
      <c r="GI278"/>
      <c r="GJ278"/>
      <c r="GK278"/>
      <c r="GL278"/>
      <c r="GM278"/>
      <c r="GN278"/>
      <c r="GO278"/>
      <c r="GP278"/>
      <c r="GQ278"/>
      <c r="GR278"/>
      <c r="GS278"/>
      <c r="GT278"/>
      <c r="GU278"/>
      <c r="GV278"/>
      <c r="GW278"/>
      <c r="GX278"/>
      <c r="GY278"/>
      <c r="GZ278"/>
      <c r="HA278"/>
      <c r="HB278"/>
      <c r="HC278"/>
      <c r="HD278"/>
      <c r="HE278"/>
      <c r="HF278"/>
      <c r="HG278"/>
      <c r="HH278"/>
      <c r="HI278"/>
      <c r="HJ278"/>
      <c r="HK278"/>
      <c r="HL278"/>
      <c r="HM278"/>
      <c r="HN278"/>
      <c r="HO278"/>
      <c r="HP278"/>
      <c r="HQ278"/>
      <c r="HR278"/>
      <c r="HS278"/>
      <c r="HT278"/>
      <c r="HU278"/>
      <c r="HV278"/>
      <c r="HW278"/>
      <c r="HX278"/>
      <c r="HY278"/>
      <c r="HZ278"/>
      <c r="IA278"/>
      <c r="IB278"/>
      <c r="IC278"/>
      <c r="ID278"/>
      <c r="IE278"/>
      <c r="IF278"/>
      <c r="IG278"/>
      <c r="IH278"/>
      <c r="II278"/>
      <c r="IJ278"/>
      <c r="IK278"/>
      <c r="IL278"/>
      <c r="IM278"/>
      <c r="IN278"/>
      <c r="IO278"/>
      <c r="IP278"/>
      <c r="IQ278"/>
      <c r="IR278"/>
      <c r="IS278"/>
      <c r="IT278"/>
      <c r="IU278"/>
      <c r="IV278"/>
      <c r="IW278"/>
      <c r="IX278"/>
      <c r="IY278"/>
    </row>
    <row r="279" spans="1:259" ht="36" customHeight="1" x14ac:dyDescent="0.2">
      <c r="A279" s="14" t="s">
        <v>335</v>
      </c>
      <c r="B279" s="29" t="str">
        <f>VLOOKUP(A279,'HECVAT - Full'!A$26:B$285,2,FALSE)</f>
        <v xml:space="preserve">Is the application listed as an approved PA-DSS application? </v>
      </c>
      <c r="C279" s="37" t="str">
        <f>IF(LEN(VLOOKUP($A279,Questions!$B:$AA,20,FALSE))=0,"",VLOOKUP($A279,Questions!$B:$AA,20,FALSE))</f>
        <v xml:space="preserve"> </v>
      </c>
      <c r="D279" s="38" t="str">
        <f>IF(LEN(VLOOKUP($A279,Questions!$B:$AA,21,FALSE))=0,"",VLOOKUP($A279,Questions!$B:$AA,21,FALSE))</f>
        <v xml:space="preserve"> </v>
      </c>
      <c r="E279" s="38" t="str">
        <f>IF(LEN(VLOOKUP($A279,Questions!$B:$AA,22,FALSE))=0,"",VLOOKUP($A279,Questions!$B:$AA,22,FALSE))</f>
        <v xml:space="preserve"> </v>
      </c>
      <c r="F279" s="36" t="str">
        <f>IF(LEN(VLOOKUP($A279,Questions!$B:$AA,23,FALSE))=0,"",VLOOKUP($A279,Questions!$B:$AA,23,FALSE))</f>
        <v xml:space="preserve"> </v>
      </c>
      <c r="G279" s="37" t="str">
        <f>IF(LEN(VLOOKUP($A279,Questions!$B:$AA,24,FALSE))=0,"",VLOOKUP($A279,Questions!$B:$AA,24,FALSE))</f>
        <v xml:space="preserve"> </v>
      </c>
      <c r="H279" s="38" t="str">
        <f>IF(LEN(VLOOKUP($A279,Questions!$B:$AA,25,FALSE))=0,"",VLOOKUP($A279,Questions!$B:$AA,25,FALSE))</f>
        <v xml:space="preserve"> </v>
      </c>
      <c r="I279" s="36" t="str">
        <f>IF(LEN(VLOOKUP($A279,Questions!$B:$AA,26,FALSE))=0,"",VLOOKUP($A279,Questions!$B:$AA,26,FALSE))</f>
        <v xml:space="preserve"> </v>
      </c>
      <c r="J279" s="36" t="str">
        <f>IF(LEN(VLOOKUP($A279,Questions!$B:$AB,27,FALSE))=0,"",VLOOKUP($A279,Questions!$B:$AB,27,FALSE))</f>
        <v xml:space="preserve"> </v>
      </c>
      <c r="K279"/>
      <c r="L279"/>
      <c r="M279"/>
      <c r="N279"/>
      <c r="O279"/>
      <c r="P279"/>
      <c r="Q279"/>
      <c r="R279"/>
      <c r="S279"/>
      <c r="T279"/>
      <c r="U279"/>
      <c r="V279"/>
      <c r="W279"/>
      <c r="X279"/>
      <c r="Y279"/>
      <c r="Z279"/>
      <c r="AA279"/>
      <c r="AB279"/>
      <c r="AC279"/>
      <c r="AD279"/>
      <c r="AE279"/>
      <c r="AF279"/>
      <c r="AG279"/>
      <c r="AH279"/>
      <c r="AI279"/>
      <c r="AJ279"/>
      <c r="AK279"/>
      <c r="AL279"/>
      <c r="AM279"/>
      <c r="AN279"/>
      <c r="AO279"/>
      <c r="AP279"/>
      <c r="AQ279"/>
      <c r="AR279"/>
      <c r="AS279"/>
      <c r="AT279"/>
      <c r="AU279"/>
      <c r="AV279"/>
      <c r="AW279"/>
      <c r="AX279"/>
      <c r="AY279"/>
      <c r="AZ279"/>
      <c r="BA279"/>
      <c r="BB279"/>
      <c r="BC279"/>
      <c r="BD279"/>
      <c r="BE279"/>
      <c r="BF279"/>
      <c r="BG279"/>
      <c r="BH279"/>
      <c r="BI279"/>
      <c r="BJ279"/>
      <c r="BK279"/>
      <c r="BL279"/>
      <c r="BM279"/>
      <c r="BN279"/>
      <c r="BO279"/>
      <c r="BP279"/>
      <c r="BQ279"/>
      <c r="BR279"/>
      <c r="BS279"/>
      <c r="BT279"/>
      <c r="BU279"/>
      <c r="BV279"/>
      <c r="BW279"/>
      <c r="BX279"/>
      <c r="BY279"/>
      <c r="BZ279"/>
      <c r="CA279"/>
      <c r="CB279"/>
      <c r="CC279"/>
      <c r="CD279"/>
      <c r="CE279"/>
      <c r="CF279"/>
      <c r="CG279"/>
      <c r="CH279"/>
      <c r="CI279"/>
      <c r="CJ279"/>
      <c r="CK279"/>
      <c r="CL279"/>
      <c r="CM279"/>
      <c r="CN279"/>
      <c r="CO279"/>
      <c r="CP279"/>
      <c r="CQ279"/>
      <c r="CR279"/>
      <c r="CS279"/>
      <c r="CT279"/>
      <c r="CU279"/>
      <c r="CV279"/>
      <c r="CW279"/>
      <c r="CX279"/>
      <c r="CY279"/>
      <c r="CZ279"/>
      <c r="DA279"/>
      <c r="DB279"/>
      <c r="DC279"/>
      <c r="DD279"/>
      <c r="DE279"/>
      <c r="DF279"/>
      <c r="DG279"/>
      <c r="DH279"/>
      <c r="DI279"/>
      <c r="DJ279"/>
      <c r="DK279"/>
      <c r="DL279"/>
      <c r="DM279"/>
      <c r="DN279"/>
      <c r="DO279"/>
      <c r="DP279"/>
      <c r="DQ279"/>
      <c r="DR279"/>
      <c r="DS279"/>
      <c r="DT279"/>
      <c r="DU279"/>
      <c r="DV279"/>
      <c r="DW279"/>
      <c r="DX279"/>
      <c r="DY279"/>
      <c r="DZ279"/>
      <c r="EA279"/>
      <c r="EB279"/>
      <c r="EC279"/>
      <c r="ED279"/>
      <c r="EE279"/>
      <c r="EF279"/>
      <c r="EG279"/>
      <c r="EH279"/>
      <c r="EI279"/>
      <c r="EJ279"/>
      <c r="EK279"/>
      <c r="EL279"/>
      <c r="EM279"/>
      <c r="EN279"/>
      <c r="EO279"/>
      <c r="EP279"/>
      <c r="EQ279"/>
      <c r="ER279"/>
      <c r="ES279"/>
      <c r="ET279"/>
      <c r="EU279"/>
      <c r="EV279"/>
      <c r="EW279"/>
      <c r="EX279"/>
      <c r="EY279"/>
      <c r="EZ279"/>
      <c r="FA279"/>
      <c r="FB279"/>
      <c r="FC279"/>
      <c r="FD279"/>
      <c r="FE279"/>
      <c r="FF279"/>
      <c r="FG279"/>
      <c r="FH279"/>
      <c r="FI279"/>
      <c r="FJ279"/>
      <c r="FK279"/>
      <c r="FL279"/>
      <c r="FM279"/>
      <c r="FN279"/>
      <c r="FO279"/>
      <c r="FP279"/>
      <c r="FQ279"/>
      <c r="FR279"/>
      <c r="FS279"/>
      <c r="FT279"/>
      <c r="FU279"/>
      <c r="FV279"/>
      <c r="FW279"/>
      <c r="FX279"/>
      <c r="FY279"/>
      <c r="FZ279"/>
      <c r="GA279"/>
      <c r="GB279"/>
      <c r="GC279"/>
      <c r="GD279"/>
      <c r="GE279"/>
      <c r="GF279"/>
      <c r="GG279"/>
      <c r="GH279"/>
      <c r="GI279"/>
      <c r="GJ279"/>
      <c r="GK279"/>
      <c r="GL279"/>
      <c r="GM279"/>
      <c r="GN279"/>
      <c r="GO279"/>
      <c r="GP279"/>
      <c r="GQ279"/>
      <c r="GR279"/>
      <c r="GS279"/>
      <c r="GT279"/>
      <c r="GU279"/>
      <c r="GV279"/>
      <c r="GW279"/>
      <c r="GX279"/>
      <c r="GY279"/>
      <c r="GZ279"/>
      <c r="HA279"/>
      <c r="HB279"/>
      <c r="HC279"/>
      <c r="HD279"/>
      <c r="HE279"/>
      <c r="HF279"/>
      <c r="HG279"/>
      <c r="HH279"/>
      <c r="HI279"/>
      <c r="HJ279"/>
      <c r="HK279"/>
      <c r="HL279"/>
      <c r="HM279"/>
      <c r="HN279"/>
      <c r="HO279"/>
      <c r="HP279"/>
      <c r="HQ279"/>
      <c r="HR279"/>
      <c r="HS279"/>
      <c r="HT279"/>
      <c r="HU279"/>
      <c r="HV279"/>
      <c r="HW279"/>
      <c r="HX279"/>
      <c r="HY279"/>
      <c r="HZ279"/>
      <c r="IA279"/>
      <c r="IB279"/>
      <c r="IC279"/>
      <c r="ID279"/>
      <c r="IE279"/>
      <c r="IF279"/>
      <c r="IG279"/>
      <c r="IH279"/>
      <c r="II279"/>
      <c r="IJ279"/>
      <c r="IK279"/>
      <c r="IL279"/>
      <c r="IM279"/>
      <c r="IN279"/>
      <c r="IO279"/>
      <c r="IP279"/>
      <c r="IQ279"/>
      <c r="IR279"/>
      <c r="IS279"/>
      <c r="IT279"/>
      <c r="IU279"/>
      <c r="IV279"/>
      <c r="IW279"/>
      <c r="IX279"/>
      <c r="IY279"/>
    </row>
    <row r="280" spans="1:259" ht="54" customHeight="1" x14ac:dyDescent="0.2">
      <c r="A280" s="14" t="s">
        <v>336</v>
      </c>
      <c r="B280" s="29" t="str">
        <f>VLOOKUP(A280,'HECVAT - Full'!A$26:B$285,2,FALSE)</f>
        <v>Does the system or products use a third party to collect, store, process, or transmit cardholder (payment/credit/debt card) data?</v>
      </c>
      <c r="C280" s="36" t="str">
        <f>IF(LEN(VLOOKUP($A280,Questions!$B:$AA,20,FALSE))=0,"",VLOOKUP($A280,Questions!$B:$AA,20,FALSE))</f>
        <v xml:space="preserve"> </v>
      </c>
      <c r="D280" s="38" t="str">
        <f>IF(LEN(VLOOKUP($A280,Questions!$B:$AA,21,FALSE))=0,"",VLOOKUP($A280,Questions!$B:$AA,21,FALSE))</f>
        <v xml:space="preserve"> </v>
      </c>
      <c r="E280" s="38" t="str">
        <f>IF(LEN(VLOOKUP($A280,Questions!$B:$AA,22,FALSE))=0,"",VLOOKUP($A280,Questions!$B:$AA,22,FALSE))</f>
        <v xml:space="preserve"> </v>
      </c>
      <c r="F280" s="36" t="str">
        <f>IF(LEN(VLOOKUP($A280,Questions!$B:$AA,23,FALSE))=0,"",VLOOKUP($A280,Questions!$B:$AA,23,FALSE))</f>
        <v xml:space="preserve"> </v>
      </c>
      <c r="G280" s="37" t="str">
        <f>IF(LEN(VLOOKUP($A280,Questions!$B:$AA,24,FALSE))=0,"",VLOOKUP($A280,Questions!$B:$AA,24,FALSE))</f>
        <v xml:space="preserve"> </v>
      </c>
      <c r="H280" s="38" t="str">
        <f>IF(LEN(VLOOKUP($A280,Questions!$B:$AA,25,FALSE))=0,"",VLOOKUP($A280,Questions!$B:$AA,25,FALSE))</f>
        <v xml:space="preserve"> </v>
      </c>
      <c r="I280" s="36" t="str">
        <f>IF(LEN(VLOOKUP($A280,Questions!$B:$AA,26,FALSE))=0,"",VLOOKUP($A280,Questions!$B:$AA,26,FALSE))</f>
        <v xml:space="preserve"> </v>
      </c>
      <c r="J280" s="36" t="str">
        <f>IF(LEN(VLOOKUP($A280,Questions!$B:$AB,27,FALSE))=0,"",VLOOKUP($A280,Questions!$B:$AB,27,FALSE))</f>
        <v xml:space="preserve"> </v>
      </c>
      <c r="K280"/>
      <c r="L280"/>
      <c r="M280"/>
      <c r="N280"/>
      <c r="O280"/>
      <c r="P280"/>
      <c r="Q280"/>
      <c r="R280"/>
      <c r="S280"/>
      <c r="T280"/>
      <c r="U280"/>
      <c r="V280"/>
      <c r="W280"/>
      <c r="X280"/>
      <c r="Y280"/>
      <c r="Z280"/>
      <c r="AA280"/>
      <c r="AB280"/>
      <c r="AC280"/>
      <c r="AD280"/>
      <c r="AE280"/>
      <c r="AF280"/>
      <c r="AG280"/>
      <c r="AH280"/>
      <c r="AI280"/>
      <c r="AJ280"/>
      <c r="AK280"/>
      <c r="AL280"/>
      <c r="AM280"/>
      <c r="AN280"/>
      <c r="AO280"/>
      <c r="AP280"/>
      <c r="AQ280"/>
      <c r="AR280"/>
      <c r="AS280"/>
      <c r="AT280"/>
      <c r="AU280"/>
      <c r="AV280"/>
      <c r="AW280"/>
      <c r="AX280"/>
      <c r="AY280"/>
      <c r="AZ280"/>
      <c r="BA280"/>
      <c r="BB280"/>
      <c r="BC280"/>
      <c r="BD280"/>
      <c r="BE280"/>
      <c r="BF280"/>
      <c r="BG280"/>
      <c r="BH280"/>
      <c r="BI280"/>
      <c r="BJ280"/>
      <c r="BK280"/>
      <c r="BL280"/>
      <c r="BM280"/>
      <c r="BN280"/>
      <c r="BO280"/>
      <c r="BP280"/>
      <c r="BQ280"/>
      <c r="BR280"/>
      <c r="BS280"/>
      <c r="BT280"/>
      <c r="BU280"/>
      <c r="BV280"/>
      <c r="BW280"/>
      <c r="BX280"/>
      <c r="BY280"/>
      <c r="BZ280"/>
      <c r="CA280"/>
      <c r="CB280"/>
      <c r="CC280"/>
      <c r="CD280"/>
      <c r="CE280"/>
      <c r="CF280"/>
      <c r="CG280"/>
      <c r="CH280"/>
      <c r="CI280"/>
      <c r="CJ280"/>
      <c r="CK280"/>
      <c r="CL280"/>
      <c r="CM280"/>
      <c r="CN280"/>
      <c r="CO280"/>
      <c r="CP280"/>
      <c r="CQ280"/>
      <c r="CR280"/>
      <c r="CS280"/>
      <c r="CT280"/>
      <c r="CU280"/>
      <c r="CV280"/>
      <c r="CW280"/>
      <c r="CX280"/>
      <c r="CY280"/>
      <c r="CZ280"/>
      <c r="DA280"/>
      <c r="DB280"/>
      <c r="DC280"/>
      <c r="DD280"/>
      <c r="DE280"/>
      <c r="DF280"/>
      <c r="DG280"/>
      <c r="DH280"/>
      <c r="DI280"/>
      <c r="DJ280"/>
      <c r="DK280"/>
      <c r="DL280"/>
      <c r="DM280"/>
      <c r="DN280"/>
      <c r="DO280"/>
      <c r="DP280"/>
      <c r="DQ280"/>
      <c r="DR280"/>
      <c r="DS280"/>
      <c r="DT280"/>
      <c r="DU280"/>
      <c r="DV280"/>
      <c r="DW280"/>
      <c r="DX280"/>
      <c r="DY280"/>
      <c r="DZ280"/>
      <c r="EA280"/>
      <c r="EB280"/>
      <c r="EC280"/>
      <c r="ED280"/>
      <c r="EE280"/>
      <c r="EF280"/>
      <c r="EG280"/>
      <c r="EH280"/>
      <c r="EI280"/>
      <c r="EJ280"/>
      <c r="EK280"/>
      <c r="EL280"/>
      <c r="EM280"/>
      <c r="EN280"/>
      <c r="EO280"/>
      <c r="EP280"/>
      <c r="EQ280"/>
      <c r="ER280"/>
      <c r="ES280"/>
      <c r="ET280"/>
      <c r="EU280"/>
      <c r="EV280"/>
      <c r="EW280"/>
      <c r="EX280"/>
      <c r="EY280"/>
      <c r="EZ280"/>
      <c r="FA280"/>
      <c r="FB280"/>
      <c r="FC280"/>
      <c r="FD280"/>
      <c r="FE280"/>
      <c r="FF280"/>
      <c r="FG280"/>
      <c r="FH280"/>
      <c r="FI280"/>
      <c r="FJ280"/>
      <c r="FK280"/>
      <c r="FL280"/>
      <c r="FM280"/>
      <c r="FN280"/>
      <c r="FO280"/>
      <c r="FP280"/>
      <c r="FQ280"/>
      <c r="FR280"/>
      <c r="FS280"/>
      <c r="FT280"/>
      <c r="FU280"/>
      <c r="FV280"/>
      <c r="FW280"/>
      <c r="FX280"/>
      <c r="FY280"/>
      <c r="FZ280"/>
      <c r="GA280"/>
      <c r="GB280"/>
      <c r="GC280"/>
      <c r="GD280"/>
      <c r="GE280"/>
      <c r="GF280"/>
      <c r="GG280"/>
      <c r="GH280"/>
      <c r="GI280"/>
      <c r="GJ280"/>
      <c r="GK280"/>
      <c r="GL280"/>
      <c r="GM280"/>
      <c r="GN280"/>
      <c r="GO280"/>
      <c r="GP280"/>
      <c r="GQ280"/>
      <c r="GR280"/>
      <c r="GS280"/>
      <c r="GT280"/>
      <c r="GU280"/>
      <c r="GV280"/>
      <c r="GW280"/>
      <c r="GX280"/>
      <c r="GY280"/>
      <c r="GZ280"/>
      <c r="HA280"/>
      <c r="HB280"/>
      <c r="HC280"/>
      <c r="HD280"/>
      <c r="HE280"/>
      <c r="HF280"/>
      <c r="HG280"/>
      <c r="HH280"/>
      <c r="HI280"/>
      <c r="HJ280"/>
      <c r="HK280"/>
      <c r="HL280"/>
      <c r="HM280"/>
      <c r="HN280"/>
      <c r="HO280"/>
      <c r="HP280"/>
      <c r="HQ280"/>
      <c r="HR280"/>
      <c r="HS280"/>
      <c r="HT280"/>
      <c r="HU280"/>
      <c r="HV280"/>
      <c r="HW280"/>
      <c r="HX280"/>
      <c r="HY280"/>
      <c r="HZ280"/>
      <c r="IA280"/>
      <c r="IB280"/>
      <c r="IC280"/>
      <c r="ID280"/>
      <c r="IE280"/>
      <c r="IF280"/>
      <c r="IG280"/>
      <c r="IH280"/>
      <c r="II280"/>
      <c r="IJ280"/>
      <c r="IK280"/>
      <c r="IL280"/>
      <c r="IM280"/>
      <c r="IN280"/>
      <c r="IO280"/>
      <c r="IP280"/>
      <c r="IQ280"/>
      <c r="IR280"/>
      <c r="IS280"/>
      <c r="IT280"/>
      <c r="IU280"/>
      <c r="IV280"/>
      <c r="IW280"/>
      <c r="IX280"/>
      <c r="IY280"/>
    </row>
    <row r="281" spans="1:259" ht="64.25" customHeight="1" x14ac:dyDescent="0.2">
      <c r="A281" s="14" t="s">
        <v>337</v>
      </c>
      <c r="B281" s="29" t="str">
        <f>VLOOKUP(A281,'HECVAT - Full'!A$26:B$285,2,FALSE)</f>
        <v xml:space="preserve">Include documentation describing the systems' abilities to comply with the PCI DSS and any features or capabilities of the system that must be added or changed in order to operate in compliance with the standards. </v>
      </c>
      <c r="C281" s="36" t="str">
        <f>IF(LEN(VLOOKUP($A281,Questions!$B:$AA,20,FALSE))=0,"",VLOOKUP($A281,Questions!$B:$AA,20,FALSE))</f>
        <v xml:space="preserve"> </v>
      </c>
      <c r="D281" s="38" t="str">
        <f>IF(LEN(VLOOKUP($A281,Questions!$B:$AA,21,FALSE))=0,"",VLOOKUP($A281,Questions!$B:$AA,21,FALSE))</f>
        <v xml:space="preserve"> </v>
      </c>
      <c r="E281" s="38" t="str">
        <f>IF(LEN(VLOOKUP($A281,Questions!$B:$AA,22,FALSE))=0,"",VLOOKUP($A281,Questions!$B:$AA,22,FALSE))</f>
        <v xml:space="preserve"> </v>
      </c>
      <c r="F281" s="36" t="str">
        <f>IF(LEN(VLOOKUP($A281,Questions!$B:$AA,23,FALSE))=0,"",VLOOKUP($A281,Questions!$B:$AA,23,FALSE))</f>
        <v xml:space="preserve"> </v>
      </c>
      <c r="G281" s="38" t="str">
        <f>IF(LEN(VLOOKUP($A281,Questions!$B:$AA,24,FALSE))=0,"",VLOOKUP($A281,Questions!$B:$AA,24,FALSE))</f>
        <v xml:space="preserve"> </v>
      </c>
      <c r="H281" s="38" t="str">
        <f>IF(LEN(VLOOKUP($A281,Questions!$B:$AA,25,FALSE))=0,"",VLOOKUP($A281,Questions!$B:$AA,25,FALSE))</f>
        <v xml:space="preserve"> </v>
      </c>
      <c r="I281" s="36" t="str">
        <f>IF(LEN(VLOOKUP($A281,Questions!$B:$AA,26,FALSE))=0,"",VLOOKUP($A281,Questions!$B:$AA,26,FALSE))</f>
        <v xml:space="preserve"> </v>
      </c>
      <c r="J281" s="36" t="str">
        <f>IF(LEN(VLOOKUP($A281,Questions!$B:$AB,27,FALSE))=0,"",VLOOKUP($A281,Questions!$B:$AB,27,FALSE))</f>
        <v xml:space="preserve"> </v>
      </c>
      <c r="K281"/>
      <c r="L281"/>
      <c r="M281"/>
      <c r="N281"/>
      <c r="O281"/>
      <c r="P281"/>
      <c r="Q281"/>
      <c r="R281"/>
      <c r="S281"/>
      <c r="T281"/>
      <c r="U281"/>
      <c r="V281"/>
      <c r="W281"/>
      <c r="X281"/>
      <c r="Y281"/>
      <c r="Z281"/>
      <c r="AA281"/>
      <c r="AB281"/>
      <c r="AC281"/>
      <c r="AD281"/>
      <c r="AE281"/>
      <c r="AF281"/>
      <c r="AG281"/>
      <c r="AH281"/>
      <c r="AI281"/>
      <c r="AJ281"/>
      <c r="AK281"/>
      <c r="AL281"/>
      <c r="AM281"/>
      <c r="AN281"/>
      <c r="AO281"/>
      <c r="AP281"/>
      <c r="AQ281"/>
      <c r="AR281"/>
      <c r="AS281"/>
      <c r="AT281"/>
      <c r="AU281"/>
      <c r="AV281"/>
      <c r="AW281"/>
      <c r="AX281"/>
      <c r="AY281"/>
      <c r="AZ281"/>
      <c r="BA281"/>
      <c r="BB281"/>
      <c r="BC281"/>
      <c r="BD281"/>
      <c r="BE281"/>
      <c r="BF281"/>
      <c r="BG281"/>
      <c r="BH281"/>
      <c r="BI281"/>
      <c r="BJ281"/>
      <c r="BK281"/>
      <c r="BL281"/>
      <c r="BM281"/>
      <c r="BN281"/>
      <c r="BO281"/>
      <c r="BP281"/>
      <c r="BQ281"/>
      <c r="BR281"/>
      <c r="BS281"/>
      <c r="BT281"/>
      <c r="BU281"/>
      <c r="BV281"/>
      <c r="BW281"/>
      <c r="BX281"/>
      <c r="BY281"/>
      <c r="BZ281"/>
      <c r="CA281"/>
      <c r="CB281"/>
      <c r="CC281"/>
      <c r="CD281"/>
      <c r="CE281"/>
      <c r="CF281"/>
      <c r="CG281"/>
      <c r="CH281"/>
      <c r="CI281"/>
      <c r="CJ281"/>
      <c r="CK281"/>
      <c r="CL281"/>
      <c r="CM281"/>
      <c r="CN281"/>
      <c r="CO281"/>
      <c r="CP281"/>
      <c r="CQ281"/>
      <c r="CR281"/>
      <c r="CS281"/>
      <c r="CT281"/>
      <c r="CU281"/>
      <c r="CV281"/>
      <c r="CW281"/>
      <c r="CX281"/>
      <c r="CY281"/>
      <c r="CZ281"/>
      <c r="DA281"/>
      <c r="DB281"/>
      <c r="DC281"/>
      <c r="DD281"/>
      <c r="DE281"/>
      <c r="DF281"/>
      <c r="DG281"/>
      <c r="DH281"/>
      <c r="DI281"/>
      <c r="DJ281"/>
      <c r="DK281"/>
      <c r="DL281"/>
      <c r="DM281"/>
      <c r="DN281"/>
      <c r="DO281"/>
      <c r="DP281"/>
      <c r="DQ281"/>
      <c r="DR281"/>
      <c r="DS281"/>
      <c r="DT281"/>
      <c r="DU281"/>
      <c r="DV281"/>
      <c r="DW281"/>
      <c r="DX281"/>
      <c r="DY281"/>
      <c r="DZ281"/>
      <c r="EA281"/>
      <c r="EB281"/>
      <c r="EC281"/>
      <c r="ED281"/>
      <c r="EE281"/>
      <c r="EF281"/>
      <c r="EG281"/>
      <c r="EH281"/>
      <c r="EI281"/>
      <c r="EJ281"/>
      <c r="EK281"/>
      <c r="EL281"/>
      <c r="EM281"/>
      <c r="EN281"/>
      <c r="EO281"/>
      <c r="EP281"/>
      <c r="EQ281"/>
      <c r="ER281"/>
      <c r="ES281"/>
      <c r="ET281"/>
      <c r="EU281"/>
      <c r="EV281"/>
      <c r="EW281"/>
      <c r="EX281"/>
      <c r="EY281"/>
      <c r="EZ281"/>
      <c r="FA281"/>
      <c r="FB281"/>
      <c r="FC281"/>
      <c r="FD281"/>
      <c r="FE281"/>
      <c r="FF281"/>
      <c r="FG281"/>
      <c r="FH281"/>
      <c r="FI281"/>
      <c r="FJ281"/>
      <c r="FK281"/>
      <c r="FL281"/>
      <c r="FM281"/>
      <c r="FN281"/>
      <c r="FO281"/>
      <c r="FP281"/>
      <c r="FQ281"/>
      <c r="FR281"/>
      <c r="FS281"/>
      <c r="FT281"/>
      <c r="FU281"/>
      <c r="FV281"/>
      <c r="FW281"/>
      <c r="FX281"/>
      <c r="FY281"/>
      <c r="FZ281"/>
      <c r="GA281"/>
      <c r="GB281"/>
      <c r="GC281"/>
      <c r="GD281"/>
      <c r="GE281"/>
      <c r="GF281"/>
      <c r="GG281"/>
      <c r="GH281"/>
      <c r="GI281"/>
      <c r="GJ281"/>
      <c r="GK281"/>
      <c r="GL281"/>
      <c r="GM281"/>
      <c r="GN281"/>
      <c r="GO281"/>
      <c r="GP281"/>
      <c r="GQ281"/>
      <c r="GR281"/>
      <c r="GS281"/>
      <c r="GT281"/>
      <c r="GU281"/>
      <c r="GV281"/>
      <c r="GW281"/>
      <c r="GX281"/>
      <c r="GY281"/>
      <c r="GZ281"/>
      <c r="HA281"/>
      <c r="HB281"/>
      <c r="HC281"/>
      <c r="HD281"/>
      <c r="HE281"/>
      <c r="HF281"/>
      <c r="HG281"/>
      <c r="HH281"/>
      <c r="HI281"/>
      <c r="HJ281"/>
      <c r="HK281"/>
      <c r="HL281"/>
      <c r="HM281"/>
      <c r="HN281"/>
      <c r="HO281"/>
      <c r="HP281"/>
      <c r="HQ281"/>
      <c r="HR281"/>
      <c r="HS281"/>
      <c r="HT281"/>
      <c r="HU281"/>
      <c r="HV281"/>
      <c r="HW281"/>
      <c r="HX281"/>
      <c r="HY281"/>
      <c r="HZ281"/>
      <c r="IA281"/>
      <c r="IB281"/>
      <c r="IC281"/>
      <c r="ID281"/>
      <c r="IE281"/>
      <c r="IF281"/>
      <c r="IG281"/>
      <c r="IH281"/>
      <c r="II281"/>
      <c r="IJ281"/>
      <c r="IK281"/>
      <c r="IL281"/>
      <c r="IM281"/>
      <c r="IN281"/>
      <c r="IO281"/>
      <c r="IP281"/>
      <c r="IQ281"/>
      <c r="IR281"/>
      <c r="IS281"/>
      <c r="IT281"/>
      <c r="IU281"/>
      <c r="IV281"/>
      <c r="IW281"/>
      <c r="IX281"/>
      <c r="IY281"/>
    </row>
  </sheetData>
  <mergeCells count="21">
    <mergeCell ref="A2:H2"/>
    <mergeCell ref="A1:I1"/>
    <mergeCell ref="A109:B109"/>
    <mergeCell ref="A89:B89"/>
    <mergeCell ref="A74:B74"/>
    <mergeCell ref="A64:B64"/>
    <mergeCell ref="A59:B59"/>
    <mergeCell ref="A37:B37"/>
    <mergeCell ref="A31:B31"/>
    <mergeCell ref="A49:B49"/>
    <mergeCell ref="A239:B239"/>
    <mergeCell ref="A269:B269"/>
    <mergeCell ref="A226:B226"/>
    <mergeCell ref="A232:B232"/>
    <mergeCell ref="A161:B161"/>
    <mergeCell ref="A136:B136"/>
    <mergeCell ref="A120:B120"/>
    <mergeCell ref="A221:B221"/>
    <mergeCell ref="A203:B203"/>
    <mergeCell ref="A179:B179"/>
    <mergeCell ref="A191:B191"/>
  </mergeCells>
  <conditionalFormatting sqref="A239">
    <cfRule type="expression" dxfId="171" priority="358">
      <formula>$C$24="No"</formula>
    </cfRule>
  </conditionalFormatting>
  <conditionalFormatting sqref="A59">
    <cfRule type="expression" dxfId="170" priority="357">
      <formula>$C$26="No"</formula>
    </cfRule>
  </conditionalFormatting>
  <conditionalFormatting sqref="A179">
    <cfRule type="expression" dxfId="169" priority="356">
      <formula>$C$28="No"</formula>
    </cfRule>
  </conditionalFormatting>
  <conditionalFormatting sqref="A166:A167 H166:H167 C166:E167">
    <cfRule type="expression" dxfId="168" priority="306">
      <formula>$C$165="No"</formula>
    </cfRule>
  </conditionalFormatting>
  <conditionalFormatting sqref="A171 H171 C171:E171">
    <cfRule type="expression" dxfId="167" priority="353">
      <formula>$C$170="No"</formula>
    </cfRule>
  </conditionalFormatting>
  <conditionalFormatting sqref="A167 H167 C167:E167">
    <cfRule type="expression" dxfId="166" priority="305">
      <formula>$C$166="No"</formula>
    </cfRule>
  </conditionalFormatting>
  <conditionalFormatting sqref="D76:E76 H76">
    <cfRule type="expression" dxfId="165" priority="352">
      <formula>$C$75="No"</formula>
    </cfRule>
  </conditionalFormatting>
  <conditionalFormatting sqref="C100:E100 H100">
    <cfRule type="expression" dxfId="164" priority="316">
      <formula>$C$99="No"</formula>
    </cfRule>
  </conditionalFormatting>
  <conditionalFormatting sqref="C102:E103 H102:H103">
    <cfRule type="expression" dxfId="163" priority="348">
      <formula>$C$101="No"</formula>
    </cfRule>
  </conditionalFormatting>
  <conditionalFormatting sqref="A234 H234 C234:E234">
    <cfRule type="expression" dxfId="162" priority="287">
      <formula>$C$233="No"</formula>
    </cfRule>
  </conditionalFormatting>
  <conditionalFormatting sqref="A237 H237 C237:E237">
    <cfRule type="expression" dxfId="161" priority="288">
      <formula>$C$236="No"</formula>
    </cfRule>
  </conditionalFormatting>
  <conditionalFormatting sqref="A269">
    <cfRule type="expression" dxfId="160" priority="343">
      <formula>$C$29="No"</formula>
    </cfRule>
  </conditionalFormatting>
  <conditionalFormatting sqref="A264 H264 C264:E264">
    <cfRule type="expression" dxfId="159" priority="327">
      <formula>$C$263="No"</formula>
    </cfRule>
  </conditionalFormatting>
  <conditionalFormatting sqref="C71:H71">
    <cfRule type="expression" dxfId="158" priority="339">
      <formula>$C$70="No"</formula>
    </cfRule>
  </conditionalFormatting>
  <conditionalFormatting sqref="C73 E73:H73">
    <cfRule type="expression" dxfId="157" priority="338">
      <formula>$C$72="No"</formula>
    </cfRule>
  </conditionalFormatting>
  <conditionalFormatting sqref="A64">
    <cfRule type="expression" dxfId="156" priority="337">
      <formula>$C$30="No"</formula>
    </cfRule>
  </conditionalFormatting>
  <conditionalFormatting sqref="C160:D160">
    <cfRule type="expression" dxfId="155" priority="335">
      <formula>$C$159="No"</formula>
    </cfRule>
  </conditionalFormatting>
  <conditionalFormatting sqref="C148:E148 H148">
    <cfRule type="expression" dxfId="154" priority="310">
      <formula>$C$147="No"</formula>
    </cfRule>
  </conditionalFormatting>
  <conditionalFormatting sqref="A122 H122 C122:E122">
    <cfRule type="expression" dxfId="153" priority="311">
      <formula>$C$121="No"</formula>
    </cfRule>
  </conditionalFormatting>
  <conditionalFormatting sqref="A177 H177 C177:E177">
    <cfRule type="expression" dxfId="152" priority="332">
      <formula>$C$176="No"</formula>
    </cfRule>
  </conditionalFormatting>
  <conditionalFormatting sqref="A202 H202 C202:E202">
    <cfRule type="expression" dxfId="151" priority="301">
      <formula>$C$201="No"</formula>
    </cfRule>
  </conditionalFormatting>
  <conditionalFormatting sqref="I186:I187 C185:H185 I190:J190">
    <cfRule type="expression" dxfId="150" priority="303">
      <formula>$C$184="No"</formula>
    </cfRule>
  </conditionalFormatting>
  <conditionalFormatting sqref="A109">
    <cfRule type="expression" dxfId="149" priority="329">
      <formula>$C$27="No"</formula>
    </cfRule>
  </conditionalFormatting>
  <conditionalFormatting sqref="A247:A248 H247:H248 C247:E248">
    <cfRule type="expression" dxfId="148" priority="285">
      <formula>$C$246="No"</formula>
    </cfRule>
  </conditionalFormatting>
  <conditionalFormatting sqref="A248 H248 C248:E248">
    <cfRule type="expression" dxfId="147" priority="286">
      <formula>$C$247="No"</formula>
    </cfRule>
  </conditionalFormatting>
  <conditionalFormatting sqref="E65:E73 H65:I73">
    <cfRule type="expression" dxfId="146" priority="326">
      <formula>$C$30="No"</formula>
    </cfRule>
  </conditionalFormatting>
  <conditionalFormatting sqref="A74:B74 A89:B89 A109:B109 A120:B120 A136:B136 A161:B161 A179:B179 A191:B191 A203:B203 A226:B226 A239:B239 A269:B269">
    <cfRule type="expression" dxfId="145" priority="321">
      <formula>$C$30="Yes"</formula>
    </cfRule>
  </conditionalFormatting>
  <conditionalFormatting sqref="A232:B232">
    <cfRule type="expression" dxfId="144" priority="318">
      <formula>$C$30="Yes"</formula>
    </cfRule>
  </conditionalFormatting>
  <conditionalFormatting sqref="E76 E240:E268 H240:H268 E78 E204:E220 H204:I220 H78 I100 I103:I105 I128 I132:I135 I165:I167 I169:I173 I186:I187 I190 I252:I257 I259:I268 I90:I98 E90:E105 H90:H105 E110:E119 H110:H119 E180:E190 H180:H190 E137:E160 H137:H160 I137:I159">
    <cfRule type="expression" dxfId="143" priority="349">
      <formula>$C$30="Yes"</formula>
    </cfRule>
  </conditionalFormatting>
  <conditionalFormatting sqref="E121:E135">
    <cfRule type="expression" dxfId="142" priority="312">
      <formula>$C$30="Yes"</formula>
    </cfRule>
  </conditionalFormatting>
  <conditionalFormatting sqref="E162:E178">
    <cfRule type="expression" dxfId="141" priority="354">
      <formula>$C$30="Yes"</formula>
    </cfRule>
  </conditionalFormatting>
  <conditionalFormatting sqref="E192:E202">
    <cfRule type="expression" dxfId="140" priority="302">
      <formula>$C$30="Yes"</formula>
    </cfRule>
  </conditionalFormatting>
  <conditionalFormatting sqref="E227:E231">
    <cfRule type="expression" dxfId="139" priority="291">
      <formula>$C$30="Yes"</formula>
    </cfRule>
  </conditionalFormatting>
  <conditionalFormatting sqref="E233:E238">
    <cfRule type="expression" dxfId="138" priority="346">
      <formula>$C$30="Yes"</formula>
    </cfRule>
  </conditionalFormatting>
  <conditionalFormatting sqref="E270:E281">
    <cfRule type="expression" dxfId="137" priority="283">
      <formula>$C$30="Yes"</formula>
    </cfRule>
  </conditionalFormatting>
  <conditionalFormatting sqref="A267:A268 H267 C267:E267">
    <cfRule type="expression" dxfId="136" priority="282">
      <formula>$C$266="No"</formula>
    </cfRule>
  </conditionalFormatting>
  <conditionalFormatting sqref="F166:F167">
    <cfRule type="expression" dxfId="135" priority="239">
      <formula>$C$165="No"</formula>
    </cfRule>
  </conditionalFormatting>
  <conditionalFormatting sqref="F171">
    <cfRule type="expression" dxfId="134" priority="275">
      <formula>$C$170="No"</formula>
    </cfRule>
  </conditionalFormatting>
  <conditionalFormatting sqref="F167">
    <cfRule type="expression" dxfId="133" priority="238">
      <formula>$C$166="No"</formula>
    </cfRule>
  </conditionalFormatting>
  <conditionalFormatting sqref="F100">
    <cfRule type="expression" dxfId="132" priority="247">
      <formula>$C$99="No"</formula>
    </cfRule>
  </conditionalFormatting>
  <conditionalFormatting sqref="F102:F103">
    <cfRule type="expression" dxfId="131" priority="271">
      <formula>$C$101="No"</formula>
    </cfRule>
  </conditionalFormatting>
  <conditionalFormatting sqref="F234">
    <cfRule type="expression" dxfId="130" priority="224">
      <formula>$C$233="No"</formula>
    </cfRule>
  </conditionalFormatting>
  <conditionalFormatting sqref="F237">
    <cfRule type="expression" dxfId="129" priority="225">
      <formula>$C$236="No"</formula>
    </cfRule>
  </conditionalFormatting>
  <conditionalFormatting sqref="F264">
    <cfRule type="expression" dxfId="128" priority="257">
      <formula>$C$263="No"</formula>
    </cfRule>
  </conditionalFormatting>
  <conditionalFormatting sqref="F160">
    <cfRule type="expression" dxfId="127" priority="262">
      <formula>$C$159="No"</formula>
    </cfRule>
  </conditionalFormatting>
  <conditionalFormatting sqref="F148">
    <cfRule type="expression" dxfId="126" priority="242">
      <formula>$C$147="No"</formula>
    </cfRule>
  </conditionalFormatting>
  <conditionalFormatting sqref="F122">
    <cfRule type="expression" dxfId="125" priority="243">
      <formula>$C$121="No"</formula>
    </cfRule>
  </conditionalFormatting>
  <conditionalFormatting sqref="F177">
    <cfRule type="expression" dxfId="124" priority="260">
      <formula>$C$176="No"</formula>
    </cfRule>
  </conditionalFormatting>
  <conditionalFormatting sqref="F202">
    <cfRule type="expression" dxfId="123" priority="234">
      <formula>$C$201="No"</formula>
    </cfRule>
  </conditionalFormatting>
  <conditionalFormatting sqref="F247:F248">
    <cfRule type="expression" dxfId="122" priority="222">
      <formula>$C$246="No"</formula>
    </cfRule>
  </conditionalFormatting>
  <conditionalFormatting sqref="F248">
    <cfRule type="expression" dxfId="121" priority="223">
      <formula>$C$247="No"</formula>
    </cfRule>
  </conditionalFormatting>
  <conditionalFormatting sqref="H75:H76">
    <cfRule type="expression" dxfId="120" priority="272">
      <formula>$C$30="Yes"</formula>
    </cfRule>
  </conditionalFormatting>
  <conditionalFormatting sqref="H121:H135">
    <cfRule type="expression" dxfId="119" priority="244">
      <formula>$C$30="Yes"</formula>
    </cfRule>
  </conditionalFormatting>
  <conditionalFormatting sqref="H162:H178">
    <cfRule type="expression" dxfId="118" priority="276">
      <formula>$C$30="Yes"</formula>
    </cfRule>
  </conditionalFormatting>
  <conditionalFormatting sqref="H192:H202">
    <cfRule type="expression" dxfId="117" priority="235">
      <formula>$C$30="Yes"</formula>
    </cfRule>
  </conditionalFormatting>
  <conditionalFormatting sqref="H227:H231">
    <cfRule type="expression" dxfId="116" priority="227">
      <formula>$C$30="Yes"</formula>
    </cfRule>
  </conditionalFormatting>
  <conditionalFormatting sqref="H233:H238">
    <cfRule type="expression" dxfId="115" priority="270">
      <formula>$C$30="Yes"</formula>
    </cfRule>
  </conditionalFormatting>
  <conditionalFormatting sqref="H270:H281">
    <cfRule type="expression" dxfId="114" priority="221">
      <formula>$C$30="Yes"</formula>
    </cfRule>
  </conditionalFormatting>
  <conditionalFormatting sqref="F267">
    <cfRule type="expression" dxfId="113" priority="220">
      <formula>$C$266="No"</formula>
    </cfRule>
  </conditionalFormatting>
  <conditionalFormatting sqref="G166:G167">
    <cfRule type="expression" dxfId="112" priority="203">
      <formula>$C$165="No"</formula>
    </cfRule>
  </conditionalFormatting>
  <conditionalFormatting sqref="G171">
    <cfRule type="expression" dxfId="111" priority="219">
      <formula>$C$170="No"</formula>
    </cfRule>
  </conditionalFormatting>
  <conditionalFormatting sqref="G167">
    <cfRule type="expression" dxfId="110" priority="202">
      <formula>$C$166="No"</formula>
    </cfRule>
  </conditionalFormatting>
  <conditionalFormatting sqref="G100">
    <cfRule type="expression" dxfId="109" priority="208">
      <formula>$C$99="No"</formula>
    </cfRule>
  </conditionalFormatting>
  <conditionalFormatting sqref="G102:G103">
    <cfRule type="expression" dxfId="108" priority="218">
      <formula>$C$101="No"</formula>
    </cfRule>
  </conditionalFormatting>
  <conditionalFormatting sqref="G234">
    <cfRule type="expression" dxfId="107" priority="194">
      <formula>$C$233="No"</formula>
    </cfRule>
  </conditionalFormatting>
  <conditionalFormatting sqref="G237">
    <cfRule type="expression" dxfId="106" priority="195">
      <formula>$C$236="No"</formula>
    </cfRule>
  </conditionalFormatting>
  <conditionalFormatting sqref="G264">
    <cfRule type="expression" dxfId="105" priority="212">
      <formula>$C$263="No"</formula>
    </cfRule>
  </conditionalFormatting>
  <conditionalFormatting sqref="G160">
    <cfRule type="expression" dxfId="104" priority="215">
      <formula>$C$159="No"</formula>
    </cfRule>
  </conditionalFormatting>
  <conditionalFormatting sqref="G148">
    <cfRule type="expression" dxfId="103" priority="205">
      <formula>$C$147="No"</formula>
    </cfRule>
  </conditionalFormatting>
  <conditionalFormatting sqref="G122">
    <cfRule type="expression" dxfId="102" priority="206">
      <formula>$C$121="No"</formula>
    </cfRule>
  </conditionalFormatting>
  <conditionalFormatting sqref="G177">
    <cfRule type="expression" dxfId="101" priority="213">
      <formula>$C$176="No"</formula>
    </cfRule>
  </conditionalFormatting>
  <conditionalFormatting sqref="G202">
    <cfRule type="expression" dxfId="100" priority="200">
      <formula>$C$201="No"</formula>
    </cfRule>
  </conditionalFormatting>
  <conditionalFormatting sqref="G247:G248">
    <cfRule type="expression" dxfId="99" priority="192">
      <formula>$C$246="No"</formula>
    </cfRule>
  </conditionalFormatting>
  <conditionalFormatting sqref="G248">
    <cfRule type="expression" dxfId="98" priority="193">
      <formula>$C$247="No"</formula>
    </cfRule>
  </conditionalFormatting>
  <conditionalFormatting sqref="G267">
    <cfRule type="expression" dxfId="97" priority="191">
      <formula>$C$266="No"</formula>
    </cfRule>
  </conditionalFormatting>
  <conditionalFormatting sqref="I75:I76">
    <cfRule type="expression" dxfId="96" priority="188">
      <formula>$C$75="No"</formula>
    </cfRule>
  </conditionalFormatting>
  <conditionalFormatting sqref="I75:I76">
    <cfRule type="expression" dxfId="95" priority="187">
      <formula>$C$30="Yes"</formula>
    </cfRule>
  </conditionalFormatting>
  <conditionalFormatting sqref="I99">
    <cfRule type="expression" dxfId="94" priority="185">
      <formula>$C$30="Yes"</formula>
    </cfRule>
  </conditionalFormatting>
  <conditionalFormatting sqref="I101:I102">
    <cfRule type="expression" dxfId="93" priority="184">
      <formula>$C$30="Yes"</formula>
    </cfRule>
  </conditionalFormatting>
  <conditionalFormatting sqref="I117:I119">
    <cfRule type="expression" dxfId="92" priority="183">
      <formula>$C$30="Yes"</formula>
    </cfRule>
  </conditionalFormatting>
  <conditionalFormatting sqref="I121:I125">
    <cfRule type="expression" dxfId="91" priority="182">
      <formula>$C$30="Yes"</formula>
    </cfRule>
  </conditionalFormatting>
  <conditionalFormatting sqref="I160">
    <cfRule type="expression" dxfId="90" priority="179">
      <formula>$C$30="Yes"</formula>
    </cfRule>
  </conditionalFormatting>
  <conditionalFormatting sqref="I162">
    <cfRule type="expression" dxfId="89" priority="176">
      <formula>$C$30="Yes"</formula>
    </cfRule>
  </conditionalFormatting>
  <conditionalFormatting sqref="I163:I164">
    <cfRule type="expression" dxfId="88" priority="175">
      <formula>$C$30="Yes"</formula>
    </cfRule>
  </conditionalFormatting>
  <conditionalFormatting sqref="I168">
    <cfRule type="expression" dxfId="87" priority="174">
      <formula>$C$30="Yes"</formula>
    </cfRule>
  </conditionalFormatting>
  <conditionalFormatting sqref="I174:I178">
    <cfRule type="expression" dxfId="86" priority="173">
      <formula>$C$30="Yes"</formula>
    </cfRule>
  </conditionalFormatting>
  <conditionalFormatting sqref="I180:I183">
    <cfRule type="expression" dxfId="85" priority="172">
      <formula>$C$184="No"</formula>
    </cfRule>
  </conditionalFormatting>
  <conditionalFormatting sqref="I180:I183">
    <cfRule type="expression" dxfId="84" priority="171">
      <formula>$C$30="Yes"</formula>
    </cfRule>
  </conditionalFormatting>
  <conditionalFormatting sqref="I227:I231">
    <cfRule type="expression" dxfId="83" priority="163">
      <formula>$C$30="Yes"</formula>
    </cfRule>
  </conditionalFormatting>
  <conditionalFormatting sqref="I244:I248">
    <cfRule type="expression" dxfId="82" priority="161">
      <formula>$C$30="Yes"</formula>
    </cfRule>
  </conditionalFormatting>
  <conditionalFormatting sqref="I240:I243">
    <cfRule type="expression" dxfId="81" priority="160">
      <formula>$C$30="Yes"</formula>
    </cfRule>
  </conditionalFormatting>
  <conditionalFormatting sqref="I249:I251">
    <cfRule type="expression" dxfId="80" priority="157">
      <formula>$C$246="No"</formula>
    </cfRule>
  </conditionalFormatting>
  <conditionalFormatting sqref="I249:I251">
    <cfRule type="expression" dxfId="79" priority="158">
      <formula>$C$247="No"</formula>
    </cfRule>
  </conditionalFormatting>
  <conditionalFormatting sqref="I249:I251">
    <cfRule type="expression" dxfId="78" priority="159">
      <formula>$C$30="Yes"</formula>
    </cfRule>
  </conditionalFormatting>
  <conditionalFormatting sqref="I258">
    <cfRule type="expression" dxfId="77" priority="156">
      <formula>$C$30="Yes"</formula>
    </cfRule>
  </conditionalFormatting>
  <conditionalFormatting sqref="I270:I281">
    <cfRule type="expression" dxfId="76" priority="154">
      <formula>$C$30="Yes"</formula>
    </cfRule>
  </conditionalFormatting>
  <conditionalFormatting sqref="J186:J187">
    <cfRule type="expression" dxfId="75" priority="67">
      <formula>$C$184="No"</formula>
    </cfRule>
  </conditionalFormatting>
  <conditionalFormatting sqref="J65:J73">
    <cfRule type="expression" dxfId="74" priority="68">
      <formula>$C$30="No"</formula>
    </cfRule>
  </conditionalFormatting>
  <conditionalFormatting sqref="J204:J220 J100 J103:J105 J128 J132:J135 J165:J167 J169:J173 J186:J187 J190 J252:J257 J259:J268 J90:J98 J137:J159">
    <cfRule type="expression" dxfId="73" priority="69">
      <formula>$C$30="Yes"</formula>
    </cfRule>
  </conditionalFormatting>
  <conditionalFormatting sqref="J75:J76">
    <cfRule type="expression" dxfId="72" priority="65">
      <formula>$C$75="No"</formula>
    </cfRule>
  </conditionalFormatting>
  <conditionalFormatting sqref="J75:J76">
    <cfRule type="expression" dxfId="71" priority="64">
      <formula>$C$30="Yes"</formula>
    </cfRule>
  </conditionalFormatting>
  <conditionalFormatting sqref="J99">
    <cfRule type="expression" dxfId="70" priority="63">
      <formula>$C$30="Yes"</formula>
    </cfRule>
  </conditionalFormatting>
  <conditionalFormatting sqref="J101:J102">
    <cfRule type="expression" dxfId="69" priority="62">
      <formula>$C$30="Yes"</formula>
    </cfRule>
  </conditionalFormatting>
  <conditionalFormatting sqref="J117:J119">
    <cfRule type="expression" dxfId="68" priority="61">
      <formula>$C$30="Yes"</formula>
    </cfRule>
  </conditionalFormatting>
  <conditionalFormatting sqref="J121:J125">
    <cfRule type="expression" dxfId="67" priority="60">
      <formula>$C$30="Yes"</formula>
    </cfRule>
  </conditionalFormatting>
  <conditionalFormatting sqref="J160">
    <cfRule type="expression" dxfId="66" priority="59">
      <formula>$C$30="Yes"</formula>
    </cfRule>
  </conditionalFormatting>
  <conditionalFormatting sqref="J162">
    <cfRule type="expression" dxfId="65" priority="56">
      <formula>$C$30="Yes"</formula>
    </cfRule>
  </conditionalFormatting>
  <conditionalFormatting sqref="J163:J164">
    <cfRule type="expression" dxfId="64" priority="55">
      <formula>$C$30="Yes"</formula>
    </cfRule>
  </conditionalFormatting>
  <conditionalFormatting sqref="J168">
    <cfRule type="expression" dxfId="63" priority="54">
      <formula>$C$30="Yes"</formula>
    </cfRule>
  </conditionalFormatting>
  <conditionalFormatting sqref="J174:J178">
    <cfRule type="expression" dxfId="62" priority="53">
      <formula>$C$30="Yes"</formula>
    </cfRule>
  </conditionalFormatting>
  <conditionalFormatting sqref="J180:J183">
    <cfRule type="expression" dxfId="61" priority="52">
      <formula>$C$184="No"</formula>
    </cfRule>
  </conditionalFormatting>
  <conditionalFormatting sqref="J180:J183">
    <cfRule type="expression" dxfId="60" priority="51">
      <formula>$C$30="Yes"</formula>
    </cfRule>
  </conditionalFormatting>
  <conditionalFormatting sqref="J227:J231">
    <cfRule type="expression" dxfId="59" priority="44">
      <formula>$C$30="Yes"</formula>
    </cfRule>
  </conditionalFormatting>
  <conditionalFormatting sqref="J244:J248">
    <cfRule type="expression" dxfId="58" priority="42">
      <formula>$C$30="Yes"</formula>
    </cfRule>
  </conditionalFormatting>
  <conditionalFormatting sqref="J240:J243">
    <cfRule type="expression" dxfId="57" priority="41">
      <formula>$C$30="Yes"</formula>
    </cfRule>
  </conditionalFormatting>
  <conditionalFormatting sqref="J249:J251">
    <cfRule type="expression" dxfId="56" priority="38">
      <formula>$C$246="No"</formula>
    </cfRule>
  </conditionalFormatting>
  <conditionalFormatting sqref="J249:J251">
    <cfRule type="expression" dxfId="55" priority="39">
      <formula>$C$247="No"</formula>
    </cfRule>
  </conditionalFormatting>
  <conditionalFormatting sqref="J249:J251">
    <cfRule type="expression" dxfId="54" priority="40">
      <formula>$C$30="Yes"</formula>
    </cfRule>
  </conditionalFormatting>
  <conditionalFormatting sqref="J258">
    <cfRule type="expression" dxfId="53" priority="37">
      <formula>$C$30="Yes"</formula>
    </cfRule>
  </conditionalFormatting>
  <conditionalFormatting sqref="J270:J281">
    <cfRule type="expression" dxfId="52" priority="35">
      <formula>$C$30="Yes"</formula>
    </cfRule>
  </conditionalFormatting>
  <conditionalFormatting sqref="A49">
    <cfRule type="expression" dxfId="51" priority="33">
      <formula>$C$26="No"</formula>
    </cfRule>
  </conditionalFormatting>
  <conditionalFormatting sqref="A221:B221">
    <cfRule type="expression" dxfId="50" priority="27">
      <formula>$C$30="Yes"</formula>
    </cfRule>
  </conditionalFormatting>
  <conditionalFormatting sqref="C222:D222">
    <cfRule type="expression" dxfId="49" priority="19">
      <formula>$C$218="No"</formula>
    </cfRule>
  </conditionalFormatting>
  <conditionalFormatting sqref="E222 H222">
    <cfRule type="expression" dxfId="48" priority="20">
      <formula>$C$30="Yes"</formula>
    </cfRule>
  </conditionalFormatting>
  <conditionalFormatting sqref="F222">
    <cfRule type="expression" dxfId="47" priority="18">
      <formula>$C$218="No"</formula>
    </cfRule>
  </conditionalFormatting>
  <conditionalFormatting sqref="G222">
    <cfRule type="expression" dxfId="46" priority="17">
      <formula>$C$218="No"</formula>
    </cfRule>
  </conditionalFormatting>
  <conditionalFormatting sqref="I222">
    <cfRule type="expression" dxfId="45" priority="16">
      <formula>$C$218="No"</formula>
    </cfRule>
  </conditionalFormatting>
  <conditionalFormatting sqref="J222">
    <cfRule type="expression" dxfId="44" priority="15">
      <formula>$C$218="No"</formula>
    </cfRule>
  </conditionalFormatting>
  <conditionalFormatting sqref="C225:D225">
    <cfRule type="expression" dxfId="43" priority="13">
      <formula>$C$218="No"</formula>
    </cfRule>
  </conditionalFormatting>
  <conditionalFormatting sqref="E225 H225">
    <cfRule type="expression" dxfId="42" priority="14">
      <formula>$C$30="Yes"</formula>
    </cfRule>
  </conditionalFormatting>
  <conditionalFormatting sqref="F225">
    <cfRule type="expression" dxfId="41" priority="12">
      <formula>$C$218="No"</formula>
    </cfRule>
  </conditionalFormatting>
  <conditionalFormatting sqref="G225">
    <cfRule type="expression" dxfId="40" priority="11">
      <formula>$C$218="No"</formula>
    </cfRule>
  </conditionalFormatting>
  <conditionalFormatting sqref="I225">
    <cfRule type="expression" dxfId="39" priority="10">
      <formula>$C$218="No"</formula>
    </cfRule>
  </conditionalFormatting>
  <conditionalFormatting sqref="J225">
    <cfRule type="expression" dxfId="38" priority="9">
      <formula>$C$218="No"</formula>
    </cfRule>
  </conditionalFormatting>
  <conditionalFormatting sqref="H106:I108 E106:E108">
    <cfRule type="expression" dxfId="37" priority="8">
      <formula>$C$30="Yes"</formula>
    </cfRule>
  </conditionalFormatting>
  <conditionalFormatting sqref="J106:J108">
    <cfRule type="expression" dxfId="36" priority="7">
      <formula>$C$30="Yes"</formula>
    </cfRule>
  </conditionalFormatting>
  <conditionalFormatting sqref="C223:D224">
    <cfRule type="expression" dxfId="35" priority="5">
      <formula>$C$218="No"</formula>
    </cfRule>
  </conditionalFormatting>
  <conditionalFormatting sqref="E223:E224 H223:H224">
    <cfRule type="expression" dxfId="34" priority="6">
      <formula>$C$30="Yes"</formula>
    </cfRule>
  </conditionalFormatting>
  <conditionalFormatting sqref="F223:F224">
    <cfRule type="expression" dxfId="33" priority="4">
      <formula>$C$218="No"</formula>
    </cfRule>
  </conditionalFormatting>
  <conditionalFormatting sqref="G223:G224">
    <cfRule type="expression" dxfId="32" priority="3">
      <formula>$C$218="No"</formula>
    </cfRule>
  </conditionalFormatting>
  <conditionalFormatting sqref="I223:I224">
    <cfRule type="expression" dxfId="31" priority="2">
      <formula>$C$218="No"</formula>
    </cfRule>
  </conditionalFormatting>
  <conditionalFormatting sqref="J223:J224">
    <cfRule type="expression" dxfId="30" priority="1">
      <formula>$C$218="No"</formula>
    </cfRule>
  </conditionalFormatting>
  <pageMargins left="0.75" right="0.75" top="1" bottom="1" header="0.5" footer="0.5"/>
  <pageSetup orientation="landscape" r:id="rId1"/>
  <headerFooter>
    <oddFooter>&amp;L&amp;"Helvetica,Regular"&amp;12&amp;K000000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rgb="FF00B050"/>
  </sheetPr>
  <dimension ref="A1:I290"/>
  <sheetViews>
    <sheetView topLeftCell="A35" workbookViewId="0">
      <selection activeCell="B9" sqref="B9"/>
    </sheetView>
  </sheetViews>
  <sheetFormatPr baseColWidth="10" defaultColWidth="8.5" defaultRowHeight="16" x14ac:dyDescent="0.2"/>
  <cols>
    <col min="1" max="1" width="9" style="91" customWidth="1"/>
    <col min="2" max="2" width="19.5" style="91" customWidth="1"/>
    <col min="3" max="3" width="22.75" style="91" customWidth="1"/>
    <col min="4" max="4" width="17.125" style="91" customWidth="1"/>
    <col min="5" max="5" width="14.625" style="91" customWidth="1"/>
    <col min="6" max="6" width="16.625" style="91" customWidth="1"/>
    <col min="7" max="7" width="20" style="91" customWidth="1"/>
    <col min="8" max="8" width="21.75" style="91" customWidth="1"/>
    <col min="9" max="16384" width="8.5" style="91"/>
  </cols>
  <sheetData>
    <row r="1" spans="1:8" ht="36" customHeight="1" x14ac:dyDescent="0.2">
      <c r="A1" s="416" t="s">
        <v>2366</v>
      </c>
      <c r="B1" s="416"/>
      <c r="C1" s="416"/>
      <c r="D1" s="416"/>
      <c r="E1" s="416"/>
      <c r="F1" s="416"/>
      <c r="G1" s="417"/>
      <c r="H1" s="148" t="str">
        <f>'HECVAT - Full'!E1</f>
        <v>Version 3.00</v>
      </c>
    </row>
    <row r="2" spans="1:8" ht="26" customHeight="1" x14ac:dyDescent="0.2">
      <c r="A2" s="370" t="s">
        <v>75</v>
      </c>
      <c r="B2" s="370"/>
      <c r="C2" s="370"/>
      <c r="D2" s="370"/>
      <c r="E2" s="370"/>
      <c r="F2" s="370"/>
      <c r="G2" s="370"/>
      <c r="H2" s="370"/>
    </row>
    <row r="3" spans="1:8" s="171" customFormat="1" ht="26" customHeight="1" x14ac:dyDescent="0.2">
      <c r="A3" s="421" t="s">
        <v>10</v>
      </c>
      <c r="B3" s="422"/>
      <c r="C3" s="422"/>
      <c r="D3" s="422"/>
      <c r="E3" s="422"/>
      <c r="F3" s="422"/>
      <c r="G3" s="422"/>
      <c r="H3" s="422"/>
    </row>
    <row r="4" spans="1:8" s="171" customFormat="1" ht="40.5" customHeight="1" x14ac:dyDescent="0.2">
      <c r="A4" s="423" t="s">
        <v>2309</v>
      </c>
      <c r="B4" s="424"/>
      <c r="C4" s="424"/>
      <c r="D4" s="424"/>
      <c r="E4" s="424"/>
      <c r="F4" s="424"/>
      <c r="G4" s="424"/>
      <c r="H4" s="424"/>
    </row>
    <row r="5" spans="1:8" s="16" customFormat="1" ht="48" customHeight="1" x14ac:dyDescent="0.2">
      <c r="A5" s="108" t="s">
        <v>2</v>
      </c>
      <c r="B5" s="418" t="str">
        <f>'HECVAT - Full'!C7</f>
        <v>Virginia Tech Department of Computer Science</v>
      </c>
      <c r="C5" s="418"/>
      <c r="D5" s="132"/>
      <c r="E5" s="108" t="s">
        <v>3</v>
      </c>
      <c r="F5" s="425" t="str">
        <f>'HECVAT - Full'!C8</f>
        <v>OpenDSA</v>
      </c>
      <c r="G5" s="425"/>
      <c r="H5" s="425"/>
    </row>
    <row r="6" spans="1:8" s="16" customFormat="1" ht="48" customHeight="1" x14ac:dyDescent="0.2">
      <c r="A6" s="108" t="s">
        <v>6</v>
      </c>
      <c r="B6" s="366" t="str">
        <f>'HECVAT - Full'!C12</f>
        <v>Cliff Shaffer</v>
      </c>
      <c r="C6" s="366"/>
      <c r="D6" s="133"/>
      <c r="E6" s="108" t="s">
        <v>4</v>
      </c>
      <c r="F6" s="425" t="str">
        <f>'HECVAT - Full'!C9</f>
        <v>OpenDSA is both an open, free to use Data Structures and Algorithms book for Computer Science instructors, and a free-to-use ebook publishing platform that allows instructors to embed content into an LMS via an LTI interface. Data is captued about the students' interactions with the content, as well as their scoring on embeded exercises and assessments.</v>
      </c>
      <c r="G6" s="425"/>
      <c r="H6" s="425"/>
    </row>
    <row r="7" spans="1:8" s="16" customFormat="1" ht="48" customHeight="1" x14ac:dyDescent="0.2">
      <c r="A7" s="108" t="s">
        <v>7</v>
      </c>
      <c r="B7" s="419" t="str">
        <f>'HECVAT - Full'!C13</f>
        <v>Professor</v>
      </c>
      <c r="C7" s="420"/>
      <c r="D7" s="134"/>
      <c r="E7" s="108" t="s">
        <v>1788</v>
      </c>
      <c r="F7" s="425" t="s">
        <v>1789</v>
      </c>
      <c r="G7" s="425"/>
      <c r="H7" s="425"/>
    </row>
    <row r="8" spans="1:8" s="16" customFormat="1" ht="48" customHeight="1" x14ac:dyDescent="0.2">
      <c r="A8" s="108" t="s">
        <v>2277</v>
      </c>
      <c r="B8" s="366" t="str">
        <f>'HECVAT - Full'!C14</f>
        <v>shaffer@vt.edu</v>
      </c>
      <c r="C8" s="366"/>
      <c r="D8" s="135"/>
      <c r="E8" s="108" t="s">
        <v>1790</v>
      </c>
      <c r="F8" s="405">
        <f>'HECVAT - Full'!C3</f>
        <v>44803</v>
      </c>
      <c r="G8" s="405"/>
      <c r="H8" s="405"/>
    </row>
    <row r="9" spans="1:8" s="16" customFormat="1" ht="24.75" customHeight="1" x14ac:dyDescent="0.2">
      <c r="A9" s="108"/>
      <c r="B9" s="170"/>
      <c r="C9" s="170"/>
      <c r="D9" s="172"/>
      <c r="E9" s="173"/>
      <c r="F9" s="174"/>
      <c r="G9" s="174"/>
      <c r="H9" s="175"/>
    </row>
    <row r="10" spans="1:8" s="16" customFormat="1" ht="48" customHeight="1" x14ac:dyDescent="0.2">
      <c r="A10" s="121" t="s">
        <v>2281</v>
      </c>
      <c r="B10" s="120" t="s">
        <v>442</v>
      </c>
      <c r="C10" s="84" t="str">
        <f>IF(B10="","&lt;- Select your security framework.","")</f>
        <v/>
      </c>
      <c r="D10" s="406"/>
      <c r="E10" s="407"/>
      <c r="F10" s="407"/>
      <c r="G10" s="407"/>
      <c r="H10" s="408"/>
    </row>
    <row r="11" spans="1:8" s="107" customFormat="1" ht="24" customHeight="1" x14ac:dyDescent="0.2">
      <c r="A11" s="410"/>
      <c r="B11" s="410"/>
      <c r="C11" s="410"/>
    </row>
    <row r="12" spans="1:8" ht="24" customHeight="1" x14ac:dyDescent="0.2">
      <c r="C12" s="114" t="s">
        <v>1791</v>
      </c>
      <c r="D12" s="114" t="s">
        <v>1783</v>
      </c>
      <c r="E12" s="114" t="s">
        <v>1782</v>
      </c>
      <c r="F12" s="114" t="s">
        <v>1784</v>
      </c>
    </row>
    <row r="13" spans="1:8" x14ac:dyDescent="0.15">
      <c r="C13" s="329" t="str">
        <f>Values!C2</f>
        <v>Company</v>
      </c>
      <c r="D13" s="111">
        <f>Values!H2</f>
        <v>80</v>
      </c>
      <c r="E13" s="111">
        <f>Values!G2</f>
        <v>15</v>
      </c>
      <c r="F13" s="112">
        <f>Values!I2</f>
        <v>0.1875</v>
      </c>
    </row>
    <row r="14" spans="1:8" x14ac:dyDescent="0.15">
      <c r="C14" s="329" t="str">
        <f>Values!C3</f>
        <v>Documentation</v>
      </c>
      <c r="D14" s="111">
        <f>Values!H3</f>
        <v>120</v>
      </c>
      <c r="E14" s="111">
        <f>Values!G3</f>
        <v>0</v>
      </c>
      <c r="F14" s="112">
        <f>Values!I3</f>
        <v>0</v>
      </c>
    </row>
    <row r="15" spans="1:8" x14ac:dyDescent="0.15">
      <c r="C15" s="329" t="str">
        <f>Values!C4</f>
        <v>Accessibility</v>
      </c>
      <c r="D15" s="111">
        <f>Values!H4</f>
        <v>180</v>
      </c>
      <c r="E15" s="111">
        <f>Values!G4</f>
        <v>120</v>
      </c>
      <c r="F15" s="112">
        <f>Values!I4</f>
        <v>0.66666666666666663</v>
      </c>
    </row>
    <row r="16" spans="1:8" x14ac:dyDescent="0.15">
      <c r="C16" s="329" t="str">
        <f>Values!C5</f>
        <v>Third Parties</v>
      </c>
      <c r="D16" s="111">
        <f>Values!H5</f>
        <v>100</v>
      </c>
      <c r="E16" s="111">
        <f>Values!G5</f>
        <v>0</v>
      </c>
      <c r="F16" s="112">
        <f>Values!I5</f>
        <v>0</v>
      </c>
    </row>
    <row r="17" spans="1:6" x14ac:dyDescent="0.15">
      <c r="C17" s="329" t="str">
        <f>Values!C6</f>
        <v>Consulting</v>
      </c>
      <c r="D17" s="111">
        <f>Values!H6</f>
        <v>150</v>
      </c>
      <c r="E17" s="111">
        <f>Values!G6</f>
        <v>0</v>
      </c>
      <c r="F17" s="112">
        <f>Values!I6</f>
        <v>0</v>
      </c>
    </row>
    <row r="18" spans="1:6" x14ac:dyDescent="0.15">
      <c r="C18" s="329" t="str">
        <f>Values!C7</f>
        <v>Application Security</v>
      </c>
      <c r="D18" s="111">
        <f>Values!H7</f>
        <v>315</v>
      </c>
      <c r="E18" s="111">
        <f>Values!G7</f>
        <v>250</v>
      </c>
      <c r="F18" s="112">
        <f>Values!I7</f>
        <v>0.79365079365079361</v>
      </c>
    </row>
    <row r="19" spans="1:6" ht="31.5" customHeight="1" x14ac:dyDescent="0.15">
      <c r="C19" s="110" t="str">
        <f>Values!C8</f>
        <v>Authentication, Authorization, and Accounting</v>
      </c>
      <c r="D19" s="111">
        <f>Values!H8</f>
        <v>385</v>
      </c>
      <c r="E19" s="111">
        <f>Values!G8</f>
        <v>205</v>
      </c>
      <c r="F19" s="112">
        <f>Values!I8</f>
        <v>0.53246753246753242</v>
      </c>
    </row>
    <row r="20" spans="1:6" x14ac:dyDescent="0.15">
      <c r="C20" s="329" t="str">
        <f>Values!C9</f>
        <v>Business Contituity Plan</v>
      </c>
      <c r="D20" s="111">
        <f>Values!H9</f>
        <v>195</v>
      </c>
      <c r="E20" s="111">
        <f>Values!G9</f>
        <v>175</v>
      </c>
      <c r="F20" s="112">
        <f>Values!I9</f>
        <v>0.89743589743589747</v>
      </c>
    </row>
    <row r="21" spans="1:6" x14ac:dyDescent="0.15">
      <c r="C21" s="329" t="str">
        <f>Values!C10</f>
        <v>Change Management</v>
      </c>
      <c r="D21" s="111">
        <f>Values!H10</f>
        <v>295</v>
      </c>
      <c r="E21" s="111">
        <f>Values!G10</f>
        <v>95</v>
      </c>
      <c r="F21" s="112">
        <f>Values!I10</f>
        <v>0.32203389830508472</v>
      </c>
    </row>
    <row r="22" spans="1:6" x14ac:dyDescent="0.15">
      <c r="C22" s="329" t="str">
        <f>Values!C11</f>
        <v>Data</v>
      </c>
      <c r="D22" s="111">
        <f>Values!H11</f>
        <v>425</v>
      </c>
      <c r="E22" s="111">
        <f>Values!G11</f>
        <v>360</v>
      </c>
      <c r="F22" s="112">
        <f>Values!I11</f>
        <v>0.84705882352941175</v>
      </c>
    </row>
    <row r="23" spans="1:6" x14ac:dyDescent="0.15">
      <c r="A23" s="193"/>
      <c r="C23" s="329" t="str">
        <f>Values!C12</f>
        <v>Datacenter</v>
      </c>
      <c r="D23" s="111">
        <f>Values!H12</f>
        <v>250</v>
      </c>
      <c r="E23" s="111">
        <f>Values!G12</f>
        <v>150</v>
      </c>
      <c r="F23" s="112">
        <f>Values!I12</f>
        <v>0.6</v>
      </c>
    </row>
    <row r="24" spans="1:6" x14ac:dyDescent="0.15">
      <c r="C24" s="329" t="str">
        <f>Values!C13</f>
        <v>Disaster Recovery Plan</v>
      </c>
      <c r="D24" s="111">
        <f>Values!H13</f>
        <v>210</v>
      </c>
      <c r="E24" s="111">
        <f>Values!G13</f>
        <v>130</v>
      </c>
      <c r="F24" s="112">
        <f>Values!I13</f>
        <v>0.61904761904761907</v>
      </c>
    </row>
    <row r="25" spans="1:6" ht="28.5" customHeight="1" x14ac:dyDescent="0.15">
      <c r="C25" s="110" t="str">
        <f>Values!C14</f>
        <v>Firewalls, IDS, IPS, and Networking</v>
      </c>
      <c r="D25" s="111">
        <f>Values!H14</f>
        <v>240</v>
      </c>
      <c r="E25" s="111">
        <f>Values!G14</f>
        <v>125</v>
      </c>
      <c r="F25" s="112">
        <f>Values!I14</f>
        <v>0.52083333333333337</v>
      </c>
    </row>
    <row r="26" spans="1:6" ht="31.5" customHeight="1" x14ac:dyDescent="0.15">
      <c r="C26" s="110" t="str">
        <f>Values!C15</f>
        <v>Policies, Procedures, and Processes</v>
      </c>
      <c r="D26" s="111">
        <f>Values!H15</f>
        <v>315</v>
      </c>
      <c r="E26" s="111">
        <f>Values!G15</f>
        <v>250</v>
      </c>
      <c r="F26" s="112">
        <f>Values!I15</f>
        <v>0.79365079365079361</v>
      </c>
    </row>
    <row r="27" spans="1:6" x14ac:dyDescent="0.15">
      <c r="C27" s="329" t="str">
        <f>Values!C16</f>
        <v>Incident Handling</v>
      </c>
      <c r="D27" s="111">
        <f>Values!H16</f>
        <v>45</v>
      </c>
      <c r="E27" s="111">
        <f>Values!G16</f>
        <v>45</v>
      </c>
      <c r="F27" s="112">
        <f>Values!I16</f>
        <v>1</v>
      </c>
    </row>
    <row r="28" spans="1:6" x14ac:dyDescent="0.15">
      <c r="C28" s="329" t="str">
        <f>Values!C17</f>
        <v>Quality Assurance</v>
      </c>
      <c r="D28" s="111">
        <f>Values!H17</f>
        <v>90</v>
      </c>
      <c r="E28" s="111">
        <f>Values!G17</f>
        <v>45</v>
      </c>
      <c r="F28" s="112">
        <f>Values!I17</f>
        <v>0.5</v>
      </c>
    </row>
    <row r="29" spans="1:6" x14ac:dyDescent="0.15">
      <c r="C29" s="329" t="str">
        <f>Values!C18</f>
        <v>Vulnerability Scanning</v>
      </c>
      <c r="D29" s="111">
        <f>Values!H18</f>
        <v>130</v>
      </c>
      <c r="E29" s="111">
        <f>Values!G18</f>
        <v>35</v>
      </c>
      <c r="F29" s="112">
        <f>Values!I18</f>
        <v>0.26923076923076922</v>
      </c>
    </row>
    <row r="30" spans="1:6" x14ac:dyDescent="0.15">
      <c r="C30" s="329" t="str">
        <f>Values!C19</f>
        <v>HIPAA</v>
      </c>
      <c r="D30" s="111">
        <f>Values!H19</f>
        <v>595</v>
      </c>
      <c r="E30" s="111">
        <f>Values!G19</f>
        <v>0</v>
      </c>
      <c r="F30" s="112">
        <f>Values!I19</f>
        <v>0</v>
      </c>
    </row>
    <row r="31" spans="1:6" x14ac:dyDescent="0.15">
      <c r="C31" s="329" t="str">
        <f>Values!C20</f>
        <v>PCI-DSS</v>
      </c>
      <c r="D31" s="111">
        <f>Values!H20</f>
        <v>220</v>
      </c>
      <c r="E31" s="111">
        <f>Values!G20</f>
        <v>0</v>
      </c>
      <c r="F31" s="112">
        <f>Values!I20</f>
        <v>0</v>
      </c>
    </row>
    <row r="32" spans="1:6" x14ac:dyDescent="0.15">
      <c r="C32" s="110"/>
      <c r="D32" s="111"/>
      <c r="E32" s="111"/>
      <c r="F32" s="112"/>
    </row>
    <row r="33" spans="1:8" s="17" customFormat="1" ht="36" customHeight="1" x14ac:dyDescent="0.2">
      <c r="C33" s="114" t="s">
        <v>1809</v>
      </c>
      <c r="D33" s="114">
        <f>Values!H21</f>
        <v>4340</v>
      </c>
      <c r="E33" s="115">
        <f>Values!G21</f>
        <v>2000</v>
      </c>
      <c r="F33" s="116">
        <f>Values!I21</f>
        <v>0.46082949308755761</v>
      </c>
    </row>
    <row r="34" spans="1:8" ht="17" thickBot="1" x14ac:dyDescent="0.25"/>
    <row r="35" spans="1:8" ht="41.25" customHeight="1" thickBot="1" x14ac:dyDescent="0.25">
      <c r="A35" s="411" t="s">
        <v>2583</v>
      </c>
      <c r="B35" s="412"/>
      <c r="C35" s="412"/>
      <c r="D35" s="413"/>
      <c r="E35" s="414" t="s">
        <v>2583</v>
      </c>
      <c r="F35" s="415"/>
      <c r="G35" s="415"/>
      <c r="H35" s="415"/>
    </row>
    <row r="36" spans="1:8" s="89" customFormat="1" ht="36" customHeight="1" x14ac:dyDescent="0.2">
      <c r="A36" s="233" t="s">
        <v>1759</v>
      </c>
      <c r="B36" s="234" t="s">
        <v>1760</v>
      </c>
      <c r="C36" s="234" t="s">
        <v>1793</v>
      </c>
      <c r="D36" s="234" t="s">
        <v>13</v>
      </c>
      <c r="E36" s="235" t="s">
        <v>2584</v>
      </c>
      <c r="F36" s="235" t="s">
        <v>2585</v>
      </c>
      <c r="G36" s="235" t="s">
        <v>2399</v>
      </c>
      <c r="H36" s="235" t="s">
        <v>2586</v>
      </c>
    </row>
    <row r="37" spans="1:8" s="89" customFormat="1" ht="36" customHeight="1" x14ac:dyDescent="0.2">
      <c r="A37" s="409" t="str">
        <f>'HECVAT - Full'!A33</f>
        <v>Company Overview</v>
      </c>
      <c r="B37" s="409"/>
      <c r="C37" s="240" t="s">
        <v>1793</v>
      </c>
      <c r="D37" s="240" t="s">
        <v>13</v>
      </c>
      <c r="E37" s="241" t="s">
        <v>2584</v>
      </c>
      <c r="F37" s="241" t="s">
        <v>2585</v>
      </c>
      <c r="G37" s="241" t="s">
        <v>2399</v>
      </c>
      <c r="H37" s="241" t="s">
        <v>2586</v>
      </c>
    </row>
    <row r="38" spans="1:8" ht="48" customHeight="1" x14ac:dyDescent="0.2">
      <c r="A38" s="193" t="str">
        <f>'HECVAT - Full'!A34</f>
        <v>COMP-01</v>
      </c>
      <c r="B38" s="193" t="str">
        <f>'HECVAT - Full'!B34</f>
        <v>Describe your organization’s business background and ownership structure, including all parent and subsidiary relationships.</v>
      </c>
      <c r="C38" s="193" t="str">
        <f>'HECVAT - Full'!C34</f>
        <v>The Department of Computer Science is part of the College of Engineering at Virginia Polytechnic Institute and State University (Virginia Tech or VT), which is a state-supported, land-grant university in the Commonwealth of Virginia.</v>
      </c>
      <c r="D38" s="193"/>
      <c r="E38" s="193" t="str">
        <f>VLOOKUP($A38,Questions!B$3:T$258,12,TRUE)</f>
        <v>Yes</v>
      </c>
      <c r="F38" s="193"/>
      <c r="G38" s="318">
        <f>VLOOKUP(A38,Questions!B$25:T$297,16,TRUE)</f>
        <v>15</v>
      </c>
      <c r="H38" s="193"/>
    </row>
    <row r="39" spans="1:8" ht="48" customHeight="1" x14ac:dyDescent="0.2">
      <c r="A39" s="193" t="str">
        <f>'HECVAT - Full'!A35</f>
        <v>COMP-02</v>
      </c>
      <c r="B39" s="193" t="str">
        <f>'HECVAT - Full'!B35</f>
        <v>Have you had an unplanned disruption to this product/service in the last 12 months?</v>
      </c>
      <c r="C39" s="315" t="str">
        <f>'HECVAT - Full'!C35</f>
        <v>No</v>
      </c>
      <c r="D39" s="315">
        <f>'HECVAT - Full'!D35</f>
        <v>0</v>
      </c>
      <c r="E39" s="193" t="str">
        <f>VLOOKUP($A39,Questions!B$3:T$258,12,TRUE)</f>
        <v>Yes</v>
      </c>
      <c r="F39" s="193"/>
      <c r="G39" s="318">
        <f>VLOOKUP(A39,Questions!B$25:T$297,16,TRUE)</f>
        <v>15</v>
      </c>
      <c r="H39" s="103"/>
    </row>
    <row r="40" spans="1:8" ht="48" customHeight="1" x14ac:dyDescent="0.2">
      <c r="A40" s="193" t="str">
        <f>'HECVAT - Full'!A36</f>
        <v>COMP-03</v>
      </c>
      <c r="B40" s="193" t="str">
        <f>'HECVAT - Full'!B36</f>
        <v>Do you have a dedicated Information Security staff or office?</v>
      </c>
      <c r="C40" s="194" t="str">
        <f>'HECVAT - Full'!C36</f>
        <v>Yes</v>
      </c>
      <c r="D40" s="194" t="str">
        <f>'HECVAT - Full'!D36</f>
        <v>The IT Security Office at Virginia Tech has a staff of 10 dedicated to providing IT Security consulting to departments, as well as incident response.</v>
      </c>
      <c r="E40" s="194" t="str">
        <f>VLOOKUP($A40,Questions!B$3:T$258,12,TRUE)</f>
        <v>Yes</v>
      </c>
      <c r="F40" s="193"/>
      <c r="G40" s="318">
        <f>VLOOKUP(A40,Questions!B$25:T$297,16,TRUE)</f>
        <v>15</v>
      </c>
      <c r="H40" s="103"/>
    </row>
    <row r="41" spans="1:8" ht="48" customHeight="1" x14ac:dyDescent="0.2">
      <c r="A41" s="193" t="str">
        <f>'HECVAT - Full'!A37</f>
        <v>COMP-04</v>
      </c>
      <c r="B41" s="193" t="str">
        <f>'HECVAT - Full'!B37</f>
        <v>Do you have a dedicated Software and System Development team(s)? (e.g. Customer Support, Implementation, Product Management, etc.)</v>
      </c>
      <c r="C41" s="194" t="str">
        <f>'HECVAT - Full'!C37</f>
        <v>No</v>
      </c>
      <c r="D41" s="194" t="str">
        <f>'HECVAT - Full'!D37</f>
        <v>OpenDSA is formost an computing education research tool. As such, we have graduate CS students who provide development and support on the project.</v>
      </c>
      <c r="E41" s="194" t="str">
        <f>VLOOKUP(A41,Questions!B$3:T$258,12,TRUE)</f>
        <v>Yes</v>
      </c>
      <c r="F41" s="193"/>
      <c r="G41" s="318">
        <f>VLOOKUP(A41,Questions!B$25:T$297,16,TRUE)</f>
        <v>15</v>
      </c>
      <c r="H41" s="103"/>
    </row>
    <row r="42" spans="1:8" ht="48" customHeight="1" x14ac:dyDescent="0.2">
      <c r="A42" s="193" t="str">
        <f>'HECVAT - Full'!A38</f>
        <v>COMP-05</v>
      </c>
      <c r="B42" s="193" t="str">
        <f>'HECVAT - Full'!B38</f>
        <v>Use this area to share information about your environment that will assist those who are assessing your company data security program.</v>
      </c>
      <c r="C42" s="194">
        <f>'HECVAT - Full'!C38</f>
        <v>0</v>
      </c>
      <c r="D42" s="194">
        <f>'HECVAT - Full'!D38</f>
        <v>0</v>
      </c>
      <c r="E42" s="194" t="str">
        <f>VLOOKUP(A42,Questions!B$3:T$258,12,TRUE)</f>
        <v>Yes</v>
      </c>
      <c r="F42" s="193"/>
      <c r="G42" s="318">
        <f>VLOOKUP(A42,Questions!B$25:T$297,16,TRUE)</f>
        <v>15</v>
      </c>
      <c r="H42" s="103"/>
    </row>
    <row r="43" spans="1:8" s="89" customFormat="1" ht="36" customHeight="1" x14ac:dyDescent="0.2">
      <c r="A43" s="409" t="s">
        <v>16</v>
      </c>
      <c r="B43" s="409"/>
      <c r="C43" s="240" t="s">
        <v>1793</v>
      </c>
      <c r="D43" s="240" t="s">
        <v>13</v>
      </c>
      <c r="E43" s="241" t="s">
        <v>2584</v>
      </c>
      <c r="F43" s="241" t="s">
        <v>2585</v>
      </c>
      <c r="G43" s="241" t="s">
        <v>2399</v>
      </c>
      <c r="H43" s="241" t="s">
        <v>2586</v>
      </c>
    </row>
    <row r="44" spans="1:8" s="89" customFormat="1" ht="70.5" customHeight="1" x14ac:dyDescent="0.2">
      <c r="A44" s="193" t="str">
        <f>'HECVAT - Full'!A40</f>
        <v>DOCU-01</v>
      </c>
      <c r="B44" s="193" t="str">
        <f>'HECVAT - Full'!B40</f>
        <v>Have you undergone a SSAE 18/SOC 2 audit?</v>
      </c>
      <c r="C44" s="193" t="str">
        <f>'HECVAT - Full'!C40</f>
        <v>No</v>
      </c>
      <c r="D44" s="193">
        <f>'HECVAT - Full'!D40</f>
        <v>0</v>
      </c>
      <c r="E44" s="238" t="str">
        <f>VLOOKUP($A44,Questions!B$3:T$258,12,TRUE)</f>
        <v>No</v>
      </c>
      <c r="F44" s="193"/>
      <c r="G44" s="318">
        <f>VLOOKUP(A44,Questions!B$25:T$297,16,TRUE)</f>
        <v>20</v>
      </c>
      <c r="H44" s="103"/>
    </row>
    <row r="45" spans="1:8" s="89" customFormat="1" ht="62.25" customHeight="1" x14ac:dyDescent="0.2">
      <c r="A45" s="193" t="str">
        <f>'HECVAT - Full'!A41</f>
        <v>DOCU-02</v>
      </c>
      <c r="B45" s="193" t="str">
        <f>'HECVAT - Full'!B41</f>
        <v>Have you completed the Cloud Security Alliance (CSA) self assessment or CAIQ?</v>
      </c>
      <c r="C45" s="193" t="str">
        <f>'HECVAT - Full'!C41</f>
        <v>No</v>
      </c>
      <c r="D45" s="193">
        <f>'HECVAT - Full'!D41</f>
        <v>0</v>
      </c>
      <c r="E45" s="238" t="str">
        <f>VLOOKUP($A45,Questions!B$3:T$258,12,TRUE)</f>
        <v>No</v>
      </c>
      <c r="F45" s="193"/>
      <c r="G45" s="318">
        <f>VLOOKUP(A45,Questions!B$25:T$297,16,TRUE)</f>
        <v>20</v>
      </c>
      <c r="H45" s="103"/>
    </row>
    <row r="46" spans="1:8" s="89" customFormat="1" ht="80.25" customHeight="1" x14ac:dyDescent="0.2">
      <c r="A46" s="193" t="str">
        <f>'HECVAT - Full'!A42</f>
        <v>DOCU-03</v>
      </c>
      <c r="B46" s="193" t="str">
        <f>'HECVAT - Full'!B42</f>
        <v>Have you received the Cloud Security Alliance STAR certification?</v>
      </c>
      <c r="C46" s="193" t="str">
        <f>'HECVAT - Full'!C42</f>
        <v>No</v>
      </c>
      <c r="D46" s="193">
        <f>'HECVAT - Full'!D42</f>
        <v>0</v>
      </c>
      <c r="E46" s="238" t="str">
        <f>VLOOKUP($A46,Questions!B$3:T$258,12,TRUE)</f>
        <v>No</v>
      </c>
      <c r="F46" s="193"/>
      <c r="G46" s="318">
        <f>VLOOKUP(A46,Questions!B$25:T$297,16,TRUE)</f>
        <v>20</v>
      </c>
      <c r="H46" s="103"/>
    </row>
    <row r="47" spans="1:8" s="89" customFormat="1" ht="110.25" customHeight="1" x14ac:dyDescent="0.2">
      <c r="A47" s="193" t="str">
        <f>'HECVAT - Full'!A43</f>
        <v>DOCU-04</v>
      </c>
      <c r="B47" s="193" t="str">
        <f>'HECVAT - Full'!B43</f>
        <v>Do you conform with a specific industry standard security framework? (e.g. NIST Cybersecurity Framework, CIS Controls, ISO 27001, etc.)</v>
      </c>
      <c r="C47" s="193" t="str">
        <f>'HECVAT - Full'!C43</f>
        <v>No</v>
      </c>
      <c r="D47" s="193">
        <f>'HECVAT - Full'!D43</f>
        <v>0</v>
      </c>
      <c r="E47" s="238" t="str">
        <f>VLOOKUP($A47,Questions!B$3:T$258,12,TRUE)</f>
        <v>No</v>
      </c>
      <c r="F47" s="193"/>
      <c r="G47" s="318">
        <f>VLOOKUP(A47,Questions!B$25:T$297,16,TRUE)</f>
        <v>20</v>
      </c>
      <c r="H47" s="103"/>
    </row>
    <row r="48" spans="1:8" s="89" customFormat="1" ht="83.25" customHeight="1" x14ac:dyDescent="0.2">
      <c r="A48" s="193" t="str">
        <f>'HECVAT - Full'!A44</f>
        <v>DOCU-05</v>
      </c>
      <c r="B48" s="193" t="str">
        <f>'HECVAT - Full'!B44</f>
        <v>Can the systems that hold the institution's data be compliant with NIST SP 800-171 and/or CMMC Level 3 standards?</v>
      </c>
      <c r="C48" s="193" t="str">
        <f>'HECVAT - Full'!C44</f>
        <v>No</v>
      </c>
      <c r="D48" s="193">
        <f>'HECVAT - Full'!D44</f>
        <v>0</v>
      </c>
      <c r="E48" s="238" t="str">
        <f>VLOOKUP($A48,Questions!B$3:T$258,12,TRUE)</f>
        <v>No</v>
      </c>
      <c r="F48" s="193"/>
      <c r="G48" s="318">
        <f>VLOOKUP(A48,Questions!B$25:T$297,16,TRUE)</f>
        <v>20</v>
      </c>
      <c r="H48" s="103"/>
    </row>
    <row r="49" spans="1:8" s="89" customFormat="1" ht="104.25" customHeight="1" x14ac:dyDescent="0.2">
      <c r="A49" s="193" t="str">
        <f>'HECVAT - Full'!A45</f>
        <v>DOCU-06</v>
      </c>
      <c r="B49" s="193" t="str">
        <f>'HECVAT - Full'!B45</f>
        <v>Can you provide overall system and/or application architecture diagrams including a full description of the data flow for all components of the system?</v>
      </c>
      <c r="C49" s="193" t="str">
        <f>'HECVAT - Full'!C45</f>
        <v>No</v>
      </c>
      <c r="D49" s="193">
        <f>'HECVAT - Full'!D45</f>
        <v>0</v>
      </c>
      <c r="E49" s="318" t="str">
        <f>VLOOKUP($A49,Questions!B$3:T$258,12,TRUE)</f>
        <v>No</v>
      </c>
      <c r="F49" s="193"/>
      <c r="G49" s="318">
        <f>VLOOKUP(A49,Questions!B$25:T$297,16,TRUE)</f>
        <v>20</v>
      </c>
      <c r="H49" s="103"/>
    </row>
    <row r="50" spans="1:8" s="89" customFormat="1" ht="66.75" customHeight="1" x14ac:dyDescent="0.2">
      <c r="A50" s="193" t="str">
        <f>'HECVAT - Full'!A46</f>
        <v>DOCU-07</v>
      </c>
      <c r="B50" s="193" t="str">
        <f>'HECVAT - Full'!B46</f>
        <v>Does your organization have a data privacy policy?</v>
      </c>
      <c r="C50" s="193" t="str">
        <f>'HECVAT - Full'!C46</f>
        <v>Yes</v>
      </c>
      <c r="D50" s="193" t="str">
        <f>'HECVAT - Full'!D46</f>
        <v>https://opendsa.readthedocs.io/en/latest/</v>
      </c>
      <c r="E50" s="318" t="str">
        <f>VLOOKUP($A50,Questions!B$3:T$258,12,TRUE)</f>
        <v>No</v>
      </c>
      <c r="F50" s="193"/>
      <c r="G50" s="318">
        <f>VLOOKUP(A50,Questions!B$25:T$297,16,TRUE)</f>
        <v>20</v>
      </c>
      <c r="H50" s="103"/>
    </row>
    <row r="51" spans="1:8" s="89" customFormat="1" ht="77.25" customHeight="1" x14ac:dyDescent="0.2">
      <c r="A51" s="193" t="str">
        <f>'HECVAT - Full'!A47</f>
        <v>DOCU-08</v>
      </c>
      <c r="B51" s="193" t="str">
        <f>'HECVAT - Full'!B47</f>
        <v>Do you have a documented, and currently implemented, employee onboarding and offboarding policy?</v>
      </c>
      <c r="C51" s="193" t="str">
        <f>'HECVAT - Full'!C47</f>
        <v>No</v>
      </c>
      <c r="D51" s="193">
        <f>'HECVAT - Full'!D47</f>
        <v>0</v>
      </c>
      <c r="E51" s="318" t="str">
        <f>VLOOKUP($A51,Questions!B$3:T$258,12,TRUE)</f>
        <v>No</v>
      </c>
      <c r="F51" s="193"/>
      <c r="G51" s="318">
        <f>VLOOKUP(A51,Questions!B$25:T$297,16,TRUE)</f>
        <v>20</v>
      </c>
      <c r="H51" s="103"/>
    </row>
    <row r="52" spans="1:8" s="89" customFormat="1" ht="66.75" customHeight="1" x14ac:dyDescent="0.2">
      <c r="A52" s="193" t="str">
        <f>'HECVAT - Full'!A48</f>
        <v>DOCU-09</v>
      </c>
      <c r="B52" s="193" t="str">
        <f>'HECVAT - Full'!B48</f>
        <v>Do you have a documented change management process?</v>
      </c>
      <c r="C52" s="193" t="str">
        <f>'HECVAT - Full'!C48</f>
        <v>No</v>
      </c>
      <c r="D52" s="193">
        <f>'HECVAT - Full'!D48</f>
        <v>0</v>
      </c>
      <c r="E52" s="318" t="str">
        <f>VLOOKUP($A52,Questions!B$3:T$258,12,TRUE)</f>
        <v>No</v>
      </c>
      <c r="F52" s="193"/>
      <c r="G52" s="318">
        <f>VLOOKUP(A52,Questions!B$25:T$297,16,TRUE)</f>
        <v>20</v>
      </c>
      <c r="H52" s="103"/>
    </row>
    <row r="53" spans="1:8" s="89" customFormat="1" ht="81.75" customHeight="1" x14ac:dyDescent="0.2">
      <c r="A53" s="193" t="str">
        <f>'HECVAT - Full'!A49</f>
        <v>DOCU-10</v>
      </c>
      <c r="B53" s="193" t="str">
        <f>'HECVAT - Full'!B49</f>
        <v>Has a VPAT or ACR been created or updated for the product and version under consideration within the past year?</v>
      </c>
      <c r="C53" s="193" t="str">
        <f>'HECVAT - Full'!C49</f>
        <v>No</v>
      </c>
      <c r="D53" s="193">
        <f>'HECVAT - Full'!D49</f>
        <v>0</v>
      </c>
      <c r="E53" s="318" t="str">
        <f>VLOOKUP($A53,Questions!B$3:T$258,12,TRUE)</f>
        <v>No</v>
      </c>
      <c r="F53" s="193"/>
      <c r="G53" s="318">
        <f>VLOOKUP(A53,Questions!B$25:T$297,16,TRUE)</f>
        <v>20</v>
      </c>
      <c r="H53" s="103"/>
    </row>
    <row r="54" spans="1:8" s="89" customFormat="1" ht="66.75" customHeight="1" x14ac:dyDescent="0.2">
      <c r="A54" s="193" t="str">
        <f>'HECVAT - Full'!A50</f>
        <v>DOCU-11</v>
      </c>
      <c r="B54" s="193" t="str">
        <f>'HECVAT - Full'!B50</f>
        <v>Do you have documentation to support the accessibility features of your product?</v>
      </c>
      <c r="C54" s="193" t="str">
        <f>'HECVAT - Full'!C50</f>
        <v>No</v>
      </c>
      <c r="D54" s="193" t="str">
        <f>'HECVAT - Full'!D50</f>
        <v>https://opendsa.readthedocs.io/en/latest/</v>
      </c>
      <c r="E54" s="318" t="str">
        <f>VLOOKUP($A54,Questions!B$3:T$258,12,TRUE)</f>
        <v>No</v>
      </c>
      <c r="F54" s="193"/>
      <c r="G54" s="318">
        <f>VLOOKUP(A54,Questions!B$25:T$297,16,TRUE)</f>
        <v>20</v>
      </c>
      <c r="H54" s="103"/>
    </row>
    <row r="55" spans="1:8" s="193" customFormat="1" ht="48" customHeight="1" x14ac:dyDescent="0.2">
      <c r="A55" s="409" t="str">
        <f>'HECVAT - Full'!A51:B51</f>
        <v xml:space="preserve">IT Accessibility </v>
      </c>
      <c r="B55" s="409"/>
      <c r="C55" s="240" t="s">
        <v>1793</v>
      </c>
      <c r="D55" s="240" t="s">
        <v>13</v>
      </c>
      <c r="E55" s="241" t="s">
        <v>2584</v>
      </c>
      <c r="F55" s="241" t="s">
        <v>2585</v>
      </c>
      <c r="G55" s="241" t="s">
        <v>2399</v>
      </c>
      <c r="H55" s="241" t="s">
        <v>2586</v>
      </c>
    </row>
    <row r="56" spans="1:8" s="89" customFormat="1" ht="83.25" customHeight="1" x14ac:dyDescent="0.2">
      <c r="A56" s="193" t="str">
        <f>'HECVAT - Full'!A52</f>
        <v>ITAC-01</v>
      </c>
      <c r="B56" s="193" t="str">
        <f>'HECVAT - Full'!B52</f>
        <v>Has a third party expert conducted an audit of the most recent version of your product?</v>
      </c>
      <c r="C56" s="193" t="str">
        <f>'HECVAT - Full'!C52</f>
        <v>Yes</v>
      </c>
      <c r="D56" s="193" t="str">
        <f>'HECVAT - Full'!D52</f>
        <v>The IT Security Office at Virginia Tech. Summer 2022.</v>
      </c>
      <c r="E56" s="318" t="str">
        <f>VLOOKUP($A56,Questions!B$3:T$258,12,TRUE)</f>
        <v>Yes</v>
      </c>
      <c r="F56" s="193"/>
      <c r="G56" s="318">
        <f>VLOOKUP(A56,Questions!B$25:T$297,16,TRUE)</f>
        <v>25</v>
      </c>
      <c r="H56" s="103"/>
    </row>
    <row r="57" spans="1:8" s="89" customFormat="1" ht="95.25" customHeight="1" x14ac:dyDescent="0.2">
      <c r="A57" s="193" t="str">
        <f>'HECVAT - Full'!A53</f>
        <v>ITAC-02</v>
      </c>
      <c r="B57" s="193" t="str">
        <f>'HECVAT - Full'!B53</f>
        <v>Do you have a documented and implemented process for verifying accessibility conformance?</v>
      </c>
      <c r="C57" s="193" t="str">
        <f>'HECVAT - Full'!C53</f>
        <v>Yes</v>
      </c>
      <c r="D57" s="193" t="str">
        <f>'HECVAT - Full'!D53</f>
        <v>Any changes to application are validated against the WCAG 2 standards by CCPAC/WCAG-certified staff.</v>
      </c>
      <c r="E57" s="318" t="str">
        <f>VLOOKUP($A57,Questions!B$3:T$258,12,TRUE)</f>
        <v>Yes</v>
      </c>
      <c r="F57" s="193"/>
      <c r="G57" s="318">
        <f>VLOOKUP(A57,Questions!B$25:T$297,16,TRUE)</f>
        <v>25</v>
      </c>
      <c r="H57" s="103"/>
    </row>
    <row r="58" spans="1:8" s="89" customFormat="1" ht="78" customHeight="1" x14ac:dyDescent="0.2">
      <c r="A58" s="193" t="str">
        <f>'HECVAT - Full'!A54</f>
        <v>ITAC-03</v>
      </c>
      <c r="B58" s="193" t="str">
        <f>'HECVAT - Full'!B54</f>
        <v>Have you adopted a technical or legal standard of conformance for the product in question?</v>
      </c>
      <c r="C58" s="193" t="str">
        <f>'HECVAT - Full'!C54</f>
        <v>No</v>
      </c>
      <c r="D58" s="193">
        <f>'HECVAT - Full'!D54</f>
        <v>0</v>
      </c>
      <c r="E58" s="318" t="str">
        <f>VLOOKUP($A58,Questions!B$3:T$258,12,TRUE)</f>
        <v>Yes</v>
      </c>
      <c r="F58" s="193"/>
      <c r="G58" s="318">
        <f>VLOOKUP(A58,Questions!B$25:T$297,16,TRUE)</f>
        <v>25</v>
      </c>
      <c r="H58" s="103"/>
    </row>
    <row r="59" spans="1:8" s="89" customFormat="1" ht="76.5" customHeight="1" x14ac:dyDescent="0.2">
      <c r="A59" s="193" t="str">
        <f>'HECVAT - Full'!A55</f>
        <v>ITAC-04</v>
      </c>
      <c r="B59" s="193" t="str">
        <f>'HECVAT - Full'!B55</f>
        <v>Can you provide a current, detailed accessibility roadmap with delivery timelines?</v>
      </c>
      <c r="C59" s="193" t="str">
        <f>'HECVAT - Full'!C55</f>
        <v>No</v>
      </c>
      <c r="D59" s="193">
        <f>'HECVAT - Full'!D55</f>
        <v>0</v>
      </c>
      <c r="E59" s="318" t="str">
        <f>VLOOKUP($A59,Questions!B$3:T$258,12,TRUE)</f>
        <v>Yes</v>
      </c>
      <c r="F59" s="193"/>
      <c r="G59" s="318">
        <f>VLOOKUP(A59,Questions!B$25:T$297,16,TRUE)</f>
        <v>25</v>
      </c>
      <c r="H59" s="103"/>
    </row>
    <row r="60" spans="1:8" s="89" customFormat="1" ht="66.75" customHeight="1" x14ac:dyDescent="0.2">
      <c r="A60" s="193" t="str">
        <f>'HECVAT - Full'!A56</f>
        <v>ITAC-05</v>
      </c>
      <c r="B60" s="193" t="str">
        <f>'HECVAT - Full'!B56</f>
        <v>Do you expect your staff to maintain a current skill set in IT accessibility?</v>
      </c>
      <c r="C60" s="193" t="str">
        <f>'HECVAT - Full'!C56</f>
        <v>Yes</v>
      </c>
      <c r="D60" s="193" t="str">
        <f>'HECVAT - Full'!D56</f>
        <v>IAAP WAS, WCAG</v>
      </c>
      <c r="E60" s="318" t="str">
        <f>VLOOKUP($A60,Questions!B$3:T$258,12,TRUE)</f>
        <v>Yes</v>
      </c>
      <c r="F60" s="193"/>
      <c r="G60" s="318">
        <f>VLOOKUP(A60,Questions!B$25:T$297,16,TRUE)</f>
        <v>25</v>
      </c>
      <c r="H60" s="103"/>
    </row>
    <row r="61" spans="1:8" s="89" customFormat="1" ht="83.25" customHeight="1" x14ac:dyDescent="0.2">
      <c r="A61" s="193" t="str">
        <f>'HECVAT - Full'!A57</f>
        <v>ITAC-06</v>
      </c>
      <c r="B61" s="193" t="str">
        <f>'HECVAT - Full'!B57</f>
        <v>Do you have a documented and implemented process for reporting and tracking accessibility issues?</v>
      </c>
      <c r="C61" s="193" t="str">
        <f>'HECVAT - Full'!C57</f>
        <v>Yes</v>
      </c>
      <c r="D61" s="193" t="str">
        <f>'HECVAT - Full'!D57</f>
        <v>Accessibility issues are logged as issues in our issue tracking system and get highest priority.</v>
      </c>
      <c r="E61" s="318" t="str">
        <f>VLOOKUP($A61,Questions!B$3:T$258,12,TRUE)</f>
        <v>Yes</v>
      </c>
      <c r="F61" s="193"/>
      <c r="G61" s="318">
        <f>VLOOKUP(A61,Questions!B$25:T$297,16,TRUE)</f>
        <v>25</v>
      </c>
      <c r="H61" s="103"/>
    </row>
    <row r="62" spans="1:8" s="89" customFormat="1" ht="100.5" customHeight="1" x14ac:dyDescent="0.2">
      <c r="A62" s="193" t="str">
        <f>'HECVAT - Full'!A58</f>
        <v>ITAC-07</v>
      </c>
      <c r="B62" s="193" t="str">
        <f>'HECVAT - Full'!B58</f>
        <v>Do you have documented processes and procedures for implementing accessibility into your development lifecycle?</v>
      </c>
      <c r="C62" s="193" t="str">
        <f>'HECVAT - Full'!C58</f>
        <v>Yes</v>
      </c>
      <c r="D62" s="193" t="str">
        <f>'HECVAT - Full'!D58</f>
        <v>All changes to application are validated against the WCAG 2 standards by CCPAC/WCAG-certified staff.</v>
      </c>
      <c r="E62" s="318" t="str">
        <f>VLOOKUP($A62,Questions!B$3:T$258,12,TRUE)</f>
        <v>Yes</v>
      </c>
      <c r="F62" s="193"/>
      <c r="G62" s="318">
        <f>VLOOKUP(A62,Questions!B$25:T$297,16,TRUE)</f>
        <v>25</v>
      </c>
      <c r="H62" s="103"/>
    </row>
    <row r="63" spans="1:8" s="89" customFormat="1" ht="66.75" customHeight="1" x14ac:dyDescent="0.2">
      <c r="A63" s="193" t="str">
        <f>'HECVAT - Full'!A59</f>
        <v>ITAC-08</v>
      </c>
      <c r="B63" s="193" t="str">
        <f>'HECVAT - Full'!B59</f>
        <v>Can all functions of the application or service be performed using only the keyboard?</v>
      </c>
      <c r="C63" s="193" t="str">
        <f>'HECVAT - Full'!C59</f>
        <v>Yes</v>
      </c>
      <c r="D63" s="193" t="str">
        <f>'HECVAT - Full'!D59</f>
        <v>Safari/Chrome/Edge/Firefox on Mac/Win, Summer 2022</v>
      </c>
      <c r="E63" s="318" t="str">
        <f>VLOOKUP($A63,Questions!B$3:T$258,12,TRUE)</f>
        <v>Yes</v>
      </c>
      <c r="F63" s="193"/>
      <c r="G63" s="318">
        <f>VLOOKUP(A63,Questions!B$25:T$297,16,TRUE)</f>
        <v>25</v>
      </c>
      <c r="H63" s="103"/>
    </row>
    <row r="64" spans="1:8" s="89" customFormat="1" ht="97.5" customHeight="1" x14ac:dyDescent="0.2">
      <c r="A64" s="193" t="str">
        <f>'HECVAT - Full'!A60</f>
        <v>ITAC-09</v>
      </c>
      <c r="B64" s="193" t="str">
        <f>'HECVAT - Full'!B60</f>
        <v>Does your product rely on activating a special ‘accessibility mode,’ a ‘lite version’ or accessing an alternate interface for accessibility purposes?</v>
      </c>
      <c r="C64" s="193" t="str">
        <f>'HECVAT - Full'!C60</f>
        <v>No</v>
      </c>
      <c r="D64" s="193">
        <f>'HECVAT - Full'!D60</f>
        <v>0</v>
      </c>
      <c r="E64" s="318" t="str">
        <f>VLOOKUP($A64,Questions!B$3:T$258,12,TRUE)</f>
        <v>Yes</v>
      </c>
      <c r="F64" s="193"/>
      <c r="G64" s="318">
        <f>VLOOKUP(A64,Questions!B$25:T$297,16,TRUE)</f>
        <v>25</v>
      </c>
      <c r="H64" s="103"/>
    </row>
    <row r="65" spans="1:8" ht="48" customHeight="1" x14ac:dyDescent="0.2">
      <c r="A65" s="409" t="str">
        <f>'HECVAT - Full'!A61</f>
        <v>Assessment of Third Parties - Optional based on QUALIFIER response.</v>
      </c>
      <c r="B65" s="409"/>
      <c r="C65" s="240" t="s">
        <v>1793</v>
      </c>
      <c r="D65" s="240" t="s">
        <v>13</v>
      </c>
      <c r="E65" s="241" t="s">
        <v>2584</v>
      </c>
      <c r="F65" s="241" t="s">
        <v>2585</v>
      </c>
      <c r="G65" s="241" t="s">
        <v>2399</v>
      </c>
      <c r="H65" s="241" t="s">
        <v>2586</v>
      </c>
    </row>
    <row r="66" spans="1:8" ht="48" customHeight="1" x14ac:dyDescent="0.2">
      <c r="A66" s="193" t="str">
        <f>'HECVAT - Full'!A62</f>
        <v>THRD-01</v>
      </c>
      <c r="B66" s="193" t="str">
        <f>'HECVAT - Full'!B62</f>
        <v>Do you perform security assessments of third party companies with which you share data? (i.e. hosting providers, cloud services, PaaS, IaaS, SaaS, etc.).</v>
      </c>
      <c r="C66" s="194">
        <f>'HECVAT - Full'!C62</f>
        <v>0</v>
      </c>
      <c r="D66" s="194">
        <f>'HECVAT - Full'!D62</f>
        <v>0</v>
      </c>
      <c r="E66" s="318" t="str">
        <f>VLOOKUP($A66,Questions!B$3:T$258,12,FALSE)</f>
        <v>Yes</v>
      </c>
      <c r="F66" s="193"/>
      <c r="G66" s="232">
        <f>VLOOKUP(A65,Questions!B$25:T$297,16,TRUE)</f>
        <v>25</v>
      </c>
      <c r="H66" s="103"/>
    </row>
    <row r="67" spans="1:8" ht="48" customHeight="1" x14ac:dyDescent="0.2">
      <c r="A67" s="193" t="str">
        <f>'HECVAT - Full'!A63</f>
        <v>THRD-02</v>
      </c>
      <c r="B67" s="193" t="str">
        <f>'HECVAT - Full'!B63</f>
        <v>Provide a brief description for why each of these third parties will have access to institution data.</v>
      </c>
      <c r="C67" s="194">
        <f>'HECVAT - Full'!C63</f>
        <v>0</v>
      </c>
      <c r="D67" s="194">
        <f>'HECVAT - Full'!D63</f>
        <v>0</v>
      </c>
      <c r="E67" s="318" t="str">
        <f>VLOOKUP($A67,Questions!B$3:T$258,12,FALSE)</f>
        <v>Yes</v>
      </c>
      <c r="F67" s="193"/>
      <c r="G67" s="232">
        <f>VLOOKUP(A66,Questions!B$25:T$297,16,TRUE)</f>
        <v>15</v>
      </c>
      <c r="H67" s="103"/>
    </row>
    <row r="68" spans="1:8" ht="48" customHeight="1" x14ac:dyDescent="0.2">
      <c r="A68" s="246" t="str">
        <f>'HECVAT - Full'!A64</f>
        <v>THRD-03</v>
      </c>
      <c r="B68" s="246" t="str">
        <f>'HECVAT - Full'!B64</f>
        <v>What legal agreements (i.e. contracts) do you have in place with these third parties that address liability in the event of a data breach?</v>
      </c>
      <c r="C68" s="404">
        <f>'HECVAT - Full'!C64</f>
        <v>0</v>
      </c>
      <c r="D68" s="404"/>
      <c r="E68" s="246" t="s">
        <v>2594</v>
      </c>
      <c r="F68" s="246"/>
      <c r="G68" s="314">
        <f>VLOOKUP(A67,Questions!B$25:T$297,16,TRUE)</f>
        <v>15</v>
      </c>
      <c r="H68" s="249"/>
    </row>
    <row r="69" spans="1:8" s="193" customFormat="1" ht="48" customHeight="1" x14ac:dyDescent="0.2">
      <c r="A69" s="193" t="str">
        <f>'HECVAT - Full'!A65</f>
        <v>THRD-04</v>
      </c>
      <c r="B69" s="193" t="str">
        <f>'HECVAT - Full'!B65</f>
        <v>Do you have an implemented third party management strategy?</v>
      </c>
      <c r="C69" s="318">
        <f>'HECVAT - Full'!C65</f>
        <v>0</v>
      </c>
      <c r="D69" s="318">
        <f>'HECVAT - Full'!D65</f>
        <v>0</v>
      </c>
      <c r="E69" s="318" t="str">
        <f>VLOOKUP($A69,Questions!B$3:T$258,12,FALSE)</f>
        <v>Yes</v>
      </c>
      <c r="G69" s="318">
        <f>VLOOKUP(A67,Questions!B$25:T$297,16,TRUE)</f>
        <v>15</v>
      </c>
      <c r="H69" s="103"/>
    </row>
    <row r="70" spans="1:8" ht="48" customHeight="1" x14ac:dyDescent="0.2">
      <c r="A70" s="193" t="str">
        <f>'HECVAT - Full'!A66</f>
        <v>THRD-05</v>
      </c>
      <c r="B70" s="193" t="str">
        <f>'HECVAT - Full'!B66</f>
        <v>Do you have a process and implemented procedures for managing your hardware supply chain? (e.g., telecommunications equipment, export licensing, computing devices)</v>
      </c>
      <c r="C70" s="194">
        <f>'HECVAT - Full'!C66</f>
        <v>0</v>
      </c>
      <c r="D70" s="194">
        <f>'HECVAT - Full'!D66</f>
        <v>0</v>
      </c>
      <c r="E70" s="318" t="str">
        <f>VLOOKUP($A70,Questions!B$3:T$258,12,FALSE)</f>
        <v>No</v>
      </c>
      <c r="F70" s="193"/>
      <c r="G70" s="232">
        <f>VLOOKUP(A68,Questions!B$25:T$297,16,TRUE)</f>
        <v>15</v>
      </c>
      <c r="H70" s="103"/>
    </row>
    <row r="71" spans="1:8" ht="48" customHeight="1" x14ac:dyDescent="0.2">
      <c r="A71" s="409" t="str">
        <f>'HECVAT - Full'!A67</f>
        <v>Consulting</v>
      </c>
      <c r="B71" s="409"/>
      <c r="C71" s="240" t="s">
        <v>1793</v>
      </c>
      <c r="D71" s="240" t="s">
        <v>13</v>
      </c>
      <c r="E71" s="241" t="s">
        <v>2584</v>
      </c>
      <c r="F71" s="241" t="s">
        <v>2585</v>
      </c>
      <c r="G71" s="241" t="s">
        <v>2399</v>
      </c>
      <c r="H71" s="241" t="s">
        <v>2586</v>
      </c>
    </row>
    <row r="72" spans="1:8" ht="48" customHeight="1" x14ac:dyDescent="0.2">
      <c r="A72" s="193" t="str">
        <f>'HECVAT - Full'!A68</f>
        <v>CONS-01</v>
      </c>
      <c r="B72" s="193" t="str">
        <f>'HECVAT - Full'!B68</f>
        <v>Will the consulting take place on-premises?</v>
      </c>
      <c r="C72" s="194">
        <f>'HECVAT - Full'!C68</f>
        <v>0</v>
      </c>
      <c r="D72" s="194">
        <f>'HECVAT - Full'!D68</f>
        <v>0</v>
      </c>
      <c r="E72" s="238" t="str">
        <f>VLOOKUP(A72,Questions!B$3:T$258,12,FALSE)</f>
        <v>No</v>
      </c>
      <c r="F72" s="193"/>
      <c r="G72" s="232">
        <f>VLOOKUP(A71,Questions!B$25:T$297,16,TRUE)</f>
        <v>15</v>
      </c>
      <c r="H72" s="103"/>
    </row>
    <row r="73" spans="1:8" ht="48" customHeight="1" x14ac:dyDescent="0.2">
      <c r="A73" s="193" t="str">
        <f>'HECVAT - Full'!A69</f>
        <v>CONS-02</v>
      </c>
      <c r="B73" s="193" t="str">
        <f>'HECVAT - Full'!B69</f>
        <v>Will the consultant require access to Institution's network resources?</v>
      </c>
      <c r="C73" s="194">
        <f>'HECVAT - Full'!C69</f>
        <v>0</v>
      </c>
      <c r="D73" s="194">
        <f>'HECVAT - Full'!D69</f>
        <v>0</v>
      </c>
      <c r="E73" s="238" t="str">
        <f>VLOOKUP(A73,Questions!B$3:T$258,12,FALSE)</f>
        <v>No</v>
      </c>
      <c r="F73" s="193"/>
      <c r="G73" s="232">
        <f>VLOOKUP(A72,Questions!B$25:T$297,16,TRUE)</f>
        <v>15</v>
      </c>
      <c r="H73" s="103"/>
    </row>
    <row r="74" spans="1:8" ht="48" customHeight="1" x14ac:dyDescent="0.2">
      <c r="A74" s="193" t="str">
        <f>'HECVAT - Full'!A70</f>
        <v>CONS-03</v>
      </c>
      <c r="B74" s="193" t="str">
        <f>'HECVAT - Full'!B70</f>
        <v>Will the consultant require access to hardware in the Institution's data centers?</v>
      </c>
      <c r="C74" s="194">
        <f>'HECVAT - Full'!C70</f>
        <v>0</v>
      </c>
      <c r="D74" s="194">
        <f>'HECVAT - Full'!D70</f>
        <v>0</v>
      </c>
      <c r="E74" s="238" t="str">
        <f>VLOOKUP(A74,Questions!B$3:T$258,12,FALSE)</f>
        <v>Yes</v>
      </c>
      <c r="F74" s="193"/>
      <c r="G74" s="232">
        <f>VLOOKUP(A73,Questions!B$25:T$297,16,TRUE)</f>
        <v>15</v>
      </c>
      <c r="H74" s="103"/>
    </row>
    <row r="75" spans="1:8" ht="48" customHeight="1" x14ac:dyDescent="0.2">
      <c r="A75" s="193" t="str">
        <f>'HECVAT - Full'!A71</f>
        <v>CONS-04</v>
      </c>
      <c r="B75" s="193" t="str">
        <f>'HECVAT - Full'!B71</f>
        <v>Will the consultant require an account within the Institution's domain (@*.edu)?</v>
      </c>
      <c r="C75" s="194">
        <f>'HECVAT - Full'!C71</f>
        <v>0</v>
      </c>
      <c r="D75" s="194">
        <f>'HECVAT - Full'!D71</f>
        <v>0</v>
      </c>
      <c r="E75" s="238" t="str">
        <f>VLOOKUP(A75,Questions!B$3:T$258,12,FALSE)</f>
        <v>No</v>
      </c>
      <c r="F75" s="193"/>
      <c r="G75" s="232">
        <f>VLOOKUP(A74,Questions!B$25:T$297,16,TRUE)</f>
        <v>15</v>
      </c>
      <c r="H75" s="103"/>
    </row>
    <row r="76" spans="1:8" ht="48" customHeight="1" x14ac:dyDescent="0.2">
      <c r="A76" s="193" t="str">
        <f>'HECVAT - Full'!A72</f>
        <v>CONS-05</v>
      </c>
      <c r="B76" s="193" t="str">
        <f>'HECVAT - Full'!B72</f>
        <v>Has the consultant received training on [sensitive, HIPAA, PCI, etc.] data handling?</v>
      </c>
      <c r="C76" s="194">
        <f>'HECVAT - Full'!C72</f>
        <v>0</v>
      </c>
      <c r="D76" s="194">
        <f>'HECVAT - Full'!D72</f>
        <v>0</v>
      </c>
      <c r="E76" s="238" t="str">
        <f>VLOOKUP(A76,Questions!B$3:T$258,12,FALSE)</f>
        <v>Yes</v>
      </c>
      <c r="F76" s="193"/>
      <c r="G76" s="232">
        <f>VLOOKUP(A75,Questions!B$25:T$297,16,TRUE)</f>
        <v>15</v>
      </c>
      <c r="H76" s="103"/>
    </row>
    <row r="77" spans="1:8" ht="48" customHeight="1" x14ac:dyDescent="0.2">
      <c r="A77" s="193" t="str">
        <f>'HECVAT - Full'!A73</f>
        <v>CONS-06</v>
      </c>
      <c r="B77" s="193" t="str">
        <f>'HECVAT - Full'!B73</f>
        <v>Will any data be transferred to the consultant's possession?</v>
      </c>
      <c r="C77" s="194">
        <f>'HECVAT - Full'!C73</f>
        <v>0</v>
      </c>
      <c r="D77" s="194">
        <f>'HECVAT - Full'!D73</f>
        <v>0</v>
      </c>
      <c r="E77" s="238" t="str">
        <f>VLOOKUP(A77,Questions!B$3:T$258,12,FALSE)</f>
        <v>No</v>
      </c>
      <c r="F77" s="193"/>
      <c r="G77" s="232">
        <f>VLOOKUP(A76,Questions!B$25:T$297,16,TRUE)</f>
        <v>15</v>
      </c>
      <c r="H77" s="103"/>
    </row>
    <row r="78" spans="1:8" ht="48" customHeight="1" x14ac:dyDescent="0.2">
      <c r="A78" s="193" t="str">
        <f>'HECVAT - Full'!A74</f>
        <v>CONS-07</v>
      </c>
      <c r="B78" s="193" t="str">
        <f>'HECVAT - Full'!B74</f>
        <v>Is it encrypted (at rest) while in the consultant's possession?</v>
      </c>
      <c r="C78" s="194">
        <f>'HECVAT - Full'!C74</f>
        <v>0</v>
      </c>
      <c r="D78" s="194">
        <f>'HECVAT - Full'!D74</f>
        <v>0</v>
      </c>
      <c r="E78" s="238" t="str">
        <f>VLOOKUP(A78,Questions!B$3:T$258,12,FALSE)</f>
        <v>Yes</v>
      </c>
      <c r="F78" s="193"/>
      <c r="G78" s="232">
        <f>VLOOKUP(A77,Questions!B$25:T$297,16,TRUE)</f>
        <v>15</v>
      </c>
      <c r="H78" s="103"/>
    </row>
    <row r="79" spans="1:8" ht="48" customHeight="1" x14ac:dyDescent="0.2">
      <c r="A79" s="193" t="str">
        <f>'HECVAT - Full'!A75</f>
        <v>CONS-08</v>
      </c>
      <c r="B79" s="193" t="str">
        <f>'HECVAT - Full'!B75</f>
        <v>Will the consultant need remote access to the Institution's network or systems?</v>
      </c>
      <c r="C79" s="194">
        <f>'HECVAT - Full'!C75</f>
        <v>0</v>
      </c>
      <c r="D79" s="194">
        <f>'HECVAT - Full'!D75</f>
        <v>0</v>
      </c>
      <c r="E79" s="238" t="str">
        <f>VLOOKUP(A79,Questions!B$3:T$258,12,FALSE)</f>
        <v>Yes</v>
      </c>
      <c r="F79" s="193"/>
      <c r="G79" s="232">
        <f>VLOOKUP(A78,Questions!B$25:T$297,16,TRUE)</f>
        <v>15</v>
      </c>
      <c r="H79" s="103"/>
    </row>
    <row r="80" spans="1:8" ht="48" customHeight="1" x14ac:dyDescent="0.2">
      <c r="A80" s="193" t="str">
        <f>'HECVAT - Full'!A76</f>
        <v>CONS-09</v>
      </c>
      <c r="B80" s="193" t="str">
        <f>'HECVAT - Full'!B76</f>
        <v>Can we restrict that access based on source IP address?</v>
      </c>
      <c r="C80" s="194">
        <f>'HECVAT - Full'!C76</f>
        <v>0</v>
      </c>
      <c r="D80" s="194">
        <f>'HECVAT - Full'!D76</f>
        <v>0</v>
      </c>
      <c r="E80" s="238" t="str">
        <f>VLOOKUP(A80,Questions!B$3:T$258,12,FALSE)</f>
        <v>Yes</v>
      </c>
      <c r="F80" s="193"/>
      <c r="G80" s="232">
        <f>VLOOKUP(A79,Questions!B$25:T$297,16,TRUE)</f>
        <v>15</v>
      </c>
      <c r="H80" s="103"/>
    </row>
    <row r="81" spans="1:8" ht="48" customHeight="1" x14ac:dyDescent="0.2">
      <c r="A81" s="409" t="str">
        <f>'HECVAT - Full'!A77</f>
        <v>Application/Service Security</v>
      </c>
      <c r="B81" s="409"/>
      <c r="C81" s="240" t="s">
        <v>1793</v>
      </c>
      <c r="D81" s="240" t="s">
        <v>13</v>
      </c>
      <c r="E81" s="241" t="s">
        <v>2584</v>
      </c>
      <c r="F81" s="241" t="s">
        <v>2585</v>
      </c>
      <c r="G81" s="241" t="s">
        <v>2399</v>
      </c>
      <c r="H81" s="241" t="s">
        <v>2586</v>
      </c>
    </row>
    <row r="82" spans="1:8" ht="48" customHeight="1" x14ac:dyDescent="0.2">
      <c r="A82" s="193" t="str">
        <f>'HECVAT - Full'!A78</f>
        <v>APPL-01</v>
      </c>
      <c r="B82" s="193" t="str">
        <f>'HECVAT - Full'!B78</f>
        <v>Are access controls for institutional accounts based on structured rules, such as role-based access control (RBAC), attribute-based access control (ABAC) or policy-based access control (PBAC)?</v>
      </c>
      <c r="C82" s="194" t="str">
        <f>'HECVAT - Full'!C78</f>
        <v>Yes</v>
      </c>
      <c r="D82" s="194" t="str">
        <f>'HECVAT - Full'!D78</f>
        <v>Instructors can access the course info, including students in their course. Admins can access everything.</v>
      </c>
      <c r="E82" s="238" t="str">
        <f>VLOOKUP(A82,Questions!B$3:T$258,12,FALSE)</f>
        <v>Yes</v>
      </c>
      <c r="F82" s="193"/>
      <c r="G82" s="232">
        <f>VLOOKUP(A82,Questions!B$25:T$297,16,FALSE)</f>
        <v>25</v>
      </c>
      <c r="H82" s="103"/>
    </row>
    <row r="83" spans="1:8" ht="48" customHeight="1" x14ac:dyDescent="0.2">
      <c r="A83" s="193" t="str">
        <f>'HECVAT - Full'!A79</f>
        <v>APPL-02</v>
      </c>
      <c r="B83" s="193" t="str">
        <f>'HECVAT - Full'!B79</f>
        <v>Are access controls for staff within your organization based on structured rules, such as RBAC, ABAC, or PBAC?</v>
      </c>
      <c r="C83" s="194" t="str">
        <f>'HECVAT - Full'!C79</f>
        <v>Yes</v>
      </c>
      <c r="D83" s="194">
        <f>'HECVAT - Full'!D79</f>
        <v>0</v>
      </c>
      <c r="E83" s="238" t="str">
        <f>VLOOKUP(A83,Questions!B$3:T$258,12,FALSE)</f>
        <v>Yes</v>
      </c>
      <c r="F83" s="193"/>
      <c r="G83" s="232">
        <f>VLOOKUP(A83,Questions!B$25:T$297,16,FALSE)</f>
        <v>20</v>
      </c>
      <c r="H83" s="103"/>
    </row>
    <row r="84" spans="1:8" ht="48" customHeight="1" x14ac:dyDescent="0.2">
      <c r="A84" s="193" t="str">
        <f>'HECVAT - Full'!A80</f>
        <v>APPL-03</v>
      </c>
      <c r="B84" s="193" t="str">
        <f>'HECVAT - Full'!B80</f>
        <v>Does the system provide data input validation and error messages?</v>
      </c>
      <c r="C84" s="194" t="str">
        <f>'HECVAT - Full'!C80</f>
        <v>Yes</v>
      </c>
      <c r="D84" s="194">
        <f>'HECVAT - Full'!D80</f>
        <v>0</v>
      </c>
      <c r="E84" s="238" t="str">
        <f>VLOOKUP(A84,Questions!B$3:T$258,12,FALSE)</f>
        <v>Yes</v>
      </c>
      <c r="F84" s="193"/>
      <c r="G84" s="232">
        <f>VLOOKUP(A84,Questions!B$25:T$297,16,FALSE)</f>
        <v>20</v>
      </c>
      <c r="H84" s="103"/>
    </row>
    <row r="85" spans="1:8" ht="48" customHeight="1" x14ac:dyDescent="0.2">
      <c r="A85" s="193" t="str">
        <f>'HECVAT - Full'!A81</f>
        <v>APPL-04</v>
      </c>
      <c r="B85" s="193" t="str">
        <f>'HECVAT - Full'!B81</f>
        <v>Are you using a web application firewall (WAF)?</v>
      </c>
      <c r="C85" s="194" t="str">
        <f>'HECVAT - Full'!C81</f>
        <v>no</v>
      </c>
      <c r="D85" s="194" t="str">
        <f>'HECVAT - Full'!D81</f>
        <v>NA</v>
      </c>
      <c r="E85" s="238" t="str">
        <f>VLOOKUP(A85,Questions!B$3:T$258,12,FALSE)</f>
        <v>Yes</v>
      </c>
      <c r="F85" s="193"/>
      <c r="G85" s="232">
        <f>VLOOKUP(A85,Questions!B$25:T$297,16,FALSE)</f>
        <v>25</v>
      </c>
      <c r="H85" s="103"/>
    </row>
    <row r="86" spans="1:8" ht="48" customHeight="1" x14ac:dyDescent="0.2">
      <c r="A86" s="193" t="str">
        <f>'HECVAT - Full'!A82</f>
        <v>APPL-05</v>
      </c>
      <c r="B86" s="193" t="str">
        <f>'HECVAT - Full'!B82</f>
        <v>Do you have a process and implemented procedures for managing your software supply chain (e.g. libraries, repositories, frameworks, etc)</v>
      </c>
      <c r="C86" s="194" t="str">
        <f>'HECVAT - Full'!C82</f>
        <v>Yes</v>
      </c>
      <c r="D86" s="194">
        <f>'HECVAT - Full'!D82</f>
        <v>0</v>
      </c>
      <c r="E86" s="238" t="str">
        <f>VLOOKUP(A86,Questions!B$3:T$258,12,FALSE)</f>
        <v>Yes</v>
      </c>
      <c r="F86" s="193"/>
      <c r="G86" s="232">
        <f>VLOOKUP(A86,Questions!B$25:T$297,16,FALSE)</f>
        <v>20</v>
      </c>
      <c r="H86" s="103"/>
    </row>
    <row r="87" spans="1:8" ht="48" customHeight="1" x14ac:dyDescent="0.2">
      <c r="A87" s="193" t="str">
        <f>'HECVAT - Full'!A83</f>
        <v>APPL-06</v>
      </c>
      <c r="B87" s="193" t="str">
        <f>'HECVAT - Full'!B83</f>
        <v>Are only currently supported operating system(s), software, and libraries leveraged by the system(s)/application(s) that will have access to institution's data?</v>
      </c>
      <c r="C87" s="194" t="str">
        <f>'HECVAT - Full'!C83</f>
        <v>Yes</v>
      </c>
      <c r="D87" s="194">
        <f>'HECVAT - Full'!D83</f>
        <v>0</v>
      </c>
      <c r="E87" s="238" t="str">
        <f>VLOOKUP(A87,Questions!B$3:T$258,12,FALSE)</f>
        <v>No</v>
      </c>
      <c r="F87" s="193"/>
      <c r="G87" s="232">
        <f>VLOOKUP(A87,Questions!B$25:T$297,16,FALSE)</f>
        <v>25</v>
      </c>
      <c r="H87" s="103"/>
    </row>
    <row r="88" spans="1:8" ht="48" customHeight="1" x14ac:dyDescent="0.2">
      <c r="A88" s="193" t="str">
        <f>'HECVAT - Full'!A84</f>
        <v>APPL-07</v>
      </c>
      <c r="B88" s="193" t="str">
        <f>'HECVAT - Full'!B84</f>
        <v>If mobile, is the application available from a trusted source (e.g., App Store, Google Play Store)?</v>
      </c>
      <c r="C88" s="193" t="str">
        <f>'HECVAT - Full'!C84</f>
        <v>No</v>
      </c>
      <c r="D88" s="318" t="str">
        <f>'HECVAT - Full'!D84</f>
        <v>SaaS</v>
      </c>
      <c r="E88" s="193" t="str">
        <f>VLOOKUP(A88,Questions!B$3:T$258,12,FALSE)</f>
        <v>Yes</v>
      </c>
      <c r="F88" s="193"/>
      <c r="G88" s="318">
        <f>VLOOKUP(A88,Questions!B$25:T$297,16,FALSE)</f>
        <v>15</v>
      </c>
      <c r="H88" s="193"/>
    </row>
    <row r="89" spans="1:8" ht="48" customHeight="1" x14ac:dyDescent="0.2">
      <c r="A89" s="193" t="str">
        <f>'HECVAT - Full'!A85</f>
        <v>APPL-08</v>
      </c>
      <c r="B89" s="193" t="str">
        <f>'HECVAT - Full'!B85</f>
        <v>Does your application require access to location or GPS data?</v>
      </c>
      <c r="C89" s="193" t="str">
        <f>'HECVAT - Full'!C85</f>
        <v>No</v>
      </c>
      <c r="D89" s="318" t="str">
        <f>'HECVAT - Full'!D85</f>
        <v>NA</v>
      </c>
      <c r="E89" s="193" t="str">
        <f>VLOOKUP(A89,Questions!B$3:T$258,12,FALSE)</f>
        <v>No</v>
      </c>
      <c r="F89" s="193"/>
      <c r="G89" s="318">
        <f>VLOOKUP(A89,Questions!B$25:T$297,16,FALSE)</f>
        <v>25</v>
      </c>
      <c r="H89" s="193"/>
    </row>
    <row r="90" spans="1:8" ht="48" customHeight="1" x14ac:dyDescent="0.2">
      <c r="A90" s="193" t="str">
        <f>'HECVAT - Full'!A86</f>
        <v>APPL-09</v>
      </c>
      <c r="B90" s="193" t="str">
        <f>'HECVAT - Full'!B86</f>
        <v>Does your application provide separation of duties between security administration, system administration, and standard user functions?</v>
      </c>
      <c r="C90" s="193" t="str">
        <f>'HECVAT - Full'!C86</f>
        <v>Yes</v>
      </c>
      <c r="D90" s="318" t="str">
        <f>'HECVAT - Full'!D86</f>
        <v>https://opendsa.readthedocs.io/en/latest/</v>
      </c>
      <c r="E90" s="193" t="str">
        <f>VLOOKUP(A90,Questions!B$3:T$258,12,FALSE)</f>
        <v>Yes</v>
      </c>
      <c r="F90" s="193"/>
      <c r="G90" s="318">
        <f>VLOOKUP(A90,Questions!B$25:T$297,16,FALSE)</f>
        <v>40</v>
      </c>
      <c r="H90" s="193"/>
    </row>
    <row r="91" spans="1:8" ht="48" customHeight="1" x14ac:dyDescent="0.2">
      <c r="A91" s="193" t="str">
        <f>'HECVAT - Full'!A87</f>
        <v>APPL-10</v>
      </c>
      <c r="B91" s="193" t="str">
        <f>'HECVAT - Full'!B87</f>
        <v>Do you have a fully implemented policy or procedure that details how your employees obtain administrator access to institutional instance of the application?</v>
      </c>
      <c r="C91" s="193" t="str">
        <f>'HECVAT - Full'!C87</f>
        <v>No</v>
      </c>
      <c r="D91" s="318">
        <f>'HECVAT - Full'!D87</f>
        <v>0</v>
      </c>
      <c r="E91" s="193" t="str">
        <f>VLOOKUP(A91,Questions!B$3:T$258,12,FALSE)</f>
        <v>No</v>
      </c>
      <c r="F91" s="193"/>
      <c r="G91" s="318">
        <f>VLOOKUP(A91,Questions!B$25:T$297,16,FALSE)</f>
        <v>10</v>
      </c>
      <c r="H91" s="193"/>
    </row>
    <row r="92" spans="1:8" s="193" customFormat="1" ht="48" customHeight="1" x14ac:dyDescent="0.2">
      <c r="A92" s="193" t="str">
        <f>'HECVAT - Full'!A88</f>
        <v>APPL-11</v>
      </c>
      <c r="B92" s="193" t="str">
        <f>'HECVAT - Full'!B88</f>
        <v>Have your developers been trained in secure coding techniques?</v>
      </c>
      <c r="C92" s="193" t="str">
        <f>'HECVAT - Full'!C88</f>
        <v>Yes</v>
      </c>
      <c r="D92" s="318">
        <f>'HECVAT - Full'!D88</f>
        <v>0</v>
      </c>
      <c r="E92" s="193" t="str">
        <f>VLOOKUP(A92,Questions!B$3:T$258,12,FALSE)</f>
        <v>Yes</v>
      </c>
      <c r="G92" s="318">
        <f>VLOOKUP(A92,Questions!B$25:T$297,16,FALSE)</f>
        <v>20</v>
      </c>
    </row>
    <row r="93" spans="1:8" s="193" customFormat="1" ht="48" customHeight="1" x14ac:dyDescent="0.2">
      <c r="A93" s="193" t="str">
        <f>'HECVAT - Full'!A89</f>
        <v>APPL-12</v>
      </c>
      <c r="B93" s="193" t="str">
        <f>'HECVAT - Full'!B89</f>
        <v>Was your application developed using secure coding techniques?</v>
      </c>
      <c r="C93" s="193" t="str">
        <f>'HECVAT - Full'!C89</f>
        <v>Yes</v>
      </c>
      <c r="D93" s="318">
        <f>'HECVAT - Full'!D89</f>
        <v>0</v>
      </c>
      <c r="E93" s="193" t="str">
        <f>VLOOKUP(A93,Questions!B$3:T$258,12,FALSE)</f>
        <v>Yes</v>
      </c>
      <c r="G93" s="318">
        <f>VLOOKUP(A93,Questions!B$25:T$297,16,FALSE)</f>
        <v>20</v>
      </c>
    </row>
    <row r="94" spans="1:8" s="193" customFormat="1" ht="48" customHeight="1" x14ac:dyDescent="0.2">
      <c r="A94" s="193" t="str">
        <f>'HECVAT - Full'!A90</f>
        <v>APPL-13</v>
      </c>
      <c r="B94" s="193" t="str">
        <f>'HECVAT - Full'!B90</f>
        <v>Do you subject your code to static code analysis and/or static application security testing prior to release?</v>
      </c>
      <c r="C94" s="193" t="str">
        <f>'HECVAT - Full'!C90</f>
        <v>Yes</v>
      </c>
      <c r="D94" s="318">
        <f>'HECVAT - Full'!D90</f>
        <v>0</v>
      </c>
      <c r="E94" s="193" t="str">
        <f>VLOOKUP(A94,Questions!B$3:T$258,12,FALSE)</f>
        <v>Yes</v>
      </c>
      <c r="G94" s="318">
        <f>VLOOKUP(A94,Questions!B$25:T$297,16,FALSE)</f>
        <v>25</v>
      </c>
    </row>
    <row r="95" spans="1:8" s="193" customFormat="1" ht="48" customHeight="1" x14ac:dyDescent="0.2">
      <c r="A95" s="193" t="str">
        <f>'HECVAT - Full'!A91</f>
        <v>APPL-14</v>
      </c>
      <c r="B95" s="193" t="str">
        <f>'HECVAT - Full'!B91</f>
        <v>Do you have software testing processes (dynamic or static) that are established and followed?</v>
      </c>
      <c r="C95" s="193" t="str">
        <f>'HECVAT - Full'!C91</f>
        <v>Yes</v>
      </c>
      <c r="D95" s="318">
        <f>'HECVAT - Full'!D91</f>
        <v>0</v>
      </c>
      <c r="E95" s="193" t="str">
        <f>VLOOKUP(A95,Questions!B$3:T$258,12,FALSE)</f>
        <v>Yes</v>
      </c>
      <c r="G95" s="318">
        <f>VLOOKUP(A95,Questions!B$25:T$297,16,FALSE)</f>
        <v>25</v>
      </c>
    </row>
    <row r="96" spans="1:8" ht="48" customHeight="1" x14ac:dyDescent="0.2">
      <c r="A96" s="105" t="str">
        <f>'HECVAT - Full'!A92</f>
        <v>Authentication, Authorization, and Accounting</v>
      </c>
      <c r="B96" s="106"/>
      <c r="C96" s="240" t="s">
        <v>1793</v>
      </c>
      <c r="D96" s="240" t="s">
        <v>13</v>
      </c>
      <c r="E96" s="241" t="s">
        <v>2584</v>
      </c>
      <c r="F96" s="241" t="s">
        <v>2585</v>
      </c>
      <c r="G96" s="241" t="s">
        <v>2399</v>
      </c>
      <c r="H96" s="241" t="s">
        <v>2586</v>
      </c>
    </row>
    <row r="97" spans="1:9" ht="48" customHeight="1" x14ac:dyDescent="0.2">
      <c r="A97" s="193" t="str">
        <f>'HECVAT - Full'!A93</f>
        <v>AAAI-01</v>
      </c>
      <c r="B97" s="193" t="str">
        <f>'HECVAT - Full'!B93</f>
        <v>Does your solution support single sign-on (SSO) protocols for user and administrator authentication?</v>
      </c>
      <c r="C97" s="194" t="str">
        <f>'HECVAT - Full'!C93</f>
        <v>2) No</v>
      </c>
      <c r="D97" s="194">
        <f>'HECVAT - Full'!D93</f>
        <v>0</v>
      </c>
      <c r="E97" s="238" t="str">
        <f>VLOOKUP(A97,Questions!B$3:T$258,12,FALSE)</f>
        <v>Yes</v>
      </c>
      <c r="F97" s="193"/>
      <c r="G97" s="232">
        <f>VLOOKUP(A97,Questions!B$25:T$297,16,FALSE)</f>
        <v>25</v>
      </c>
      <c r="H97" s="103"/>
    </row>
    <row r="98" spans="1:9" ht="48" customHeight="1" x14ac:dyDescent="0.2">
      <c r="A98" s="193" t="str">
        <f>'HECVAT - Full'!A94</f>
        <v>AAAI-02</v>
      </c>
      <c r="B98" s="193" t="str">
        <f>'HECVAT - Full'!B94</f>
        <v>Does your solution support local authentication protocols for user and administrator authentication?</v>
      </c>
      <c r="C98" s="194" t="str">
        <f>'HECVAT - Full'!C94</f>
        <v>1) Yes</v>
      </c>
      <c r="D98" s="194">
        <f>'HECVAT - Full'!D94</f>
        <v>0</v>
      </c>
      <c r="E98" s="238" t="str">
        <f>VLOOKUP(A98,Questions!B$3:T$258,12,FALSE)</f>
        <v>Yes</v>
      </c>
      <c r="F98" s="193"/>
      <c r="G98" s="232">
        <f>VLOOKUP(A98,Questions!B$25:T$297,16,FALSE)</f>
        <v>25</v>
      </c>
      <c r="H98" s="103"/>
    </row>
    <row r="99" spans="1:9" ht="48" customHeight="1" x14ac:dyDescent="0.2">
      <c r="A99" s="193" t="str">
        <f>'HECVAT - Full'!A95</f>
        <v>AAAI-03</v>
      </c>
      <c r="B99" s="193" t="str">
        <f>'HECVAT - Full'!B95</f>
        <v>Can you enforce password/passphrase aging requirements?</v>
      </c>
      <c r="C99" s="194" t="str">
        <f>'HECVAT - Full'!C95</f>
        <v>Yes</v>
      </c>
      <c r="D99" s="194">
        <f>'HECVAT - Full'!D95</f>
        <v>0</v>
      </c>
      <c r="E99" s="238" t="str">
        <f>VLOOKUP(A99,Questions!B$3:T$258,12,FALSE)</f>
        <v>Yes</v>
      </c>
      <c r="F99" s="193"/>
      <c r="G99" s="232">
        <f>VLOOKUP(A99,Questions!B$25:T$297,16,FALSE)</f>
        <v>20</v>
      </c>
      <c r="H99" s="103"/>
      <c r="I99" s="91">
        <f>VLOOKUP($A97,Questions!$B$18:$L$311,10,FALSE)</f>
        <v>1</v>
      </c>
    </row>
    <row r="100" spans="1:9" ht="48" customHeight="1" x14ac:dyDescent="0.2">
      <c r="A100" s="193" t="str">
        <f>'HECVAT - Full'!A96</f>
        <v>AAAI-04</v>
      </c>
      <c r="B100" s="193" t="str">
        <f>'HECVAT - Full'!B96</f>
        <v>Can you enforce password/passphrase complexity requirements [provided by the institution]?</v>
      </c>
      <c r="C100" s="194" t="str">
        <f>'HECVAT - Full'!C96</f>
        <v>No</v>
      </c>
      <c r="D100" s="194" t="str">
        <f>'HECVAT - Full'!D96</f>
        <v>None</v>
      </c>
      <c r="E100" s="238" t="str">
        <f>VLOOKUP(A100,Questions!B$3:T$258,12,FALSE)</f>
        <v>No</v>
      </c>
      <c r="F100" s="193"/>
      <c r="G100" s="232">
        <f>VLOOKUP(A100,Questions!B$25:T$297,16,FALSE)</f>
        <v>40</v>
      </c>
      <c r="H100" s="103"/>
    </row>
    <row r="101" spans="1:9" ht="48" customHeight="1" x14ac:dyDescent="0.2">
      <c r="A101" s="193" t="str">
        <f>'HECVAT - Full'!A97</f>
        <v>AAAI-05</v>
      </c>
      <c r="B101" s="193" t="str">
        <f>'HECVAT - Full'!B97</f>
        <v>Does the system have password complexity or length limitations and/or restrictions?</v>
      </c>
      <c r="C101" s="194" t="str">
        <f>'HECVAT - Full'!C97</f>
        <v>No</v>
      </c>
      <c r="D101" s="194">
        <f>'HECVAT - Full'!D97</f>
        <v>0</v>
      </c>
      <c r="E101" s="238" t="str">
        <f>VLOOKUP(A101,Questions!B$3:T$258,12,FALSE)</f>
        <v>No</v>
      </c>
      <c r="F101" s="193"/>
      <c r="G101" s="232">
        <f>VLOOKUP(A101,Questions!B$25:T$297,16,FALSE)</f>
        <v>40</v>
      </c>
      <c r="H101" s="103"/>
    </row>
    <row r="102" spans="1:9" ht="48" customHeight="1" x14ac:dyDescent="0.2">
      <c r="A102" s="193" t="str">
        <f>'HECVAT - Full'!A98</f>
        <v>AAAI-06</v>
      </c>
      <c r="B102" s="193" t="str">
        <f>'HECVAT - Full'!B98</f>
        <v>Do you have documented password/passphrase reset procedures that are currently implemented in the system and/or customer support?</v>
      </c>
      <c r="C102" s="194" t="str">
        <f>'HECVAT - Full'!C98</f>
        <v>Yes</v>
      </c>
      <c r="D102" s="194" t="str">
        <f>'HECVAT - Full'!D98</f>
        <v>Via email</v>
      </c>
      <c r="E102" s="238" t="str">
        <f>VLOOKUP(A102,Questions!B$3:T$258,12,FALSE)</f>
        <v>Yes</v>
      </c>
      <c r="F102" s="193"/>
      <c r="G102" s="232">
        <f>VLOOKUP(A102,Questions!B$25:T$297,16,FALSE)</f>
        <v>25</v>
      </c>
      <c r="H102" s="103"/>
    </row>
    <row r="103" spans="1:9" ht="48" customHeight="1" x14ac:dyDescent="0.2">
      <c r="A103" s="193" t="str">
        <f>'HECVAT - Full'!A99</f>
        <v>AAAI-07</v>
      </c>
      <c r="B103" s="193" t="str">
        <f>'HECVAT - Full'!B99</f>
        <v>Does your organization participate in InCommon or another eduGAIN affiliated trust federation?</v>
      </c>
      <c r="C103" s="194">
        <f>'HECVAT - Full'!C99</f>
        <v>0</v>
      </c>
      <c r="D103" s="194">
        <f>'HECVAT - Full'!D99</f>
        <v>0</v>
      </c>
      <c r="E103" s="238" t="str">
        <f>VLOOKUP(A103,Questions!B$3:T$258,12,FALSE)</f>
        <v>Yes</v>
      </c>
      <c r="F103" s="193"/>
      <c r="G103" s="232">
        <f>VLOOKUP(A103,Questions!B$25:T$297,16,FALSE)</f>
        <v>40</v>
      </c>
      <c r="H103" s="103"/>
    </row>
    <row r="104" spans="1:9" ht="48" customHeight="1" x14ac:dyDescent="0.2">
      <c r="A104" s="193" t="str">
        <f>'HECVAT - Full'!A100</f>
        <v>AAAI-08</v>
      </c>
      <c r="B104" s="193" t="str">
        <f>'HECVAT - Full'!B100</f>
        <v>Does your application support integration with other authentication and authorization systems?</v>
      </c>
      <c r="C104" s="194" t="str">
        <f>'HECVAT - Full'!C100</f>
        <v>No</v>
      </c>
      <c r="D104" s="194">
        <f>'HECVAT - Full'!D100</f>
        <v>0</v>
      </c>
      <c r="E104" s="238" t="str">
        <f>VLOOKUP(A104,Questions!B$3:T$258,12,FALSE)</f>
        <v>Yes</v>
      </c>
      <c r="F104" s="193"/>
      <c r="G104" s="232">
        <f>VLOOKUP(A104,Questions!B$25:T$297,16,FALSE)</f>
        <v>20</v>
      </c>
      <c r="H104" s="103"/>
    </row>
    <row r="105" spans="1:9" ht="48" customHeight="1" x14ac:dyDescent="0.2">
      <c r="A105" s="193" t="str">
        <f>'HECVAT - Full'!A101</f>
        <v>AAAI-09</v>
      </c>
      <c r="B105" s="193" t="str">
        <f>'HECVAT - Full'!B101</f>
        <v>Does your solution support any of the following Web SSO standards? [e.g., SAML2 (with redirect flow), OIDC, CAS, or other]</v>
      </c>
      <c r="C105" s="194">
        <f>'HECVAT - Full'!C101</f>
        <v>0</v>
      </c>
      <c r="D105" s="194">
        <f>'HECVAT - Full'!D101</f>
        <v>0</v>
      </c>
      <c r="E105" s="238" t="str">
        <f>VLOOKUP(A105,Questions!B$3:T$258,12,FALSE)</f>
        <v>No</v>
      </c>
      <c r="F105" s="193"/>
      <c r="G105" s="232">
        <f>VLOOKUP(A105,Questions!B$25:T$297,16,FALSE)</f>
        <v>15</v>
      </c>
      <c r="H105" s="103"/>
    </row>
    <row r="106" spans="1:9" ht="48" customHeight="1" x14ac:dyDescent="0.2">
      <c r="A106" s="193" t="str">
        <f>'HECVAT - Full'!A102</f>
        <v>AAAI-10</v>
      </c>
      <c r="B106" s="193" t="str">
        <f>'HECVAT - Full'!B102</f>
        <v>Do you support differentiation between email address and user identifier?</v>
      </c>
      <c r="C106" s="194" t="str">
        <f>'HECVAT - Full'!C102</f>
        <v>No</v>
      </c>
      <c r="D106" s="194" t="str">
        <f>'HECVAT - Full'!D102</f>
        <v>None</v>
      </c>
      <c r="E106" s="238" t="str">
        <f>VLOOKUP(A106,Questions!B$3:T$258,12,FALSE)</f>
        <v>Yes</v>
      </c>
      <c r="F106" s="193"/>
      <c r="G106" s="232">
        <f>VLOOKUP(A106,Questions!B$25:T$297,16,FALSE)</f>
        <v>15</v>
      </c>
      <c r="H106" s="103"/>
    </row>
    <row r="107" spans="1:9" ht="48" customHeight="1" x14ac:dyDescent="0.2">
      <c r="A107" s="193" t="str">
        <f>'HECVAT - Full'!A103</f>
        <v>AAAI-11</v>
      </c>
      <c r="B107" s="193" t="str">
        <f>'HECVAT - Full'!B103</f>
        <v>Do you allow the customer to specify attribute mappings for any needed information beyond a user identifier? [e.g., Reference eduPerson, ePPA/ePPN/ePE ]</v>
      </c>
      <c r="C107" s="194">
        <f>'HECVAT - Full'!C103</f>
        <v>0</v>
      </c>
      <c r="D107" s="194">
        <f>'HECVAT - Full'!D103</f>
        <v>0</v>
      </c>
      <c r="E107" s="238" t="str">
        <f>VLOOKUP(A107,Questions!B$3:T$258,12,FALSE)</f>
        <v>No</v>
      </c>
      <c r="F107" s="193"/>
      <c r="G107" s="232">
        <f>VLOOKUP(A107,Questions!B$25:T$297,16,FALSE)</f>
        <v>20</v>
      </c>
      <c r="H107" s="103"/>
    </row>
    <row r="108" spans="1:9" ht="48" customHeight="1" x14ac:dyDescent="0.2">
      <c r="A108" s="193" t="str">
        <f>'HECVAT - Full'!A104</f>
        <v>AAAI-12</v>
      </c>
      <c r="B108" s="193" t="str">
        <f>'HECVAT - Full'!B104</f>
        <v>If you don't support SSO, does your application and/or user-frontend/portal support multi-factor authentication? (e.g. Duo, Google Authenticator, OTP, etc.)</v>
      </c>
      <c r="C108" s="194" t="e">
        <f>'HECVAT - Full'!#REF!</f>
        <v>#REF!</v>
      </c>
      <c r="D108" s="194">
        <f>'HECVAT - Full'!D104</f>
        <v>0</v>
      </c>
      <c r="E108" s="238" t="str">
        <f>VLOOKUP(A108,Questions!B$3:T$258,12,FALSE)</f>
        <v>No</v>
      </c>
      <c r="F108" s="193"/>
      <c r="G108" s="232">
        <f>VLOOKUP(A108,Questions!B$25:T$297,16,FALSE)</f>
        <v>15</v>
      </c>
      <c r="H108" s="103"/>
    </row>
    <row r="109" spans="1:9" ht="48" customHeight="1" x14ac:dyDescent="0.2">
      <c r="A109" s="193" t="str">
        <f>'HECVAT - Full'!A105</f>
        <v>AAAI-13</v>
      </c>
      <c r="B109" s="193" t="str">
        <f>'HECVAT - Full'!B105</f>
        <v>Does your application automatically lock the session or log-out an account after a period of inactivity?</v>
      </c>
      <c r="C109" s="194" t="str">
        <f>'HECVAT - Full'!C104</f>
        <v>No</v>
      </c>
      <c r="D109" s="194">
        <f>'HECVAT - Full'!D105</f>
        <v>0</v>
      </c>
      <c r="E109" s="238" t="str">
        <f>VLOOKUP(A109,Questions!B$3:T$258,12,FALSE)</f>
        <v>Yes</v>
      </c>
      <c r="F109" s="193"/>
      <c r="G109" s="232">
        <f>VLOOKUP(A109,Questions!B$25:T$297,16,FALSE)</f>
        <v>15</v>
      </c>
      <c r="H109" s="103"/>
    </row>
    <row r="110" spans="1:9" ht="48" customHeight="1" x14ac:dyDescent="0.2">
      <c r="A110" s="193" t="str">
        <f>'HECVAT - Full'!A106</f>
        <v>AAAI-14</v>
      </c>
      <c r="B110" s="193" t="str">
        <f>'HECVAT - Full'!B106</f>
        <v>Are there any passwords/passphrases hard coded into your systems or products?</v>
      </c>
      <c r="C110" s="194" t="str">
        <f>'HECVAT - Full'!C106</f>
        <v>No</v>
      </c>
      <c r="D110" s="194">
        <f>'HECVAT - Full'!D106</f>
        <v>0</v>
      </c>
      <c r="E110" s="238" t="str">
        <f>VLOOKUP(A110,Questions!B$3:T$258,12,FALSE)</f>
        <v>No</v>
      </c>
      <c r="F110" s="193"/>
      <c r="G110" s="232">
        <f>VLOOKUP(A110,Questions!B$25:T$297,16,FALSE)</f>
        <v>25</v>
      </c>
      <c r="H110" s="103"/>
    </row>
    <row r="111" spans="1:9" s="193" customFormat="1" ht="48" customHeight="1" x14ac:dyDescent="0.2">
      <c r="A111" s="193" t="str">
        <f>'HECVAT - Full'!A107</f>
        <v>AAAI-15</v>
      </c>
      <c r="B111" s="193" t="str">
        <f>'HECVAT - Full'!B107</f>
        <v>Are you storing any passwords in plaintext?</v>
      </c>
      <c r="C111" s="318" t="str">
        <f>'HECVAT - Full'!C107</f>
        <v>No</v>
      </c>
      <c r="D111" s="318">
        <f>'HECVAT - Full'!D107</f>
        <v>0</v>
      </c>
      <c r="E111" s="318" t="str">
        <f>VLOOKUP(A111,Questions!B$3:T$258,12,FALSE)</f>
        <v>Yes</v>
      </c>
      <c r="G111" s="318">
        <f>VLOOKUP(A111,Questions!B$25:T$297,16,FALSE)</f>
        <v>25</v>
      </c>
      <c r="H111" s="103"/>
    </row>
    <row r="112" spans="1:9" s="193" customFormat="1" ht="48" customHeight="1" x14ac:dyDescent="0.2">
      <c r="A112" s="193" t="str">
        <f>'HECVAT - Full'!A108</f>
        <v>AAAI-16</v>
      </c>
      <c r="B112" s="193" t="str">
        <f>'HECVAT - Full'!B108</f>
        <v>Does your application support directory integration for user accounts?</v>
      </c>
      <c r="C112" s="318" t="str">
        <f>'HECVAT - Full'!C108</f>
        <v>No</v>
      </c>
      <c r="D112" s="318" t="str">
        <f>'HECVAT - Full'!D108</f>
        <v>None</v>
      </c>
      <c r="E112" s="318" t="str">
        <f>VLOOKUP(A112,Questions!B$3:T$258,12,FALSE)</f>
        <v>Yes</v>
      </c>
      <c r="G112" s="318">
        <f>VLOOKUP(A112,Questions!B$25:T$297,16,FALSE)</f>
        <v>20</v>
      </c>
      <c r="H112" s="103"/>
    </row>
    <row r="113" spans="1:8" ht="48" customHeight="1" x14ac:dyDescent="0.2">
      <c r="A113" s="193" t="str">
        <f>'HECVAT - Full'!A109</f>
        <v>AAAI-17</v>
      </c>
      <c r="B113" s="193" t="str">
        <f>'HECVAT - Full'!B109</f>
        <v>Are audit logs available that include AT LEAST all of the following; login, logout, actions performed, and source IP address?</v>
      </c>
      <c r="C113" s="194" t="str">
        <f>'HECVAT - Full'!C109</f>
        <v>Yes</v>
      </c>
      <c r="D113" s="194">
        <f>'HECVAT - Full'!D109</f>
        <v>0</v>
      </c>
      <c r="E113" s="238" t="str">
        <f>VLOOKUP(A113,Questions!B$3:T$258,12,FALSE)</f>
        <v>Yes</v>
      </c>
      <c r="F113" s="193"/>
      <c r="G113" s="232">
        <f>VLOOKUP(A113,Questions!B$25:T$297,16,FALSE)</f>
        <v>25</v>
      </c>
      <c r="H113" s="103"/>
    </row>
    <row r="114" spans="1:8" s="193" customFormat="1" ht="135.75" customHeight="1" x14ac:dyDescent="0.2">
      <c r="A114" s="246" t="str">
        <f>'HECVAT - Full'!A110</f>
        <v>AAAI-18</v>
      </c>
      <c r="B114" s="246" t="str">
        <f>'HECVAT - Full'!B109</f>
        <v>Are audit logs available that include AT LEAST all of the following; login, logout, actions performed, and source IP address?</v>
      </c>
      <c r="C114" s="404" t="str">
        <f>'HECVAT - Full'!C109</f>
        <v>Yes</v>
      </c>
      <c r="D114" s="404"/>
      <c r="E114" s="247" t="s">
        <v>2594</v>
      </c>
      <c r="F114" s="246"/>
      <c r="G114" s="337">
        <f>VLOOKUP(A114,Questions!B$25:T$297,16,FALSE)</f>
        <v>25</v>
      </c>
      <c r="H114" s="249"/>
    </row>
    <row r="115" spans="1:8" s="193" customFormat="1" ht="283.5" customHeight="1" x14ac:dyDescent="0.2">
      <c r="A115" s="246" t="str">
        <f>'HECVAT - Full'!A111</f>
        <v>AAAI-19</v>
      </c>
      <c r="B115" s="246" t="str">
        <f>'HECVAT - Full'!B110</f>
        <v>Describe or provide a reference to the a) system capability to log security/authorization changes as well as user and administrator security events (i.e. physical or electronic)(e.g. login failures, access denied, changes accepted), and b) all requirements necessary to implement logging and monitoring on the system. Include c) information about SIEM/log collector usage.</v>
      </c>
      <c r="C115" s="404" t="str">
        <f>'HECVAT - Full'!C110</f>
        <v>A) new users logged; changes to user PWs logged. Failed logins logged</v>
      </c>
      <c r="D115" s="404"/>
      <c r="E115" s="247" t="s">
        <v>2594</v>
      </c>
      <c r="F115" s="246"/>
      <c r="G115" s="337">
        <f>VLOOKUP(A115,Questions!B$25:T$297,16,FALSE)</f>
        <v>25</v>
      </c>
      <c r="H115" s="249"/>
    </row>
    <row r="116" spans="1:8" ht="48" customHeight="1" x14ac:dyDescent="0.2">
      <c r="A116" s="104" t="str">
        <f>'HECVAT - Full'!A112</f>
        <v>BCP - Respond to as many questions below as possible.</v>
      </c>
      <c r="B116" s="104"/>
      <c r="C116" s="240" t="s">
        <v>1793</v>
      </c>
      <c r="D116" s="240" t="s">
        <v>13</v>
      </c>
      <c r="E116" s="241" t="s">
        <v>2584</v>
      </c>
      <c r="F116" s="241" t="s">
        <v>2585</v>
      </c>
      <c r="G116" s="241" t="s">
        <v>2399</v>
      </c>
      <c r="H116" s="241" t="s">
        <v>2586</v>
      </c>
    </row>
    <row r="117" spans="1:8" ht="48" customHeight="1" x14ac:dyDescent="0.2">
      <c r="A117" s="193" t="str">
        <f>'HECVAT - Full'!A113</f>
        <v>BCPL-01</v>
      </c>
      <c r="B117" s="193" t="str">
        <f>'HECVAT - Full'!B113</f>
        <v>Is an owner assigned who is responsible for the maintenance and review of the Business Continuity Plan?</v>
      </c>
      <c r="C117" s="232" t="str">
        <f>'HECVAT - Full'!C113</f>
        <v>Yes</v>
      </c>
      <c r="D117" s="232">
        <f>'HECVAT - Full'!D113</f>
        <v>0</v>
      </c>
      <c r="E117" s="238" t="str">
        <f>VLOOKUP(A117,Questions!B$3:T$258,12,FALSE)</f>
        <v>Yes</v>
      </c>
      <c r="F117" s="193"/>
      <c r="G117" s="232">
        <f>VLOOKUP(A117,Questions!B$25:T$297,16,FALSE)</f>
        <v>20</v>
      </c>
      <c r="H117" s="103"/>
    </row>
    <row r="118" spans="1:8" ht="48" customHeight="1" x14ac:dyDescent="0.2">
      <c r="A118" s="193" t="str">
        <f>'HECVAT - Full'!A114</f>
        <v>BCPL-02</v>
      </c>
      <c r="B118" s="193" t="str">
        <f>'HECVAT - Full'!B114</f>
        <v>Is there a defined problem/issue escalation plan in your BCP for impacted clients?</v>
      </c>
      <c r="C118" s="232" t="str">
        <f>'HECVAT - Full'!C114</f>
        <v>Yes</v>
      </c>
      <c r="D118" s="232" t="str">
        <f>'HECVAT - Full'!D114</f>
        <v>Issues are raised to department IT support. Additional support available from institution IT support, as needed.</v>
      </c>
      <c r="E118" s="238" t="str">
        <f>VLOOKUP(A118,Questions!B$3:T$258,12,FALSE)</f>
        <v>Yes</v>
      </c>
      <c r="F118" s="193"/>
      <c r="G118" s="232">
        <f>VLOOKUP(A118,Questions!B$25:T$297,16,FALSE)</f>
        <v>20</v>
      </c>
      <c r="H118" s="103"/>
    </row>
    <row r="119" spans="1:8" ht="48" customHeight="1" x14ac:dyDescent="0.2">
      <c r="A119" s="193" t="str">
        <f>'HECVAT - Full'!A115</f>
        <v>BCPL-03</v>
      </c>
      <c r="B119" s="193" t="str">
        <f>'HECVAT - Full'!B115</f>
        <v>Is there a documented communication plan in your BCP for impacted clients?</v>
      </c>
      <c r="C119" s="232" t="str">
        <f>'HECVAT - Full'!C115</f>
        <v>Yes</v>
      </c>
      <c r="D119" s="232" t="str">
        <f>'HECVAT - Full'!D115</f>
        <v xml:space="preserve">Emails to users as needed. Most issues resolved in less than 15 minutes. Updates sent to users as needed. </v>
      </c>
      <c r="E119" s="238" t="str">
        <f>VLOOKUP(A119,Questions!B$3:T$258,12,FALSE)</f>
        <v>Yes</v>
      </c>
      <c r="F119" s="193"/>
      <c r="G119" s="232">
        <f>VLOOKUP(A119,Questions!B$25:T$297,16,FALSE)</f>
        <v>25</v>
      </c>
      <c r="H119" s="103"/>
    </row>
    <row r="120" spans="1:8" ht="48" customHeight="1" x14ac:dyDescent="0.2">
      <c r="A120" s="193" t="str">
        <f>'HECVAT - Full'!A116</f>
        <v>BCPL-04</v>
      </c>
      <c r="B120" s="193" t="str">
        <f>'HECVAT - Full'!B116</f>
        <v>Are all components of the BCP reviewed at least annually and updated as needed to reflect change?</v>
      </c>
      <c r="C120" s="232" t="str">
        <f>'HECVAT - Full'!C116</f>
        <v>Yes</v>
      </c>
      <c r="D120" s="232">
        <f>'HECVAT - Full'!D116</f>
        <v>0</v>
      </c>
      <c r="E120" s="238" t="str">
        <f>VLOOKUP(A120,Questions!B$3:T$258,12,FALSE)</f>
        <v>Yes</v>
      </c>
      <c r="F120" s="193"/>
      <c r="G120" s="232">
        <f>VLOOKUP(A120,Questions!B$25:T$297,16,FALSE)</f>
        <v>25</v>
      </c>
      <c r="H120" s="103"/>
    </row>
    <row r="121" spans="1:8" ht="48" customHeight="1" x14ac:dyDescent="0.2">
      <c r="A121" s="193" t="str">
        <f>'HECVAT - Full'!A117</f>
        <v>BCPL-05</v>
      </c>
      <c r="B121" s="193" t="str">
        <f>'HECVAT - Full'!B117</f>
        <v>Are specific crisis management roles and responsibilities defined and documented?</v>
      </c>
      <c r="C121" s="232" t="str">
        <f>'HECVAT - Full'!C117</f>
        <v>Yes</v>
      </c>
      <c r="D121" s="232" t="str">
        <f>'HECVAT - Full'!D117</f>
        <v xml:space="preserve">IT support: Managing issues with hardware/hosting environment. SW devs: Managing issues with SW config changes. </v>
      </c>
      <c r="E121" s="238" t="str">
        <f>VLOOKUP(A121,Questions!B$3:T$258,12,FALSE)</f>
        <v>Yes</v>
      </c>
      <c r="F121" s="193"/>
      <c r="G121" s="232">
        <f>VLOOKUP(A121,Questions!B$25:T$297,16,FALSE)</f>
        <v>20</v>
      </c>
      <c r="H121" s="103"/>
    </row>
    <row r="122" spans="1:8" ht="48" customHeight="1" x14ac:dyDescent="0.2">
      <c r="A122" s="193" t="str">
        <f>'HECVAT - Full'!A118</f>
        <v>BCPL-06</v>
      </c>
      <c r="B122" s="193" t="str">
        <f>'HECVAT - Full'!B118</f>
        <v>Does your organization conduct training and awareness activities to validate its employees understanding of their roles and responsibilities during a crisis?</v>
      </c>
      <c r="C122" s="232" t="str">
        <f>'HECVAT - Full'!C118</f>
        <v>Yes</v>
      </c>
      <c r="D122" s="232">
        <f>'HECVAT - Full'!D118</f>
        <v>0</v>
      </c>
      <c r="E122" s="238" t="str">
        <f>VLOOKUP(A122,Questions!B$3:T$258,12,FALSE)</f>
        <v>Yes</v>
      </c>
      <c r="F122" s="193"/>
      <c r="G122" s="232">
        <f>VLOOKUP(A122,Questions!B$25:T$297,16,FALSE)</f>
        <v>20</v>
      </c>
      <c r="H122" s="103"/>
    </row>
    <row r="123" spans="1:8" ht="48" customHeight="1" x14ac:dyDescent="0.2">
      <c r="A123" s="193" t="str">
        <f>'HECVAT - Full'!A119</f>
        <v>BCPL-07</v>
      </c>
      <c r="B123" s="193" t="str">
        <f>'HECVAT - Full'!B119</f>
        <v>Does your organization have an alternative business site or a contracted Business Recovery provider?</v>
      </c>
      <c r="C123" s="232" t="str">
        <f>'HECVAT - Full'!C119</f>
        <v>Yes</v>
      </c>
      <c r="D123" s="232">
        <f>'HECVAT - Full'!D119</f>
        <v>0</v>
      </c>
      <c r="E123" s="238" t="str">
        <f>VLOOKUP(A123,Questions!B$3:T$258,12,FALSE)</f>
        <v>Yes</v>
      </c>
      <c r="F123" s="193"/>
      <c r="G123" s="232">
        <f>VLOOKUP(A123,Questions!B$25:T$297,16,FALSE)</f>
        <v>20</v>
      </c>
      <c r="H123" s="103"/>
    </row>
    <row r="124" spans="1:8" ht="48" customHeight="1" x14ac:dyDescent="0.2">
      <c r="A124" s="193" t="str">
        <f>'HECVAT - Full'!A120</f>
        <v>BCPL-08</v>
      </c>
      <c r="B124" s="193" t="str">
        <f>'HECVAT - Full'!B120</f>
        <v>Does your organization conduct an annual test of relocating to an alternate site for business recovery purposes?</v>
      </c>
      <c r="C124" s="232" t="str">
        <f>'HECVAT - Full'!C120</f>
        <v>No</v>
      </c>
      <c r="D124" s="232" t="str">
        <f>'HECVAT - Full'!D120</f>
        <v>None</v>
      </c>
      <c r="E124" s="238" t="str">
        <f>VLOOKUP(A124,Questions!B$3:T$258,12,FALSE)</f>
        <v>Yes</v>
      </c>
      <c r="F124" s="193"/>
      <c r="G124" s="232">
        <f>VLOOKUP(A124,Questions!B$25:T$297,16,FALSE)</f>
        <v>20</v>
      </c>
      <c r="H124" s="103"/>
    </row>
    <row r="125" spans="1:8" ht="48" customHeight="1" x14ac:dyDescent="0.2">
      <c r="A125" s="193" t="str">
        <f>'HECVAT - Full'!A121</f>
        <v>BCPL-09</v>
      </c>
      <c r="B125" s="193" t="str">
        <f>'HECVAT - Full'!B121</f>
        <v>Is this product a core service of your organization, and as such, the top priority during business continuity planning?</v>
      </c>
      <c r="C125" s="232" t="str">
        <f>'HECVAT - Full'!C121</f>
        <v>No</v>
      </c>
      <c r="D125" s="232">
        <f>'HECVAT - Full'!D121</f>
        <v>0</v>
      </c>
      <c r="E125" s="238" t="str">
        <f>VLOOKUP(A125,Questions!B$3:T$258,12,FALSE)</f>
        <v>Yes</v>
      </c>
      <c r="F125" s="193"/>
      <c r="G125" s="232">
        <f>VLOOKUP(A125,Questions!B$25:T$297,16,FALSE)</f>
        <v>15</v>
      </c>
      <c r="H125" s="103"/>
    </row>
    <row r="126" spans="1:8" ht="48" customHeight="1" x14ac:dyDescent="0.2">
      <c r="A126" s="193" t="str">
        <f>'HECVAT - Full'!A122</f>
        <v>BCPL-10</v>
      </c>
      <c r="B126" s="193" t="str">
        <f>'HECVAT - Full'!B122</f>
        <v>Are all services that support your product fully redundant?</v>
      </c>
      <c r="C126" s="232" t="str">
        <f>'HECVAT - Full'!C122</f>
        <v>Yes</v>
      </c>
      <c r="D126" s="232">
        <f>'HECVAT - Full'!D122</f>
        <v>0</v>
      </c>
      <c r="E126" s="238" t="str">
        <f>VLOOKUP(A126,Questions!B$3:T$258,12,FALSE)</f>
        <v>Yes</v>
      </c>
      <c r="F126" s="193"/>
      <c r="G126" s="232">
        <f>VLOOKUP(A126,Questions!B$25:T$297,16,FALSE)</f>
        <v>25</v>
      </c>
      <c r="H126" s="103"/>
    </row>
    <row r="127" spans="1:8" ht="48" customHeight="1" x14ac:dyDescent="0.2">
      <c r="A127" s="409" t="str">
        <f>'HECVAT - Full'!A123</f>
        <v>Change Management</v>
      </c>
      <c r="B127" s="428"/>
      <c r="C127" s="240" t="s">
        <v>1793</v>
      </c>
      <c r="D127" s="240" t="s">
        <v>13</v>
      </c>
      <c r="E127" s="241" t="s">
        <v>2584</v>
      </c>
      <c r="F127" s="241" t="s">
        <v>2585</v>
      </c>
      <c r="G127" s="241" t="s">
        <v>2399</v>
      </c>
      <c r="H127" s="241" t="s">
        <v>2586</v>
      </c>
    </row>
    <row r="128" spans="1:8" ht="48" customHeight="1" x14ac:dyDescent="0.2">
      <c r="A128" s="193" t="str">
        <f>'HECVAT - Full'!A124</f>
        <v>CHNG-01</v>
      </c>
      <c r="B128" s="193" t="str">
        <f>'HECVAT - Full'!B124</f>
        <v>Does your Change Management process minimally include authorization, impact analysis, testing, and validation before moving changes to production?</v>
      </c>
      <c r="C128" s="232" t="str">
        <f>'HECVAT - Full'!C124</f>
        <v>Yes</v>
      </c>
      <c r="D128" s="232" t="str">
        <f>'HECVAT - Full'!D124</f>
        <v>Also includes accessibility assessment before moving to production.</v>
      </c>
      <c r="E128" s="238" t="str">
        <f>VLOOKUP(A128,Questions!B$3:T$258,12,FALSE)</f>
        <v>Yes</v>
      </c>
      <c r="F128" s="193"/>
      <c r="G128" s="232">
        <f>VLOOKUP(A128,Questions!B$25:T$297,16,FALSE)</f>
        <v>20</v>
      </c>
      <c r="H128" s="103"/>
    </row>
    <row r="129" spans="1:8" ht="48" customHeight="1" x14ac:dyDescent="0.2">
      <c r="A129" s="246" t="str">
        <f>'HECVAT - Full'!A125</f>
        <v>CHNG-02</v>
      </c>
      <c r="B129" s="246" t="str">
        <f>'HECVAT - Full'!B125</f>
        <v>Does your Change Management process also verify that all required third party libraries and dependencies are still supported with each major change?</v>
      </c>
      <c r="C129" s="404" t="str">
        <f>'HECVAT - Full'!C125</f>
        <v>Yes</v>
      </c>
      <c r="D129" s="404"/>
      <c r="E129" s="247" t="s">
        <v>2594</v>
      </c>
      <c r="F129" s="246"/>
      <c r="G129" s="248">
        <f>VLOOKUP(A129,Questions!B$25:T$297,16,FALSE)</f>
        <v>20</v>
      </c>
      <c r="H129" s="249"/>
    </row>
    <row r="130" spans="1:8" ht="48" customHeight="1" x14ac:dyDescent="0.2">
      <c r="A130" s="193" t="str">
        <f>'HECVAT - Full'!A126</f>
        <v>CHNG-03</v>
      </c>
      <c r="B130" s="193" t="str">
        <f>'HECVAT - Full'!B126</f>
        <v>Will the institution be notified of major changes to your environment that could impact the institution's security posture?</v>
      </c>
      <c r="C130" s="232" t="str">
        <f>'HECVAT - Full'!C126</f>
        <v>Yes</v>
      </c>
      <c r="D130" s="232" t="str">
        <f>'HECVAT - Full'!D126</f>
        <v>As needed</v>
      </c>
      <c r="E130" s="238" t="str">
        <f>VLOOKUP(A130,Questions!B$3:T$258,12,FALSE)</f>
        <v>Yes</v>
      </c>
      <c r="F130" s="193"/>
      <c r="G130" s="232">
        <f>VLOOKUP(A130,Questions!B$25:T$297,16,FALSE)</f>
        <v>25</v>
      </c>
      <c r="H130" s="103"/>
    </row>
    <row r="131" spans="1:8" ht="48" customHeight="1" x14ac:dyDescent="0.2">
      <c r="A131" s="193" t="str">
        <f>'HECVAT - Full'!A127</f>
        <v>CHNG-04</v>
      </c>
      <c r="B131" s="193" t="str">
        <f>'HECVAT - Full'!B127</f>
        <v>Do clients have the option to not participate in or postpone an upgrade to a new release?</v>
      </c>
      <c r="C131" s="232" t="str">
        <f>'HECVAT - Full'!C127</f>
        <v>No</v>
      </c>
      <c r="D131" s="232" t="str">
        <f>'HECVAT - Full'!D127</f>
        <v>No way to differentiate between users at a system feature level</v>
      </c>
      <c r="E131" s="238" t="str">
        <f>VLOOKUP(A131,Questions!B$3:T$258,12,FALSE)</f>
        <v>Yes</v>
      </c>
      <c r="F131" s="193"/>
      <c r="G131" s="232">
        <f>VLOOKUP(A131,Questions!B$25:T$297,16,FALSE)</f>
        <v>10</v>
      </c>
      <c r="H131" s="103"/>
    </row>
    <row r="132" spans="1:8" ht="48" customHeight="1" x14ac:dyDescent="0.2">
      <c r="A132" s="246" t="str">
        <f>'HECVAT - Full'!A128</f>
        <v>CHNG-05</v>
      </c>
      <c r="B132" s="246" t="str">
        <f>'HECVAT - Full'!B128</f>
        <v>Do you have a fully implemented solution support strategy that defines how many concurrent versions you support?</v>
      </c>
      <c r="C132" s="404" t="str">
        <f>'HECVAT - Full'!C128</f>
        <v>No</v>
      </c>
      <c r="D132" s="404"/>
      <c r="E132" s="247" t="s">
        <v>2594</v>
      </c>
      <c r="F132" s="246"/>
      <c r="G132" s="248">
        <f>VLOOKUP(A132,Questions!B$25:T$297,16,FALSE)</f>
        <v>15</v>
      </c>
      <c r="H132" s="249"/>
    </row>
    <row r="133" spans="1:8" ht="48" customHeight="1" x14ac:dyDescent="0.2">
      <c r="A133" s="246" t="str">
        <f>'HECVAT - Full'!A129</f>
        <v>CHNG-06</v>
      </c>
      <c r="B133" s="246" t="str">
        <f>'HECVAT - Full'!B129</f>
        <v>Does the system support client customizations from one release to another?</v>
      </c>
      <c r="C133" s="404" t="str">
        <f>'HECVAT - Full'!C129</f>
        <v>No</v>
      </c>
      <c r="D133" s="404"/>
      <c r="E133" s="247" t="s">
        <v>2594</v>
      </c>
      <c r="F133" s="246"/>
      <c r="G133" s="248">
        <f>VLOOKUP(A133,Questions!B$25:T$297,16,FALSE)</f>
        <v>25</v>
      </c>
      <c r="H133" s="249"/>
    </row>
    <row r="134" spans="1:8" ht="48" customHeight="1" x14ac:dyDescent="0.2">
      <c r="A134" s="246" t="str">
        <f>'HECVAT - Full'!A130</f>
        <v>CHNG-07</v>
      </c>
      <c r="B134" s="246" t="str">
        <f>'HECVAT - Full'!B130</f>
        <v>Do you have a release schedule for product updates?</v>
      </c>
      <c r="C134" s="404" t="str">
        <f>'HECVAT - Full'!C130</f>
        <v>Yes</v>
      </c>
      <c r="D134" s="404"/>
      <c r="E134" s="247" t="s">
        <v>2594</v>
      </c>
      <c r="F134" s="246"/>
      <c r="G134" s="248">
        <f>VLOOKUP(A134,Questions!B$25:T$297,16,FALSE)</f>
        <v>15</v>
      </c>
      <c r="H134" s="249"/>
    </row>
    <row r="135" spans="1:8" ht="48" customHeight="1" x14ac:dyDescent="0.2">
      <c r="A135" s="193" t="str">
        <f>'HECVAT - Full'!A131</f>
        <v>CHNG-08</v>
      </c>
      <c r="B135" s="193" t="str">
        <f>'HECVAT - Full'!B131</f>
        <v>Do you have a technology roadmap, for at least the next 2 years, for enhancements and bug fixes for the product/service being assessed?</v>
      </c>
      <c r="C135" s="232" t="str">
        <f>'HECVAT - Full'!C131</f>
        <v>No</v>
      </c>
      <c r="D135" s="232" t="str">
        <f>'HECVAT - Full'!D131</f>
        <v>None</v>
      </c>
      <c r="E135" s="238" t="str">
        <f>VLOOKUP(A135,Questions!B$3:T$258,12,FALSE)</f>
        <v>Yes</v>
      </c>
      <c r="F135" s="193"/>
      <c r="G135" s="232">
        <f>VLOOKUP(A135,Questions!B$25:T$297,16,FALSE)</f>
        <v>15</v>
      </c>
      <c r="H135" s="103"/>
    </row>
    <row r="136" spans="1:8" ht="48" customHeight="1" x14ac:dyDescent="0.2">
      <c r="A136" s="193" t="str">
        <f>'HECVAT - Full'!A132</f>
        <v>CHNG-09</v>
      </c>
      <c r="B136" s="193" t="str">
        <f>'HECVAT - Full'!B132</f>
        <v>Is Institution involvement (i.e. technically or organizationally) required during product updates?</v>
      </c>
      <c r="C136" s="232" t="str">
        <f>'HECVAT - Full'!C132</f>
        <v>No</v>
      </c>
      <c r="D136" s="232">
        <f>'HECVAT - Full'!D132</f>
        <v>0</v>
      </c>
      <c r="E136" s="238" t="str">
        <f>VLOOKUP(A136,Questions!B$3:T$258,12,FALSE)</f>
        <v>Yes</v>
      </c>
      <c r="F136" s="193"/>
      <c r="G136" s="232">
        <f>VLOOKUP(A136,Questions!B$25:T$297,16,FALSE)</f>
        <v>15</v>
      </c>
      <c r="H136" s="103"/>
    </row>
    <row r="137" spans="1:8" ht="48" customHeight="1" x14ac:dyDescent="0.2">
      <c r="A137" s="193" t="str">
        <f>'HECVAT - Full'!A133</f>
        <v>CHNG-10</v>
      </c>
      <c r="B137" s="193" t="str">
        <f>'HECVAT - Full'!B133</f>
        <v>Do you have policy and procedure, currently implemented, managing how critical patches are applied to all systems and applications?</v>
      </c>
      <c r="C137" s="232" t="str">
        <f>'HECVAT - Full'!C133</f>
        <v>No</v>
      </c>
      <c r="D137" s="232">
        <f>'HECVAT - Full'!D133</f>
        <v>0</v>
      </c>
      <c r="E137" s="238" t="str">
        <f>VLOOKUP(A137,Questions!B$3:T$258,12,FALSE)</f>
        <v>Yes</v>
      </c>
      <c r="F137" s="193"/>
      <c r="G137" s="232">
        <f>VLOOKUP(A137,Questions!B$25:T$297,16,FALSE)</f>
        <v>20</v>
      </c>
      <c r="H137" s="103"/>
    </row>
    <row r="138" spans="1:8" ht="48" customHeight="1" x14ac:dyDescent="0.2">
      <c r="A138" s="193" t="str">
        <f>'HECVAT - Full'!A134</f>
        <v>CHNG-11</v>
      </c>
      <c r="B138" s="193" t="str">
        <f>'HECVAT - Full'!B134</f>
        <v>Do you have policy and procedure, currently implemented, guiding how security risks are mitigated until patches can be applied?</v>
      </c>
      <c r="C138" s="232" t="str">
        <f>'HECVAT - Full'!C134</f>
        <v>No</v>
      </c>
      <c r="D138" s="232">
        <f>'HECVAT - Full'!D134</f>
        <v>0</v>
      </c>
      <c r="E138" s="238" t="str">
        <f>VLOOKUP(A138,Questions!B$3:T$258,12,FALSE)</f>
        <v>Yes</v>
      </c>
      <c r="F138" s="193"/>
      <c r="G138" s="232">
        <f>VLOOKUP(A138,Questions!B$25:T$297,16,FALSE)</f>
        <v>20</v>
      </c>
      <c r="H138" s="103"/>
    </row>
    <row r="139" spans="1:8" ht="48" customHeight="1" x14ac:dyDescent="0.2">
      <c r="A139" s="193" t="str">
        <f>'HECVAT - Full'!A135</f>
        <v>CHNG-12</v>
      </c>
      <c r="B139" s="193" t="str">
        <f>'HECVAT - Full'!B135</f>
        <v>Are upgrades or system changes installed during off-peak hours or in a manner that does not impact the customer?</v>
      </c>
      <c r="C139" s="232" t="str">
        <f>'HECVAT - Full'!C135</f>
        <v>Yes</v>
      </c>
      <c r="D139" s="232" t="str">
        <f>'HECVAT - Full'!D135</f>
        <v>After 5:00 PM ET.</v>
      </c>
      <c r="E139" s="238" t="str">
        <f>VLOOKUP(A139,Questions!B$3:T$258,12,FALSE)</f>
        <v>Yes</v>
      </c>
      <c r="F139" s="193"/>
      <c r="G139" s="232">
        <f>VLOOKUP(A139,Questions!B$25:T$297,16,FALSE)</f>
        <v>15</v>
      </c>
      <c r="H139" s="103"/>
    </row>
    <row r="140" spans="1:8" ht="48" customHeight="1" x14ac:dyDescent="0.2">
      <c r="A140" s="193" t="str">
        <f>'HECVAT - Full'!A136</f>
        <v>CHNG-13</v>
      </c>
      <c r="B140" s="193" t="str">
        <f>'HECVAT - Full'!B136</f>
        <v>Do procedures exist to provide that emergency changes are documented and authorized (including after the fact approval)?</v>
      </c>
      <c r="C140" s="315" t="str">
        <f>'HECVAT - Full'!C136</f>
        <v>No</v>
      </c>
      <c r="D140" s="315">
        <f>'HECVAT - Full'!D136</f>
        <v>0</v>
      </c>
      <c r="E140" s="315" t="str">
        <f>VLOOKUP(A140,Questions!B$3:T$258,12,FALSE)</f>
        <v>Yes</v>
      </c>
      <c r="F140" s="193"/>
      <c r="G140" s="232">
        <f>VLOOKUP(A140,Questions!B$25:T$297,16,FALSE)</f>
        <v>15</v>
      </c>
      <c r="H140" s="103"/>
    </row>
    <row r="141" spans="1:8" ht="48" customHeight="1" x14ac:dyDescent="0.2">
      <c r="A141" s="193" t="str">
        <f>'HECVAT - Full'!A137</f>
        <v>CHNG-14</v>
      </c>
      <c r="B141" s="193" t="str">
        <f>'HECVAT - Full'!B137</f>
        <v>Do you have policy and procedure, currently implemented, guiding how security risks are mitigated until patches can be applied?</v>
      </c>
      <c r="C141" s="315" t="str">
        <f>'HECVAT - Full'!C137</f>
        <v>No</v>
      </c>
      <c r="D141" s="315">
        <f>'HECVAT - Full'!D137</f>
        <v>0</v>
      </c>
      <c r="E141" s="315" t="str">
        <f>VLOOKUP(A141,Questions!B$3:T$258,12,FALSE)</f>
        <v>Yes</v>
      </c>
      <c r="F141" s="193"/>
      <c r="G141" s="232">
        <f>VLOOKUP(A141,Questions!B$25:T$297,16,FALSE)</f>
        <v>25</v>
      </c>
      <c r="H141" s="103"/>
    </row>
    <row r="142" spans="1:8" s="193" customFormat="1" ht="48" customHeight="1" x14ac:dyDescent="0.2">
      <c r="A142" s="193" t="str">
        <f>'HECVAT - Full'!A138</f>
        <v>CHNG-15</v>
      </c>
      <c r="B142" s="193" t="str">
        <f>'HECVAT - Full'!B138</f>
        <v>Do you have an implemented system configuration management process? (e.g. secure "gold" images, etc.)</v>
      </c>
      <c r="C142" s="315" t="str">
        <f>'HECVAT - Full'!C138</f>
        <v>No</v>
      </c>
      <c r="D142" s="315">
        <f>'HECVAT - Full'!D138</f>
        <v>0</v>
      </c>
      <c r="E142" s="315" t="str">
        <f>VLOOKUP(A142,Questions!B$3:T$258,12,FALSE)</f>
        <v>Yes</v>
      </c>
      <c r="G142" s="315"/>
      <c r="H142" s="103"/>
    </row>
    <row r="143" spans="1:8" s="193" customFormat="1" ht="48" customHeight="1" x14ac:dyDescent="0.2">
      <c r="A143" s="193" t="str">
        <f>'HECVAT - Full'!A139</f>
        <v>CHNG-16</v>
      </c>
      <c r="B143" s="193" t="str">
        <f>'HECVAT - Full'!B139</f>
        <v>Do you have a systems management and configuration strategy that encompasses servers, appliances, cloud services, applications, and mobile devices (company and employee owned)?</v>
      </c>
      <c r="C143" s="315" t="str">
        <f>'HECVAT - Full'!C139</f>
        <v>No</v>
      </c>
      <c r="D143" s="315">
        <f>'HECVAT - Full'!D139</f>
        <v>0</v>
      </c>
      <c r="E143" s="315" t="str">
        <f>VLOOKUP(A143,Questions!B$3:T$258,12,FALSE)</f>
        <v>Yes</v>
      </c>
      <c r="G143" s="315"/>
      <c r="H143" s="103"/>
    </row>
    <row r="144" spans="1:8" ht="48" customHeight="1" x14ac:dyDescent="0.2">
      <c r="A144" s="104" t="str">
        <f>'HECVAT - Full'!A140</f>
        <v>Data</v>
      </c>
      <c r="B144" s="324"/>
      <c r="C144" s="240" t="s">
        <v>1793</v>
      </c>
      <c r="D144" s="240" t="s">
        <v>13</v>
      </c>
      <c r="E144" s="241" t="s">
        <v>2584</v>
      </c>
      <c r="F144" s="241" t="s">
        <v>2585</v>
      </c>
      <c r="G144" s="241" t="s">
        <v>2399</v>
      </c>
      <c r="H144" s="241" t="s">
        <v>2586</v>
      </c>
    </row>
    <row r="145" spans="1:8" ht="48" customHeight="1" x14ac:dyDescent="0.2">
      <c r="A145" s="193" t="str">
        <f>'HECVAT - Full'!A141</f>
        <v>DATA-01</v>
      </c>
      <c r="B145" s="193" t="str">
        <f>'HECVAT - Full'!B141</f>
        <v>Does the environment provide for dedicated single-tenant capabilities? If not, describe how your product or environment separates data from different customers (e.g., logically, physically, single tenancy, multi-tenancy).</v>
      </c>
      <c r="C145" s="232" t="str">
        <f>'HECVAT - Full'!C141</f>
        <v>No</v>
      </c>
      <c r="D145" s="232" t="str">
        <f>'HECVAT - Full'!D141</f>
        <v>Logically</v>
      </c>
      <c r="E145" s="238" t="str">
        <f>VLOOKUP(A145,Questions!B$3:T$258,12,FALSE)</f>
        <v>No</v>
      </c>
      <c r="F145" s="193"/>
      <c r="G145" s="232">
        <f>VLOOKUP(A145,Questions!B$25:T$297,16,FALSE)</f>
        <v>15</v>
      </c>
      <c r="H145" s="103"/>
    </row>
    <row r="146" spans="1:8" ht="48" customHeight="1" x14ac:dyDescent="0.2">
      <c r="A146" s="193" t="str">
        <f>'HECVAT - Full'!A142</f>
        <v>DATA-02</v>
      </c>
      <c r="B146" s="193" t="str">
        <f>'HECVAT - Full'!B142</f>
        <v>Will Institution's data be stored on any devices (database servers, file servers, SAN, NAS, …) configured with non-RFC 1918/4193 (i.e. publicly routable) IP addresses?</v>
      </c>
      <c r="C146" s="232" t="str">
        <f>'HECVAT - Full'!C142</f>
        <v>No</v>
      </c>
      <c r="D146" s="232">
        <f>'HECVAT - Full'!D142</f>
        <v>0</v>
      </c>
      <c r="E146" s="238" t="str">
        <f>VLOOKUP(A146,Questions!B$3:T$258,12,FALSE)</f>
        <v>No</v>
      </c>
      <c r="F146" s="193"/>
      <c r="G146" s="232">
        <f>VLOOKUP(A146,Questions!B$25:T$297,16,FALSE)</f>
        <v>25</v>
      </c>
      <c r="H146" s="103"/>
    </row>
    <row r="147" spans="1:8" ht="48" customHeight="1" x14ac:dyDescent="0.2">
      <c r="A147" s="193" t="str">
        <f>'HECVAT - Full'!A143</f>
        <v>DATA-03</v>
      </c>
      <c r="B147" s="193" t="str">
        <f>'HECVAT - Full'!B143</f>
        <v>Is sensitive data encrypted, using secure protocols/algorithms, in transport? (e.g. system-to-client)</v>
      </c>
      <c r="C147" s="232" t="str">
        <f>'HECVAT - Full'!C143</f>
        <v>Yes</v>
      </c>
      <c r="D147" s="232" t="str">
        <f>'HECVAT - Full'!D143</f>
        <v>SSL/TLS is required</v>
      </c>
      <c r="E147" s="238" t="str">
        <f>VLOOKUP(A147,Questions!B$3:T$258,12,FALSE)</f>
        <v>Yes</v>
      </c>
      <c r="F147" s="193"/>
      <c r="G147" s="232">
        <f>VLOOKUP(A147,Questions!B$25:T$297,16,FALSE)</f>
        <v>40</v>
      </c>
      <c r="H147" s="103"/>
    </row>
    <row r="148" spans="1:8" ht="48" customHeight="1" x14ac:dyDescent="0.2">
      <c r="A148" s="193" t="str">
        <f>'HECVAT - Full'!A144</f>
        <v>DATA-04</v>
      </c>
      <c r="B148" s="193" t="str">
        <f>'HECVAT - Full'!B144</f>
        <v>Is sensitive data encrypted, using secure protocols/algorithms, in storage? (e.g. disk encryption, at-rest, files, and within a running database)</v>
      </c>
      <c r="C148" s="232" t="str">
        <f>'HECVAT - Full'!C144</f>
        <v>Yes</v>
      </c>
      <c r="D148" s="232">
        <f>'HECVAT - Full'!D144</f>
        <v>0</v>
      </c>
      <c r="E148" s="238" t="str">
        <f>VLOOKUP(A148,Questions!B$3:T$258,12,FALSE)</f>
        <v>Yes</v>
      </c>
      <c r="F148" s="193"/>
      <c r="G148" s="232">
        <f>VLOOKUP(A148,Questions!B$25:T$297,16,FALSE)</f>
        <v>25</v>
      </c>
      <c r="H148" s="103"/>
    </row>
    <row r="149" spans="1:8" ht="48" customHeight="1" x14ac:dyDescent="0.2">
      <c r="A149" s="193" t="str">
        <f>'HECVAT - Full'!A145</f>
        <v>DATA-05</v>
      </c>
      <c r="B149" s="193" t="str">
        <f>'HECVAT - Full'!B145</f>
        <v>Do all cryptographic modules in use in your product conform to the Federal Information Processing Standards (FIPS PUB 140-2)?</v>
      </c>
      <c r="C149" s="232" t="str">
        <f>'HECVAT - Full'!C145</f>
        <v>Yes</v>
      </c>
      <c r="D149" s="232">
        <f>'HECVAT - Full'!D145</f>
        <v>0</v>
      </c>
      <c r="E149" s="238" t="str">
        <f>VLOOKUP(A149,Questions!B$3:T$258,12,FALSE)</f>
        <v>Yes</v>
      </c>
      <c r="F149" s="193"/>
      <c r="G149" s="232">
        <f>VLOOKUP(A149,Questions!B$25:T$297,16,FALSE)</f>
        <v>25</v>
      </c>
      <c r="H149" s="103"/>
    </row>
    <row r="150" spans="1:8" ht="48" customHeight="1" x14ac:dyDescent="0.2">
      <c r="A150" s="193" t="str">
        <f>'HECVAT - Full'!A146</f>
        <v>DATA-06</v>
      </c>
      <c r="B150" s="193" t="str">
        <f>'HECVAT - Full'!B146</f>
        <v>At the completion of this contract, will data be returned to the institution and deleted from all your systems and archives?</v>
      </c>
      <c r="C150" s="232" t="str">
        <f>'HECVAT - Full'!C146</f>
        <v>Yes</v>
      </c>
      <c r="D150" s="232" t="str">
        <f>'HECVAT - Full'!D146</f>
        <v>At instructor's request</v>
      </c>
      <c r="E150" s="238" t="str">
        <f>VLOOKUP(A150,Questions!B$3:T$258,12,FALSE)</f>
        <v>Yes</v>
      </c>
      <c r="F150" s="193"/>
      <c r="G150" s="232">
        <f>VLOOKUP(A150,Questions!B$25:T$297,16,FALSE)</f>
        <v>20</v>
      </c>
      <c r="H150" s="103"/>
    </row>
    <row r="151" spans="1:8" ht="48" customHeight="1" x14ac:dyDescent="0.2">
      <c r="A151" s="246" t="str">
        <f>'HECVAT - Full'!A147</f>
        <v>DATA-07</v>
      </c>
      <c r="B151" s="246" t="str">
        <f>'HECVAT - Full'!B147</f>
        <v>Will the institution's data be available within the system for a period of time at the completion of this contract?</v>
      </c>
      <c r="C151" s="248" t="str">
        <f>'HECVAT - Full'!C147</f>
        <v>Yes</v>
      </c>
      <c r="D151" s="248" t="str">
        <f>'HECVAT - Full'!D147</f>
        <v>As long as instructor requires</v>
      </c>
      <c r="E151" s="248" t="s">
        <v>2594</v>
      </c>
      <c r="F151" s="246"/>
      <c r="G151" s="248">
        <f>VLOOKUP(A151,Questions!B$25:T$297,16,FALSE)</f>
        <v>25</v>
      </c>
      <c r="H151" s="249"/>
    </row>
    <row r="152" spans="1:8" ht="48" customHeight="1" x14ac:dyDescent="0.2">
      <c r="A152" s="193" t="str">
        <f>'HECVAT - Full'!A148</f>
        <v>DATA-08</v>
      </c>
      <c r="B152" s="193" t="str">
        <f>'HECVAT - Full'!B148</f>
        <v>Can the Institution extract a full or partial backup of data?</v>
      </c>
      <c r="C152" s="232" t="str">
        <f>'HECVAT - Full'!C148</f>
        <v>Yes</v>
      </c>
      <c r="D152" s="232" t="str">
        <f>'HECVAT - Full'!D148</f>
        <v>We have existing scripts to extract data by instructor/course/term</v>
      </c>
      <c r="E152" s="238" t="str">
        <f>VLOOKUP(A152,Questions!B$3:T$258,12,FALSE)</f>
        <v>Yes</v>
      </c>
      <c r="F152" s="193"/>
      <c r="G152" s="232">
        <f>VLOOKUP(A152,Questions!B$25:T$297,16,FALSE)</f>
        <v>20</v>
      </c>
      <c r="H152" s="103"/>
    </row>
    <row r="153" spans="1:8" ht="48" customHeight="1" x14ac:dyDescent="0.2">
      <c r="A153" s="193" t="str">
        <f>'HECVAT - Full'!A149</f>
        <v>DATA-09</v>
      </c>
      <c r="B153" s="193" t="str">
        <f>'HECVAT - Full'!B149</f>
        <v>Are ownership rights to all data, inputs, outputs, and metadata retained by the institution?</v>
      </c>
      <c r="C153" s="232" t="str">
        <f>'HECVAT - Full'!C149</f>
        <v>Yes</v>
      </c>
      <c r="D153" s="232">
        <f>'HECVAT - Full'!D149</f>
        <v>0</v>
      </c>
      <c r="E153" s="238" t="str">
        <f>VLOOKUP(A153,Questions!B$3:T$258,12,FALSE)</f>
        <v>Yes</v>
      </c>
      <c r="F153" s="193"/>
      <c r="G153" s="232">
        <f>VLOOKUP(A153,Questions!B$25:T$297,16,FALSE)</f>
        <v>15</v>
      </c>
      <c r="H153" s="103"/>
    </row>
    <row r="154" spans="1:8" ht="48" customHeight="1" x14ac:dyDescent="0.2">
      <c r="A154" s="193" t="str">
        <f>'HECVAT - Full'!A150</f>
        <v>DATA-10</v>
      </c>
      <c r="B154" s="193" t="str">
        <f>'HECVAT - Full'!B150</f>
        <v>Are these rights retained even through a provider acquisition or bankruptcy event?</v>
      </c>
      <c r="C154" s="232" t="str">
        <f>'HECVAT - Full'!C150</f>
        <v>Yes</v>
      </c>
      <c r="D154" s="232" t="str">
        <f>'HECVAT - Full'!D150</f>
        <v>NA</v>
      </c>
      <c r="E154" s="238" t="str">
        <f>VLOOKUP(A154,Questions!B$3:T$258,12,FALSE)</f>
        <v>Yes</v>
      </c>
      <c r="F154" s="193"/>
      <c r="G154" s="232">
        <f>VLOOKUP(A154,Questions!B$25:T$297,16,FALSE)</f>
        <v>25</v>
      </c>
      <c r="H154" s="103"/>
    </row>
    <row r="155" spans="1:8" ht="48" customHeight="1" x14ac:dyDescent="0.2">
      <c r="A155" s="193" t="str">
        <f>'HECVAT - Full'!A151</f>
        <v>DATA-11</v>
      </c>
      <c r="B155" s="193" t="str">
        <f>'HECVAT - Full'!B151</f>
        <v>In the event of imminent bankruptcy, closing of business, or retirement of service, will you provide 90 days for customers to get their data out of the system and migrate applications?</v>
      </c>
      <c r="C155" s="232">
        <f>'HECVAT - Full'!C151</f>
        <v>0</v>
      </c>
      <c r="D155" s="232" t="str">
        <f>'HECVAT - Full'!D151</f>
        <v>NA</v>
      </c>
      <c r="E155" s="238" t="str">
        <f>VLOOKUP(A155,Questions!B$3:T$258,12,FALSE)</f>
        <v>Yes</v>
      </c>
      <c r="F155" s="193"/>
      <c r="G155" s="232">
        <f>VLOOKUP(A155,Questions!B$25:T$297,16,FALSE)</f>
        <v>0</v>
      </c>
      <c r="H155" s="103"/>
    </row>
    <row r="156" spans="1:8" ht="48" customHeight="1" x14ac:dyDescent="0.2">
      <c r="A156" s="193" t="str">
        <f>'HECVAT - Full'!A152</f>
        <v>DATA-12</v>
      </c>
      <c r="B156" s="193" t="str">
        <f>'HECVAT - Full'!B152</f>
        <v>Are involatile backup copies made according to pre-defined schedules and securely stored and protected?</v>
      </c>
      <c r="C156" s="232" t="str">
        <f>'HECVAT - Full'!C152</f>
        <v>Yes</v>
      </c>
      <c r="D156" s="232">
        <f>'HECVAT - Full'!D152</f>
        <v>0</v>
      </c>
      <c r="E156" s="238" t="str">
        <f>VLOOKUP(A156,Questions!B$3:T$258,12,FALSE)</f>
        <v>Yes</v>
      </c>
      <c r="F156" s="193"/>
      <c r="G156" s="232">
        <f>VLOOKUP(A156,Questions!B$25:T$297,16,FALSE)</f>
        <v>15</v>
      </c>
      <c r="H156" s="103"/>
    </row>
    <row r="157" spans="1:8" ht="48" customHeight="1" x14ac:dyDescent="0.2">
      <c r="A157" s="193" t="str">
        <f>'HECVAT - Full'!A153</f>
        <v>DATA-13</v>
      </c>
      <c r="B157" s="193" t="str">
        <f>'HECVAT - Full'!B153</f>
        <v>Do current backups include all operating system software, utilities, security software, application software, and data files necessary for recovery?</v>
      </c>
      <c r="C157" s="232" t="str">
        <f>'HECVAT - Full'!C153</f>
        <v>Yes</v>
      </c>
      <c r="D157" s="232">
        <f>'HECVAT - Full'!D153</f>
        <v>0</v>
      </c>
      <c r="E157" s="238" t="str">
        <f>VLOOKUP(A157,Questions!B$3:T$258,12,FALSE)</f>
        <v>Yes</v>
      </c>
      <c r="F157" s="193"/>
      <c r="G157" s="232">
        <f>VLOOKUP(A157,Questions!B$25:T$297,16,FALSE)</f>
        <v>20</v>
      </c>
      <c r="H157" s="103"/>
    </row>
    <row r="158" spans="1:8" ht="48" customHeight="1" x14ac:dyDescent="0.2">
      <c r="A158" s="246" t="str">
        <f>'HECVAT - Full'!A154</f>
        <v>DATA-14</v>
      </c>
      <c r="B158" s="246" t="str">
        <f>'HECVAT - Full'!B154</f>
        <v>Are you performing off site backups? (i.e. digitally moved off site)</v>
      </c>
      <c r="C158" s="404" t="str">
        <f>'HECVAT - Full'!C154</f>
        <v>Yes</v>
      </c>
      <c r="D158" s="404"/>
      <c r="E158" s="247" t="s">
        <v>2594</v>
      </c>
      <c r="F158" s="246"/>
      <c r="G158" s="248">
        <f>VLOOKUP(A158,Questions!B$25:T$297,16,FALSE)</f>
        <v>20</v>
      </c>
      <c r="H158" s="249"/>
    </row>
    <row r="159" spans="1:8" ht="48" customHeight="1" x14ac:dyDescent="0.2">
      <c r="A159" s="193" t="str">
        <f>'HECVAT - Full'!A155</f>
        <v>DATA-15</v>
      </c>
      <c r="B159" s="193" t="str">
        <f>'HECVAT - Full'!B155</f>
        <v>Are physical backups taken off site? (i.e. physically moved off site)</v>
      </c>
      <c r="C159" s="232" t="str">
        <f>'HECVAT - Full'!C155</f>
        <v>Yes</v>
      </c>
      <c r="D159" s="232">
        <f>'HECVAT - Full'!D155</f>
        <v>10</v>
      </c>
      <c r="E159" s="238" t="str">
        <f>VLOOKUP(A159,Questions!B$3:T$258,12,FALSE)</f>
        <v>Yes</v>
      </c>
      <c r="F159" s="193"/>
      <c r="G159" s="232">
        <f>VLOOKUP(A159,Questions!B$25:T$297,16,FALSE)</f>
        <v>20</v>
      </c>
      <c r="H159" s="103"/>
    </row>
    <row r="160" spans="1:8" ht="48" customHeight="1" x14ac:dyDescent="0.2">
      <c r="A160" s="246" t="str">
        <f>'HECVAT - Full'!A156</f>
        <v>DATA-16</v>
      </c>
      <c r="B160" s="246" t="str">
        <f>'HECVAT - Full'!B156</f>
        <v>Do backups containing the institution's data ever leave the Institution's Data Zone either physically or via network routing?</v>
      </c>
      <c r="C160" s="319" t="str">
        <f>'HECVAT - Full'!C156</f>
        <v>No</v>
      </c>
      <c r="D160" s="319"/>
      <c r="E160" s="247" t="s">
        <v>2594</v>
      </c>
      <c r="F160" s="246"/>
      <c r="G160" s="319">
        <f>VLOOKUP(A160,Questions!B$25:T$297,16,FALSE)</f>
        <v>25</v>
      </c>
      <c r="H160" s="249"/>
    </row>
    <row r="161" spans="1:8" ht="48" customHeight="1" x14ac:dyDescent="0.2">
      <c r="A161" s="193" t="str">
        <f>'HECVAT - Full'!A157</f>
        <v>DATA-17</v>
      </c>
      <c r="B161" s="193" t="str">
        <f>'HECVAT - Full'!B157</f>
        <v>Are data backups encrypted?</v>
      </c>
      <c r="C161" s="232" t="str">
        <f>'HECVAT - Full'!C157</f>
        <v>Yes</v>
      </c>
      <c r="D161" s="232">
        <f>'HECVAT - Full'!D157</f>
        <v>0</v>
      </c>
      <c r="E161" s="238" t="str">
        <f>VLOOKUP(A161,Questions!B$3:T$258,12,FALSE)</f>
        <v>Yes</v>
      </c>
      <c r="F161" s="193"/>
      <c r="G161" s="232">
        <f>VLOOKUP(A161,Questions!B$25:T$297,16,FALSE)</f>
        <v>15</v>
      </c>
      <c r="H161" s="103"/>
    </row>
    <row r="162" spans="1:8" ht="48" customHeight="1" x14ac:dyDescent="0.2">
      <c r="A162" s="193" t="str">
        <f>'HECVAT - Full'!A158</f>
        <v>DATA-18</v>
      </c>
      <c r="B162" s="193" t="str">
        <f>'HECVAT - Full'!B158</f>
        <v>Do you have a cryptographic key management process (generation, exchange, storage, safeguards, use, vetting, and replacement), that is documented and currently implemented, for all system components? (e.g. database, system, web, etc.)</v>
      </c>
      <c r="C162" s="232" t="str">
        <f>'HECVAT - Full'!C158</f>
        <v>Yes</v>
      </c>
      <c r="D162" s="232" t="str">
        <f>'HECVAT - Full'!D158</f>
        <v>Managed at institution level</v>
      </c>
      <c r="E162" s="238" t="str">
        <f>VLOOKUP(A162,Questions!B$3:T$258,12,FALSE)</f>
        <v>Yes</v>
      </c>
      <c r="F162" s="193"/>
      <c r="G162" s="232">
        <f>VLOOKUP(A162,Questions!B$25:T$297,16,FALSE)</f>
        <v>10</v>
      </c>
      <c r="H162" s="103"/>
    </row>
    <row r="163" spans="1:8" ht="48" customHeight="1" x14ac:dyDescent="0.2">
      <c r="A163" s="193" t="str">
        <f>'HECVAT - Full'!A159</f>
        <v>DATA-19</v>
      </c>
      <c r="B163" s="193" t="str">
        <f>'HECVAT - Full'!B159</f>
        <v>Do you have a media handling process, that is documented and currently implemented that meets established business needs and regulatory requirements, including end-of-life, repurposing, and data sanitization procedures?</v>
      </c>
      <c r="C163" s="232">
        <f>'HECVAT - Full'!C159</f>
        <v>0</v>
      </c>
      <c r="D163" s="232">
        <f>'HECVAT - Full'!D159</f>
        <v>0</v>
      </c>
      <c r="E163" s="238" t="str">
        <f>VLOOKUP(A163,Questions!B$3:T$258,12,FALSE)</f>
        <v>Yes</v>
      </c>
      <c r="F163" s="193"/>
      <c r="G163" s="232">
        <f>VLOOKUP(A163,Questions!B$25:T$297,16,FALSE)</f>
        <v>20</v>
      </c>
      <c r="H163" s="103"/>
    </row>
    <row r="164" spans="1:8" ht="48" customHeight="1" x14ac:dyDescent="0.2">
      <c r="A164" s="193" t="str">
        <f>'HECVAT - Full'!A160</f>
        <v>DATA-20</v>
      </c>
      <c r="B164" s="193" t="str">
        <f>'HECVAT - Full'!B160</f>
        <v>Does the process described in DATA-19 adhere to DoD 5220.22-M and/or NIST SP 800-88 standards?</v>
      </c>
      <c r="C164" s="232">
        <f>'HECVAT - Full'!C160</f>
        <v>0</v>
      </c>
      <c r="D164" s="232">
        <f>'HECVAT - Full'!D160</f>
        <v>0</v>
      </c>
      <c r="E164" s="238" t="str">
        <f>VLOOKUP(A164,Questions!B$3:T$258,12,FALSE)</f>
        <v>No</v>
      </c>
      <c r="F164" s="193"/>
      <c r="G164" s="232">
        <f>VLOOKUP(A164,Questions!B$25:T$297,16,FALSE)</f>
        <v>20</v>
      </c>
      <c r="H164" s="103"/>
    </row>
    <row r="165" spans="1:8" ht="48" customHeight="1" x14ac:dyDescent="0.2">
      <c r="A165" s="193" t="str">
        <f>'HECVAT - Full'!A161</f>
        <v>DATA-21</v>
      </c>
      <c r="B165" s="193" t="str">
        <f>'HECVAT - Full'!B161</f>
        <v>Is media used for long-term retention of business data and archival purposes stored in a secure, environmentally protected area?</v>
      </c>
      <c r="C165" s="232">
        <f>'HECVAT - Full'!C161</f>
        <v>0</v>
      </c>
      <c r="D165" s="232">
        <f>'HECVAT - Full'!D161</f>
        <v>0</v>
      </c>
      <c r="E165" s="238" t="str">
        <f>VLOOKUP(A165,Questions!B$3:T$258,12,FALSE)</f>
        <v>Yes</v>
      </c>
      <c r="F165" s="193"/>
      <c r="G165" s="232">
        <f>VLOOKUP(A165,Questions!B$25:T$297,16,FALSE)</f>
        <v>25</v>
      </c>
      <c r="H165" s="103"/>
    </row>
    <row r="166" spans="1:8" ht="48" customHeight="1" x14ac:dyDescent="0.2">
      <c r="A166" s="193" t="str">
        <f>'HECVAT - Full'!A162</f>
        <v>DATA-22</v>
      </c>
      <c r="B166" s="193" t="str">
        <f>'HECVAT - Full'!B162</f>
        <v>Will you handle data in a FERPA compliant manner?</v>
      </c>
      <c r="C166" s="232" t="str">
        <f>'HECVAT - Full'!C162</f>
        <v>Yes</v>
      </c>
      <c r="D166" s="232">
        <f>'HECVAT - Full'!D162</f>
        <v>0</v>
      </c>
      <c r="E166" s="238" t="str">
        <f>VLOOKUP(A166,Questions!B$3:T$258,12,FALSE)</f>
        <v>Yes</v>
      </c>
      <c r="F166" s="193"/>
      <c r="G166" s="232">
        <f>VLOOKUP(A166,Questions!B$25:T$297,16,FALSE)</f>
        <v>15</v>
      </c>
      <c r="H166" s="103"/>
    </row>
    <row r="167" spans="1:8" ht="48" customHeight="1" x14ac:dyDescent="0.2">
      <c r="A167" s="193" t="str">
        <f>'HECVAT - Full'!A163</f>
        <v>DATA-23</v>
      </c>
      <c r="B167" s="193" t="str">
        <f>'HECVAT - Full'!B163</f>
        <v>Does your staff (or third party) have access to Institutional data (e.g., financial, PHI or other sensitive information) through any means?</v>
      </c>
      <c r="C167" s="232" t="str">
        <f>'HECVAT - Full'!C163</f>
        <v>Yes</v>
      </c>
      <c r="D167" s="232" t="str">
        <f>'HECVAT - Full'!D163</f>
        <v>Admins of system have access to all data in system.</v>
      </c>
      <c r="E167" s="238" t="str">
        <f>VLOOKUP(A167,Questions!B$3:T$258,12,FALSE)</f>
        <v>Yes</v>
      </c>
      <c r="F167" s="193"/>
      <c r="G167" s="232">
        <f>VLOOKUP(A167,Questions!B$25:T$297,16,FALSE)</f>
        <v>20</v>
      </c>
      <c r="H167" s="103"/>
    </row>
    <row r="168" spans="1:8" ht="48" customHeight="1" x14ac:dyDescent="0.2">
      <c r="A168" s="193" t="str">
        <f>'HECVAT - Full'!A164</f>
        <v>DATA-24</v>
      </c>
      <c r="B168" s="193" t="str">
        <f>'HECVAT - Full'!B164</f>
        <v>Do you have a documented and currently implemented strategy for securing employee workstations when they work remotely? (i.e. not in a trusted computing environment)</v>
      </c>
      <c r="C168" s="232">
        <f>'HECVAT - Full'!C164</f>
        <v>0</v>
      </c>
      <c r="D168" s="232">
        <f>'HECVAT - Full'!D164</f>
        <v>0</v>
      </c>
      <c r="E168" s="238" t="str">
        <f>VLOOKUP(A168,Questions!B$3:T$258,12,FALSE)</f>
        <v>Yes</v>
      </c>
      <c r="F168" s="193"/>
      <c r="G168" s="232">
        <f>VLOOKUP(A168,Questions!B$25:T$297,16,FALSE)</f>
        <v>20</v>
      </c>
      <c r="H168" s="103"/>
    </row>
    <row r="169" spans="1:8" ht="48" customHeight="1" x14ac:dyDescent="0.2">
      <c r="A169" s="426" t="str">
        <f>'HECVAT - Full'!A165</f>
        <v>Datacenter</v>
      </c>
      <c r="B169" s="427"/>
      <c r="C169" s="240" t="s">
        <v>1793</v>
      </c>
      <c r="D169" s="240" t="s">
        <v>13</v>
      </c>
      <c r="E169" s="241" t="s">
        <v>2584</v>
      </c>
      <c r="F169" s="241" t="s">
        <v>2585</v>
      </c>
      <c r="G169" s="241" t="s">
        <v>2399</v>
      </c>
      <c r="H169" s="241" t="s">
        <v>2586</v>
      </c>
    </row>
    <row r="170" spans="1:8" ht="48" customHeight="1" x14ac:dyDescent="0.2">
      <c r="A170" s="193" t="str">
        <f>'HECVAT - Full'!A166</f>
        <v>DCTR-01</v>
      </c>
      <c r="B170" s="193" t="str">
        <f>'HECVAT - Full'!B166</f>
        <v>Does the hosting provider have a SOC 2 Type 2 report available?</v>
      </c>
      <c r="C170" s="232">
        <f>'HECVAT - Full'!C166</f>
        <v>0</v>
      </c>
      <c r="D170" s="232">
        <f>'HECVAT - Full'!D166</f>
        <v>0</v>
      </c>
      <c r="E170" s="238" t="str">
        <f>VLOOKUP(A170,Questions!B$3:T$258,12,FALSE)</f>
        <v>Yes</v>
      </c>
      <c r="F170" s="193"/>
      <c r="G170" s="232">
        <f>VLOOKUP(A170,Questions!B$25:T$297,16,FALSE)</f>
        <v>20</v>
      </c>
      <c r="H170" s="103"/>
    </row>
    <row r="171" spans="1:8" ht="48" customHeight="1" x14ac:dyDescent="0.2">
      <c r="A171" s="193" t="str">
        <f>'HECVAT - Full'!A167</f>
        <v>DCTR-02</v>
      </c>
      <c r="B171" s="193" t="str">
        <f>'HECVAT - Full'!B167</f>
        <v>Are you generally able to accommodate storing each institution's data within their geographic region?</v>
      </c>
      <c r="C171" s="232" t="str">
        <f>'HECVAT - Full'!C167</f>
        <v>No</v>
      </c>
      <c r="D171" s="232" t="str">
        <f>'HECVAT - Full'!D167</f>
        <v>All data stored at Virginia Tech</v>
      </c>
      <c r="E171" s="238" t="str">
        <f>VLOOKUP(A171,Questions!B$3:T$258,12,FALSE)</f>
        <v>Yes</v>
      </c>
      <c r="F171" s="193"/>
      <c r="G171" s="232">
        <f>VLOOKUP(A171,Questions!B$25:T$297,16,FALSE)</f>
        <v>20</v>
      </c>
      <c r="H171" s="103"/>
    </row>
    <row r="172" spans="1:8" ht="48" customHeight="1" x14ac:dyDescent="0.2">
      <c r="A172" s="193" t="str">
        <f>'HECVAT - Full'!A168</f>
        <v>DCTR-03</v>
      </c>
      <c r="B172" s="193" t="str">
        <f>'HECVAT - Full'!B168</f>
        <v>Are the data centers staffed 24 hours a day, seven days a week (i.e., 24x7x365)?</v>
      </c>
      <c r="C172" s="232" t="str">
        <f>'HECVAT - Full'!C168</f>
        <v>No</v>
      </c>
      <c r="D172" s="232">
        <f>'HECVAT - Full'!D168</f>
        <v>0</v>
      </c>
      <c r="E172" s="238" t="str">
        <f>VLOOKUP(A172,Questions!B$3:T$258,12,FALSE)</f>
        <v>No</v>
      </c>
      <c r="F172" s="193"/>
      <c r="G172" s="232">
        <f>VLOOKUP(A172,Questions!B$25:T$297,16,FALSE)</f>
        <v>20</v>
      </c>
      <c r="H172" s="103"/>
    </row>
    <row r="173" spans="1:8" ht="48" customHeight="1" x14ac:dyDescent="0.2">
      <c r="A173" s="193" t="str">
        <f>'HECVAT - Full'!A169</f>
        <v>DCTR-04</v>
      </c>
      <c r="B173" s="193" t="str">
        <f>'HECVAT - Full'!B169</f>
        <v>Are your servers separated from other companies via a physical barrier, such as a cage or hardened walls?</v>
      </c>
      <c r="C173" s="232" t="str">
        <f>'HECVAT - Full'!C169</f>
        <v>Yes</v>
      </c>
      <c r="D173" s="232">
        <f>'HECVAT - Full'!D169</f>
        <v>0</v>
      </c>
      <c r="E173" s="238" t="str">
        <f>VLOOKUP(A173,Questions!B$3:T$258,12,FALSE)</f>
        <v>Yes</v>
      </c>
      <c r="F173" s="193"/>
      <c r="G173" s="232">
        <f>VLOOKUP(A173,Questions!B$25:T$297,16,FALSE)</f>
        <v>20</v>
      </c>
      <c r="H173" s="103"/>
    </row>
    <row r="174" spans="1:8" ht="48" customHeight="1" x14ac:dyDescent="0.2">
      <c r="A174" s="193" t="str">
        <f>'HECVAT - Full'!A170</f>
        <v>DCTR-05</v>
      </c>
      <c r="B174" s="193" t="str">
        <f>'HECVAT - Full'!B170</f>
        <v>Does a physical barrier fully enclose the physical space preventing unauthorized physical contact with any of your devices?</v>
      </c>
      <c r="C174" s="232" t="str">
        <f>'HECVAT - Full'!C170</f>
        <v>Yes</v>
      </c>
      <c r="D174" s="232">
        <f>'HECVAT - Full'!D170</f>
        <v>0</v>
      </c>
      <c r="E174" s="238" t="str">
        <f>VLOOKUP(A174,Questions!B$3:T$258,12,FALSE)</f>
        <v>Yes</v>
      </c>
      <c r="F174" s="193"/>
      <c r="G174" s="232">
        <f>VLOOKUP(A174,Questions!B$25:T$297,16,FALSE)</f>
        <v>25</v>
      </c>
      <c r="H174" s="103"/>
    </row>
    <row r="175" spans="1:8" ht="48" customHeight="1" x14ac:dyDescent="0.2">
      <c r="A175" s="193" t="str">
        <f>'HECVAT - Full'!A171</f>
        <v>DCTR-06</v>
      </c>
      <c r="B175" s="193" t="str">
        <f>'HECVAT - Full'!B171</f>
        <v>Are your primary and secondary data centers geographically diverse?</v>
      </c>
      <c r="C175" s="232" t="str">
        <f>'HECVAT - Full'!C171</f>
        <v>No</v>
      </c>
      <c r="D175" s="232">
        <f>'HECVAT - Full'!D171</f>
        <v>0</v>
      </c>
      <c r="E175" s="238" t="str">
        <f>VLOOKUP(A175,Questions!B$3:T$258,12,FALSE)</f>
        <v>Yes</v>
      </c>
      <c r="F175" s="193"/>
      <c r="G175" s="232">
        <f>VLOOKUP(A175,Questions!B$25:T$297,16,FALSE)</f>
        <v>20</v>
      </c>
      <c r="H175" s="103"/>
    </row>
    <row r="176" spans="1:8" ht="48" customHeight="1" x14ac:dyDescent="0.2">
      <c r="A176" s="246" t="str">
        <f>'HECVAT - Full'!A172</f>
        <v>DCTR-07</v>
      </c>
      <c r="B176" s="246" t="str">
        <f>'HECVAT - Full'!B172</f>
        <v>If outsourced or co-located, is there a contract in place to prevent data from leaving the Institution's Data Zone?</v>
      </c>
      <c r="C176" s="246">
        <f>'HECVAT - Full'!C172</f>
        <v>0</v>
      </c>
      <c r="D176" s="246"/>
      <c r="E176" s="246" t="s">
        <v>2594</v>
      </c>
      <c r="F176" s="246"/>
      <c r="G176" s="246">
        <f>VLOOKUP(A176,Questions!B$25:T$297,16,FALSE)</f>
        <v>20</v>
      </c>
      <c r="H176" s="246"/>
    </row>
    <row r="177" spans="1:8" ht="48" customHeight="1" x14ac:dyDescent="0.2">
      <c r="A177" s="193" t="str">
        <f>'HECVAT - Full'!A173</f>
        <v>DCTR-08</v>
      </c>
      <c r="B177" s="193" t="str">
        <f>'HECVAT - Full'!B173</f>
        <v>What Tier Level is your data center (per levels defined by the Uptime Institute)?</v>
      </c>
      <c r="C177" s="232">
        <f>'HECVAT - Full'!C173</f>
        <v>0</v>
      </c>
      <c r="D177" s="232">
        <f>'HECVAT - Full'!D173</f>
        <v>0</v>
      </c>
      <c r="E177" s="238" t="str">
        <f>VLOOKUP(A177,Questions!B$3:T$258,12,FALSE)</f>
        <v>Yes</v>
      </c>
      <c r="F177" s="193"/>
      <c r="G177" s="232">
        <f>VLOOKUP(A177,Questions!B$25:T$297,16,FALSE)</f>
        <v>20</v>
      </c>
      <c r="H177" s="103"/>
    </row>
    <row r="178" spans="1:8" ht="48" customHeight="1" x14ac:dyDescent="0.2">
      <c r="A178" s="193" t="str">
        <f>'HECVAT - Full'!A174</f>
        <v>DCTR-09</v>
      </c>
      <c r="B178" s="193" t="str">
        <f>'HECVAT - Full'!B174</f>
        <v>Is the service hosted in a high availability environment?</v>
      </c>
      <c r="C178" s="232" t="str">
        <f>'HECVAT - Full'!C174</f>
        <v>Yes</v>
      </c>
      <c r="D178" s="232">
        <f>'HECVAT - Full'!D174</f>
        <v>0</v>
      </c>
      <c r="E178" s="238" t="str">
        <f>VLOOKUP(A178,Questions!B$3:T$258,12,FALSE)</f>
        <v>Yes</v>
      </c>
      <c r="F178" s="193"/>
      <c r="G178" s="232">
        <f>VLOOKUP(A178,Questions!B$25:T$297,16,FALSE)</f>
        <v>20</v>
      </c>
      <c r="H178" s="103"/>
    </row>
    <row r="179" spans="1:8" ht="48" customHeight="1" x14ac:dyDescent="0.2">
      <c r="A179" s="246" t="str">
        <f>'HECVAT - Full'!A175</f>
        <v>DCTR-10</v>
      </c>
      <c r="B179" s="246" t="str">
        <f>'HECVAT - Full'!B175</f>
        <v xml:space="preserve">Is redundant power available for all datacenters where institution data will reside? </v>
      </c>
      <c r="C179" s="246" t="str">
        <f>'HECVAT - Full'!C176</f>
        <v>Yes</v>
      </c>
      <c r="D179" s="246"/>
      <c r="E179" s="246" t="s">
        <v>2594</v>
      </c>
      <c r="F179" s="246"/>
      <c r="G179" s="246">
        <f>VLOOKUP(A179,Questions!B$25:T$297,16,FALSE)</f>
        <v>20</v>
      </c>
      <c r="H179" s="246"/>
    </row>
    <row r="180" spans="1:8" ht="48" customHeight="1" x14ac:dyDescent="0.2">
      <c r="A180" s="193" t="str">
        <f>'HECVAT - Full'!A176</f>
        <v>DCTR-11</v>
      </c>
      <c r="B180" s="193" t="str">
        <f>'HECVAT - Full'!B176</f>
        <v>Are redundant power strategies tested?</v>
      </c>
      <c r="C180" s="232" t="e">
        <f>'HECVAT - Full'!#REF!</f>
        <v>#REF!</v>
      </c>
      <c r="D180" s="232">
        <f>'HECVAT - Full'!D176</f>
        <v>0</v>
      </c>
      <c r="E180" s="238" t="str">
        <f>VLOOKUP(A180,Questions!B$3:T$258,12,FALSE)</f>
        <v>Yes</v>
      </c>
      <c r="F180" s="193"/>
      <c r="G180" s="232">
        <f>VLOOKUP(A180,Questions!B$25:T$297,16,FALSE)</f>
        <v>25</v>
      </c>
      <c r="H180" s="103"/>
    </row>
    <row r="181" spans="1:8" ht="48" customHeight="1" x14ac:dyDescent="0.2">
      <c r="A181" s="193" t="str">
        <f>'HECVAT - Full'!A177</f>
        <v>DCTR-12</v>
      </c>
      <c r="B181" s="193" t="str">
        <f>'HECVAT - Full'!B177</f>
        <v>Describe or provide a reference to the availability of cooling and fire suppression systems in all datacenters where institution data will reside.</v>
      </c>
      <c r="C181" s="232" t="str">
        <f>'HECVAT - Full'!C177</f>
        <v>Yes</v>
      </c>
      <c r="D181" s="232">
        <f>'HECVAT - Full'!D177</f>
        <v>0</v>
      </c>
      <c r="E181" s="238" t="str">
        <f>VLOOKUP(A181,Questions!B$3:T$258,12,FALSE)</f>
        <v>Yes</v>
      </c>
      <c r="F181" s="193"/>
      <c r="G181" s="232">
        <f>VLOOKUP(A181,Questions!B$25:T$297,16,FALSE)</f>
        <v>20</v>
      </c>
      <c r="H181" s="103"/>
    </row>
    <row r="182" spans="1:8" ht="48" customHeight="1" x14ac:dyDescent="0.2">
      <c r="A182" s="193" t="str">
        <f>'HECVAT - Full'!A178</f>
        <v>DCTR-13</v>
      </c>
      <c r="B182" s="193" t="str">
        <f>'HECVAT - Full'!B178</f>
        <v>Do you have Internet Service Provider (ISP) Redundancy?</v>
      </c>
      <c r="C182" s="318" t="str">
        <f>'HECVAT - Full'!C178</f>
        <v>Tier I</v>
      </c>
      <c r="D182" s="318">
        <f>'HECVAT - Full'!D178</f>
        <v>0</v>
      </c>
      <c r="E182" s="318" t="str">
        <f>VLOOKUP(A182,Questions!B$3:T$258,12,FALSE)</f>
        <v>Yes</v>
      </c>
      <c r="F182" s="193"/>
      <c r="G182" s="232">
        <f>VLOOKUP(A182,Questions!B$25:T$297,16,FALSE)</f>
        <v>20</v>
      </c>
      <c r="H182" s="103"/>
    </row>
    <row r="183" spans="1:8" s="193" customFormat="1" ht="48" customHeight="1" x14ac:dyDescent="0.2">
      <c r="A183" s="193" t="s">
        <v>243</v>
      </c>
      <c r="B183" s="193" t="str">
        <f>'HECVAT - Full'!B179</f>
        <v>Does every datacenter where the Institution's data will reside have multiple telephone company or network provider entrances to the facility?</v>
      </c>
      <c r="C183" s="318" t="str">
        <f>'HECVAT - Full'!C179</f>
        <v>Tier I</v>
      </c>
      <c r="D183" s="318">
        <f>'HECVAT - Full'!D179</f>
        <v>0</v>
      </c>
      <c r="E183" s="318" t="str">
        <f>VLOOKUP(A183,Questions!B$3:T$258,12,FALSE)</f>
        <v>Yes</v>
      </c>
      <c r="G183" s="318">
        <f>VLOOKUP(A183,Questions!B$25:T$297,16,FALSE)</f>
        <v>20</v>
      </c>
      <c r="H183" s="103"/>
    </row>
    <row r="184" spans="1:8" s="193" customFormat="1" ht="48" customHeight="1" x14ac:dyDescent="0.2">
      <c r="A184" s="193" t="s">
        <v>244</v>
      </c>
      <c r="B184" s="193" t="str">
        <f>'HECVAT - Full'!B180</f>
        <v>Are you requiring multi-factor authentication for administrators of your cloud environment?</v>
      </c>
      <c r="C184" s="318">
        <f>'HECVAT - Full'!C180</f>
        <v>0</v>
      </c>
      <c r="D184" s="318">
        <f>'HECVAT - Full'!D180</f>
        <v>0</v>
      </c>
      <c r="E184" s="318" t="str">
        <f>VLOOKUP(A184,Questions!B$3:T$258,12,FALSE)</f>
        <v>Yes</v>
      </c>
      <c r="G184" s="318">
        <f>VLOOKUP(A184,Questions!B$25:T$297,16,FALSE)</f>
        <v>20</v>
      </c>
      <c r="H184" s="103"/>
    </row>
    <row r="185" spans="1:8" s="193" customFormat="1" ht="48" customHeight="1" x14ac:dyDescent="0.2">
      <c r="A185" s="193" t="s">
        <v>245</v>
      </c>
      <c r="B185" s="193" t="str">
        <f>'HECVAT - Full'!B181</f>
        <v>Are you using your cloud providers available hardening tools or pre-hardened images?</v>
      </c>
      <c r="C185" s="318">
        <f>'HECVAT - Full'!C181</f>
        <v>0</v>
      </c>
      <c r="D185" s="318">
        <f>'HECVAT - Full'!D181</f>
        <v>0</v>
      </c>
      <c r="E185" s="318" t="str">
        <f>VLOOKUP(A185,Questions!B$3:T$258,12,FALSE)</f>
        <v>Yes</v>
      </c>
      <c r="G185" s="318">
        <f>VLOOKUP(A185,Questions!B$25:T$297,16,FALSE)</f>
        <v>20</v>
      </c>
      <c r="H185" s="103"/>
    </row>
    <row r="186" spans="1:8" ht="48" customHeight="1" x14ac:dyDescent="0.2">
      <c r="A186" s="193" t="str">
        <f>'HECVAT - Full'!A182</f>
        <v>DCTR-17</v>
      </c>
      <c r="B186" s="193" t="str">
        <f>'HECVAT - Full'!B182</f>
        <v>Does your cloud vendor have access to your encryption keys?</v>
      </c>
      <c r="C186" s="232">
        <f>'HECVAT - Full'!C182</f>
        <v>0</v>
      </c>
      <c r="D186" s="232">
        <f>'HECVAT - Full'!D182</f>
        <v>0</v>
      </c>
      <c r="E186" s="238" t="str">
        <f>VLOOKUP(A186,Questions!B$3:T$258,12,FALSE)</f>
        <v>No</v>
      </c>
      <c r="F186" s="193"/>
      <c r="G186" s="232">
        <f>VLOOKUP(A186,Questions!B$25:T$297,16,FALSE)</f>
        <v>20</v>
      </c>
      <c r="H186" s="103"/>
    </row>
    <row r="187" spans="1:8" ht="48" customHeight="1" x14ac:dyDescent="0.2">
      <c r="A187" s="426" t="str">
        <f>'HECVAT - Full'!A183</f>
        <v>DRP - Respond to as many questions below as possible.</v>
      </c>
      <c r="B187" s="427"/>
      <c r="C187" s="240" t="s">
        <v>1793</v>
      </c>
      <c r="D187" s="240" t="s">
        <v>13</v>
      </c>
      <c r="E187" s="241" t="s">
        <v>2584</v>
      </c>
      <c r="F187" s="241" t="s">
        <v>2585</v>
      </c>
      <c r="G187" s="241" t="s">
        <v>2399</v>
      </c>
      <c r="H187" s="241" t="s">
        <v>2586</v>
      </c>
    </row>
    <row r="188" spans="1:8" ht="48" customHeight="1" x14ac:dyDescent="0.2">
      <c r="A188" s="193" t="str">
        <f>'HECVAT - Full'!A184</f>
        <v>DRPL-01</v>
      </c>
      <c r="B188" s="193" t="str">
        <f>'HECVAT - Full'!B184</f>
        <v>Describe or provide a reference to your Disaster Recovery Plan (DRP).</v>
      </c>
      <c r="C188" s="232" t="str">
        <f>'HECVAT - Full'!C184</f>
        <v>DRP exists, but is considered sensitive by Virginia Tech. Cannot be shared without prior authorizaiton by VP of Facilities.</v>
      </c>
      <c r="D188" s="232">
        <f>'HECVAT - Full'!D184</f>
        <v>0</v>
      </c>
      <c r="E188" s="238" t="str">
        <f>VLOOKUP(A188,Questions!B$3:T$258,12,FALSE)</f>
        <v>Yes</v>
      </c>
      <c r="F188" s="193"/>
      <c r="G188" s="232">
        <f>VLOOKUP(A188,Questions!B$25:T$297,16,FALSE)</f>
        <v>20</v>
      </c>
      <c r="H188" s="103"/>
    </row>
    <row r="189" spans="1:8" ht="48" customHeight="1" x14ac:dyDescent="0.2">
      <c r="A189" s="193" t="str">
        <f>'HECVAT - Full'!A185</f>
        <v>DRPL-02</v>
      </c>
      <c r="B189" s="193" t="str">
        <f>'HECVAT - Full'!B185</f>
        <v>Is an owner assigned who is responsible for the maintenance and review of the DRP?</v>
      </c>
      <c r="C189" s="232" t="str">
        <f>'HECVAT - Full'!C185</f>
        <v>Yes</v>
      </c>
      <c r="D189" s="232">
        <f>'HECVAT - Full'!D185</f>
        <v>0</v>
      </c>
      <c r="E189" s="238" t="str">
        <f>VLOOKUP(A189,Questions!B$3:T$258,12,FALSE)</f>
        <v>Yes</v>
      </c>
      <c r="F189" s="193"/>
      <c r="G189" s="232">
        <f>VLOOKUP(A189,Questions!B$25:T$297,16,FALSE)</f>
        <v>15</v>
      </c>
      <c r="H189" s="103"/>
    </row>
    <row r="190" spans="1:8" ht="48" customHeight="1" x14ac:dyDescent="0.2">
      <c r="A190" s="193" t="str">
        <f>'HECVAT - Full'!A186</f>
        <v>DRPL-03</v>
      </c>
      <c r="B190" s="193" t="str">
        <f>'HECVAT - Full'!B186</f>
        <v>Can the Institution review your DRP and supporting documentation?</v>
      </c>
      <c r="C190" s="232" t="str">
        <f>'HECVAT - Full'!C186</f>
        <v>No</v>
      </c>
      <c r="D190" s="232">
        <f>'HECVAT - Full'!D186</f>
        <v>0</v>
      </c>
      <c r="E190" s="238" t="str">
        <f>VLOOKUP(A190,Questions!B$3:T$258,12,FALSE)</f>
        <v>No</v>
      </c>
      <c r="F190" s="193"/>
      <c r="G190" s="232">
        <f>VLOOKUP(A190,Questions!B$25:T$297,16,FALSE)</f>
        <v>25</v>
      </c>
      <c r="H190" s="103"/>
    </row>
    <row r="191" spans="1:8" ht="48" customHeight="1" x14ac:dyDescent="0.2">
      <c r="A191" s="193" t="str">
        <f>'HECVAT - Full'!A187</f>
        <v>DRPL-04</v>
      </c>
      <c r="B191" s="193" t="str">
        <f>'HECVAT - Full'!B187</f>
        <v>Are any disaster recovery locations outside the Institution's geographic region?</v>
      </c>
      <c r="C191" s="232" t="str">
        <f>'HECVAT - Full'!C187</f>
        <v>No</v>
      </c>
      <c r="D191" s="232">
        <f>'HECVAT - Full'!D187</f>
        <v>0</v>
      </c>
      <c r="E191" s="238" t="str">
        <f>VLOOKUP(A191,Questions!B$3:T$258,12,FALSE)</f>
        <v>Yes</v>
      </c>
      <c r="F191" s="193"/>
      <c r="G191" s="232">
        <f>VLOOKUP(A191,Questions!B$25:T$297,16,FALSE)</f>
        <v>20</v>
      </c>
      <c r="H191" s="103"/>
    </row>
    <row r="192" spans="1:8" ht="48" customHeight="1" x14ac:dyDescent="0.2">
      <c r="A192" s="193" t="str">
        <f>'HECVAT - Full'!A188</f>
        <v>DRPL-05</v>
      </c>
      <c r="B192" s="193" t="str">
        <f>'HECVAT - Full'!B188</f>
        <v>Does your organization have a disaster recovery site or a contracted Disaster Recovery provider?</v>
      </c>
      <c r="C192" s="232" t="str">
        <f>'HECVAT - Full'!C188</f>
        <v>No</v>
      </c>
      <c r="D192" s="232">
        <f>'HECVAT - Full'!D188</f>
        <v>0</v>
      </c>
      <c r="E192" s="238" t="str">
        <f>VLOOKUP(A192,Questions!B$3:T$258,12,FALSE)</f>
        <v>Yes</v>
      </c>
      <c r="F192" s="193"/>
      <c r="G192" s="232">
        <f>VLOOKUP(A192,Questions!B$25:T$297,16,FALSE)</f>
        <v>20</v>
      </c>
      <c r="H192" s="103"/>
    </row>
    <row r="193" spans="1:8" ht="48" customHeight="1" x14ac:dyDescent="0.2">
      <c r="A193" s="193" t="str">
        <f>'HECVAT - Full'!A189</f>
        <v>DRPL-06</v>
      </c>
      <c r="B193" s="193" t="str">
        <f>'HECVAT - Full'!B189</f>
        <v>Does your organization conduct an annual test of relocating to this site for disaster recovery purposes?</v>
      </c>
      <c r="C193" s="232">
        <f>'HECVAT - Full'!C189</f>
        <v>0</v>
      </c>
      <c r="D193" s="232">
        <f>'HECVAT - Full'!D189</f>
        <v>0</v>
      </c>
      <c r="E193" s="238" t="str">
        <f>VLOOKUP(A193,Questions!B$3:T$258,12,FALSE)</f>
        <v>Yes</v>
      </c>
      <c r="F193" s="193"/>
      <c r="G193" s="232">
        <f>VLOOKUP(A193,Questions!B$25:T$297,16,FALSE)</f>
        <v>20</v>
      </c>
      <c r="H193" s="103"/>
    </row>
    <row r="194" spans="1:8" ht="48" customHeight="1" x14ac:dyDescent="0.2">
      <c r="A194" s="193" t="str">
        <f>'HECVAT - Full'!A190</f>
        <v>DRPL-07</v>
      </c>
      <c r="B194" s="193" t="str">
        <f>'HECVAT - Full'!B190</f>
        <v>Is there a defined problem/issue escalation plan in your DRP for impacted clients?</v>
      </c>
      <c r="C194" s="232" t="str">
        <f>'HECVAT - Full'!C190</f>
        <v>Yes</v>
      </c>
      <c r="D194" s="232">
        <f>'HECVAT - Full'!D190</f>
        <v>0</v>
      </c>
      <c r="E194" s="238" t="str">
        <f>VLOOKUP(A194,Questions!B$3:T$258,12,FALSE)</f>
        <v>Yes</v>
      </c>
      <c r="F194" s="193"/>
      <c r="G194" s="232">
        <f>VLOOKUP(A194,Questions!B$25:T$297,16,FALSE)</f>
        <v>20</v>
      </c>
      <c r="H194" s="103"/>
    </row>
    <row r="195" spans="1:8" ht="48" customHeight="1" x14ac:dyDescent="0.2">
      <c r="A195" s="193" t="str">
        <f>'HECVAT - Full'!A191</f>
        <v>DRPL-08</v>
      </c>
      <c r="B195" s="193" t="str">
        <f>'HECVAT - Full'!B191</f>
        <v>Is there a documented communication plan in your DRP for impacted clients?</v>
      </c>
      <c r="C195" s="232" t="str">
        <f>'HECVAT - Full'!C191</f>
        <v>Yes</v>
      </c>
      <c r="D195" s="232">
        <f>'HECVAT - Full'!D191</f>
        <v>0</v>
      </c>
      <c r="E195" s="238" t="str">
        <f>VLOOKUP(A195,Questions!B$3:T$258,12,FALSE)</f>
        <v>Yes</v>
      </c>
      <c r="F195" s="193"/>
      <c r="G195" s="232">
        <f>VLOOKUP(A195,Questions!B$25:T$297,16,FALSE)</f>
        <v>20</v>
      </c>
      <c r="H195" s="103"/>
    </row>
    <row r="196" spans="1:8" ht="48" customHeight="1" x14ac:dyDescent="0.2">
      <c r="A196" s="193" t="str">
        <f>'HECVAT - Full'!A192</f>
        <v>DRPL-09</v>
      </c>
      <c r="B196" s="193" t="str">
        <f>'HECVAT - Full'!B192</f>
        <v>Describe or provide a reference to how your disaster recovery plan is tested? (i.e. scope of DR tests, end-to-end testing, etc.)</v>
      </c>
      <c r="C196" s="232">
        <f>'HECVAT - Full'!C192</f>
        <v>0</v>
      </c>
      <c r="D196" s="232">
        <f>'HECVAT - Full'!D192</f>
        <v>0</v>
      </c>
      <c r="E196" s="238" t="str">
        <f>VLOOKUP(A196,Questions!B$3:T$258,12,FALSE)</f>
        <v>Yes</v>
      </c>
      <c r="F196" s="193"/>
      <c r="G196" s="232">
        <f>VLOOKUP(A196,Questions!B$25:T$297,16,FALSE)</f>
        <v>20</v>
      </c>
      <c r="H196" s="103"/>
    </row>
    <row r="197" spans="1:8" ht="48" customHeight="1" x14ac:dyDescent="0.2">
      <c r="A197" s="193" t="str">
        <f>'HECVAT - Full'!A193</f>
        <v>DRPL-10</v>
      </c>
      <c r="B197" s="193" t="str">
        <f>'HECVAT - Full'!B193</f>
        <v>Has the Disaster Recovery Plan been tested in the last year?</v>
      </c>
      <c r="C197" s="232" t="str">
        <f>'HECVAT - Full'!C193</f>
        <v>Yes</v>
      </c>
      <c r="D197" s="232">
        <f>'HECVAT - Full'!D193</f>
        <v>0</v>
      </c>
      <c r="E197" s="238" t="str">
        <f>VLOOKUP(A197,Questions!B$3:T$258,12,FALSE)</f>
        <v>Yes</v>
      </c>
      <c r="F197" s="193"/>
      <c r="G197" s="232">
        <f>VLOOKUP(A197,Questions!B$25:T$297,16,FALSE)</f>
        <v>25</v>
      </c>
      <c r="H197" s="103"/>
    </row>
    <row r="198" spans="1:8" ht="48" customHeight="1" x14ac:dyDescent="0.2">
      <c r="A198" s="193" t="str">
        <f>'HECVAT - Full'!A194</f>
        <v>DRPL-11</v>
      </c>
      <c r="B198" s="193" t="str">
        <f>'HECVAT - Full'!B194</f>
        <v>Are all components of the DRP reviewed at least annually and updated as needed to reflect change?</v>
      </c>
      <c r="C198" s="232" t="str">
        <f>'HECVAT - Full'!C194</f>
        <v>Yes</v>
      </c>
      <c r="D198" s="232">
        <f>'HECVAT - Full'!D194</f>
        <v>0</v>
      </c>
      <c r="E198" s="238" t="str">
        <f>VLOOKUP(A198,Questions!B$3:T$258,12,FALSE)</f>
        <v>Yes</v>
      </c>
      <c r="F198" s="193"/>
      <c r="G198" s="232">
        <f>VLOOKUP(A198,Questions!B$25:T$297,16,FALSE)</f>
        <v>25</v>
      </c>
      <c r="H198" s="103"/>
    </row>
    <row r="199" spans="1:8" ht="48" customHeight="1" x14ac:dyDescent="0.2">
      <c r="A199" s="104" t="str">
        <f>'HECVAT - Full'!A195</f>
        <v>Firewalls, IDS, IPS, and Networking</v>
      </c>
      <c r="B199" s="104"/>
      <c r="C199" s="240" t="s">
        <v>1793</v>
      </c>
      <c r="D199" s="240" t="s">
        <v>13</v>
      </c>
      <c r="E199" s="241" t="s">
        <v>2584</v>
      </c>
      <c r="F199" s="241" t="s">
        <v>2585</v>
      </c>
      <c r="G199" s="241" t="s">
        <v>2399</v>
      </c>
      <c r="H199" s="241" t="s">
        <v>2586</v>
      </c>
    </row>
    <row r="200" spans="1:8" ht="48" customHeight="1" x14ac:dyDescent="0.2">
      <c r="A200" s="193" t="str">
        <f>'HECVAT - Full'!A196</f>
        <v>FIDP-01</v>
      </c>
      <c r="B200" s="193" t="str">
        <f>'HECVAT - Full'!B196</f>
        <v>Are you utilizing a stateful packet inspection (SPI) firewall?</v>
      </c>
      <c r="C200" s="232" t="str">
        <f>'HECVAT - Full'!C196</f>
        <v>No</v>
      </c>
      <c r="D200" s="232" t="str">
        <f>'HECVAT - Full'!D196</f>
        <v>None</v>
      </c>
      <c r="E200" s="238" t="str">
        <f>VLOOKUP(A200,Questions!B$3:T$258,12,FALSE)</f>
        <v>Yes</v>
      </c>
      <c r="F200" s="193"/>
      <c r="G200" s="232">
        <f>VLOOKUP(A200,Questions!B$25:T$297,16,FALSE)</f>
        <v>25</v>
      </c>
      <c r="H200" s="103"/>
    </row>
    <row r="201" spans="1:8" ht="48" customHeight="1" x14ac:dyDescent="0.2">
      <c r="A201" s="193" t="str">
        <f>'HECVAT - Full'!A197</f>
        <v>FIDP-02</v>
      </c>
      <c r="B201" s="193" t="str">
        <f>'HECVAT - Full'!B197</f>
        <v>Is authority for firewall change approval documented?  Please list approver names or titles in Additional Info</v>
      </c>
      <c r="C201" s="232" t="str">
        <f>'HECVAT - Full'!C197</f>
        <v>Yes</v>
      </c>
      <c r="D201" s="232" t="str">
        <f>'HECVAT - Full'!D197</f>
        <v>CS IT Support Staff</v>
      </c>
      <c r="E201" s="238" t="str">
        <f>VLOOKUP(A201,Questions!B$3:T$258,12,FALSE)</f>
        <v>Yes</v>
      </c>
      <c r="F201" s="193"/>
      <c r="G201" s="232">
        <f>VLOOKUP(A201,Questions!B$25:T$297,16,FALSE)</f>
        <v>20</v>
      </c>
      <c r="H201" s="103"/>
    </row>
    <row r="202" spans="1:8" ht="48" customHeight="1" x14ac:dyDescent="0.2">
      <c r="A202" s="246" t="str">
        <f>'HECVAT - Full'!A198</f>
        <v>FIDP-03</v>
      </c>
      <c r="B202" s="246" t="str">
        <f>'HECVAT - Full'!B198</f>
        <v>Do you have a documented policy for firewall change requests?</v>
      </c>
      <c r="C202" s="246" t="str">
        <f>'HECVAT - Full'!C198</f>
        <v>Yes</v>
      </c>
      <c r="D202" s="246"/>
      <c r="E202" s="246" t="s">
        <v>2594</v>
      </c>
      <c r="F202" s="246"/>
      <c r="G202" s="246">
        <f>VLOOKUP(A202,Questions!B$25:T$297,16,FALSE)</f>
        <v>25</v>
      </c>
      <c r="H202" s="246"/>
    </row>
    <row r="203" spans="1:8" ht="48" customHeight="1" x14ac:dyDescent="0.2">
      <c r="A203" s="193" t="str">
        <f>'HECVAT - Full'!A199</f>
        <v>FIDP-04</v>
      </c>
      <c r="B203" s="193" t="str">
        <f>'HECVAT - Full'!B199</f>
        <v>Have you implemented an Intrusion Detection System (network-based)?</v>
      </c>
      <c r="C203" s="232" t="str">
        <f>'HECVAT - Full'!C199</f>
        <v>Yes</v>
      </c>
      <c r="D203" s="232" t="str">
        <f>'HECVAT - Full'!D199</f>
        <v>Managed at institution level</v>
      </c>
      <c r="E203" s="238" t="str">
        <f>VLOOKUP(A203,Questions!B$3:T$258,12,FALSE)</f>
        <v>Yes</v>
      </c>
      <c r="F203" s="193"/>
      <c r="G203" s="232">
        <f>VLOOKUP(A203,Questions!B$25:T$297,16,FALSE)</f>
        <v>25</v>
      </c>
      <c r="H203" s="103"/>
    </row>
    <row r="204" spans="1:8" ht="48" customHeight="1" x14ac:dyDescent="0.2">
      <c r="A204" s="193" t="str">
        <f>'HECVAT - Full'!A200</f>
        <v>FIDP-05</v>
      </c>
      <c r="B204" s="193" t="str">
        <f>'HECVAT - Full'!B200</f>
        <v>Have you implemented an Intrusion Prevention System (network-based)?</v>
      </c>
      <c r="C204" s="232" t="str">
        <f>'HECVAT - Full'!C200</f>
        <v>Yes</v>
      </c>
      <c r="D204" s="232" t="str">
        <f>'HECVAT - Full'!D200</f>
        <v>Managed at institution level</v>
      </c>
      <c r="E204" s="238" t="str">
        <f>VLOOKUP(A204,Questions!B$3:T$258,12,FALSE)</f>
        <v>Yes</v>
      </c>
      <c r="F204" s="193"/>
      <c r="G204" s="232">
        <f>VLOOKUP(A204,Questions!B$25:T$297,16,FALSE)</f>
        <v>20</v>
      </c>
      <c r="H204" s="103"/>
    </row>
    <row r="205" spans="1:8" ht="48" customHeight="1" x14ac:dyDescent="0.2">
      <c r="A205" s="193" t="str">
        <f>'HECVAT - Full'!A201</f>
        <v>FIDP-06</v>
      </c>
      <c r="B205" s="193" t="str">
        <f>'HECVAT - Full'!B201</f>
        <v>Do you employ host-based intrusion detection?</v>
      </c>
      <c r="C205" s="232" t="str">
        <f>'HECVAT - Full'!C201</f>
        <v>No</v>
      </c>
      <c r="D205" s="232">
        <f>'HECVAT - Full'!D201</f>
        <v>0</v>
      </c>
      <c r="E205" s="238" t="str">
        <f>VLOOKUP(A205,Questions!B$3:T$258,12,FALSE)</f>
        <v>Yes</v>
      </c>
      <c r="F205" s="193"/>
      <c r="G205" s="232">
        <f>VLOOKUP(A205,Questions!B$25:T$297,16,FALSE)</f>
        <v>25</v>
      </c>
      <c r="H205" s="103"/>
    </row>
    <row r="206" spans="1:8" ht="48" customHeight="1" x14ac:dyDescent="0.2">
      <c r="A206" s="193" t="str">
        <f>'HECVAT - Full'!A202</f>
        <v>FIDP-07</v>
      </c>
      <c r="B206" s="193" t="str">
        <f>'HECVAT - Full'!B202</f>
        <v>Do you employ host-based intrusion prevention?</v>
      </c>
      <c r="C206" s="232" t="str">
        <f>'HECVAT - Full'!C202</f>
        <v>No</v>
      </c>
      <c r="D206" s="232">
        <f>'HECVAT - Full'!D202</f>
        <v>0</v>
      </c>
      <c r="E206" s="238" t="str">
        <f>VLOOKUP(A206,Questions!B$3:T$258,12,FALSE)</f>
        <v>Yes</v>
      </c>
      <c r="F206" s="193"/>
      <c r="G206" s="232">
        <f>VLOOKUP(A206,Questions!B$25:T$297,16,FALSE)</f>
        <v>20</v>
      </c>
      <c r="H206" s="103"/>
    </row>
    <row r="207" spans="1:8" ht="48" customHeight="1" x14ac:dyDescent="0.2">
      <c r="A207" s="193" t="str">
        <f>'HECVAT - Full'!A203</f>
        <v>FIDP-08</v>
      </c>
      <c r="B207" s="193" t="str">
        <f>'HECVAT - Full'!B203</f>
        <v>Are you employing any next-generation persistent threat (NGPT) monitoring?</v>
      </c>
      <c r="C207" s="232" t="str">
        <f>'HECVAT - Full'!C203</f>
        <v>No</v>
      </c>
      <c r="D207" s="232">
        <f>'HECVAT - Full'!D203</f>
        <v>0</v>
      </c>
      <c r="E207" s="238" t="str">
        <f>VLOOKUP(A207,Questions!B$3:T$258,12,FALSE)</f>
        <v>Yes</v>
      </c>
      <c r="F207" s="193"/>
      <c r="G207" s="232">
        <f>VLOOKUP(A207,Questions!B$25:T$297,16,FALSE)</f>
        <v>20</v>
      </c>
      <c r="H207" s="103"/>
    </row>
    <row r="208" spans="1:8" ht="48" customHeight="1" x14ac:dyDescent="0.2">
      <c r="A208" s="193" t="str">
        <f>'HECVAT - Full'!A204</f>
        <v>FIDP-09</v>
      </c>
      <c r="B208" s="193" t="str">
        <f>'HECVAT - Full'!B204</f>
        <v>Do you monitor for intrusions on a 24x7x365 basis?</v>
      </c>
      <c r="C208" s="232" t="str">
        <f>'HECVAT - Full'!C204</f>
        <v>Yes</v>
      </c>
      <c r="D208" s="232" t="str">
        <f>'HECVAT - Full'!D204</f>
        <v>At institutional level</v>
      </c>
      <c r="E208" s="238" t="str">
        <f>VLOOKUP(A208,Questions!B$3:T$258,12,FALSE)</f>
        <v>Yes</v>
      </c>
      <c r="F208" s="193"/>
      <c r="G208" s="232">
        <f>VLOOKUP(A208,Questions!B$25:T$297,16,FALSE)</f>
        <v>15</v>
      </c>
      <c r="H208" s="103"/>
    </row>
    <row r="209" spans="1:8" ht="48" customHeight="1" x14ac:dyDescent="0.2">
      <c r="A209" s="193" t="str">
        <f>'HECVAT - Full'!A205</f>
        <v>FIDP-10</v>
      </c>
      <c r="B209" s="193" t="str">
        <f>'HECVAT - Full'!B205</f>
        <v>Is intrusion monitoring performed internally or by a third-party service?</v>
      </c>
      <c r="C209" s="318" t="str">
        <f>'HECVAT - Full'!C205</f>
        <v>Yes</v>
      </c>
      <c r="D209" s="318" t="str">
        <f>'HECVAT - Full'!D205</f>
        <v>Third party (Division of IT)</v>
      </c>
      <c r="E209" s="318" t="str">
        <f>VLOOKUP(A209,Questions!B$3:T$258,12,FALSE)</f>
        <v>Yes</v>
      </c>
      <c r="F209" s="193"/>
      <c r="G209" s="318">
        <f>VLOOKUP(A209,Questions!B$25:T$297,16,FALSE)</f>
        <v>20</v>
      </c>
      <c r="H209" s="103"/>
    </row>
    <row r="210" spans="1:8" ht="48" customHeight="1" x14ac:dyDescent="0.2">
      <c r="A210" s="193" t="str">
        <f>'HECVAT - Full'!A206</f>
        <v>FIDP-11</v>
      </c>
      <c r="B210" s="193" t="str">
        <f>'HECVAT - Full'!B206</f>
        <v>Are audit logs available for all changes to the network, firewall, IDS, and IPS systems?</v>
      </c>
      <c r="C210" s="318">
        <f>'HECVAT - Full'!C206</f>
        <v>0</v>
      </c>
      <c r="D210" s="318">
        <f>'HECVAT - Full'!D206</f>
        <v>0</v>
      </c>
      <c r="E210" s="318" t="str">
        <f>VLOOKUP(A210,Questions!B$3:T$258,12,FALSE)</f>
        <v>Yes</v>
      </c>
      <c r="F210" s="193"/>
      <c r="G210" s="318">
        <f>VLOOKUP(A210,Questions!B$25:T$297,16,FALSE)</f>
        <v>25</v>
      </c>
      <c r="H210" s="103"/>
    </row>
    <row r="211" spans="1:8" ht="48" customHeight="1" x14ac:dyDescent="0.2">
      <c r="A211" s="426" t="str">
        <f>'HECVAT - Full'!A207</f>
        <v>Policies, Procedures, and Processes</v>
      </c>
      <c r="B211" s="427"/>
      <c r="C211" s="240" t="s">
        <v>1793</v>
      </c>
      <c r="D211" s="240" t="s">
        <v>13</v>
      </c>
      <c r="E211" s="241" t="s">
        <v>2584</v>
      </c>
      <c r="F211" s="241" t="s">
        <v>2585</v>
      </c>
      <c r="G211" s="241" t="s">
        <v>2399</v>
      </c>
      <c r="H211" s="241" t="s">
        <v>2586</v>
      </c>
    </row>
    <row r="212" spans="1:8" ht="48" customHeight="1" x14ac:dyDescent="0.2">
      <c r="A212" s="193" t="str">
        <f>'HECVAT - Full'!A208</f>
        <v>PPPR-01</v>
      </c>
      <c r="B212" s="193" t="str">
        <f>'HECVAT - Full'!B208</f>
        <v>Can you share the organization chart, mission statement, and policies for your information security unit?</v>
      </c>
      <c r="C212" s="232" t="str">
        <f>'HECVAT - Full'!C208</f>
        <v>Yes</v>
      </c>
      <c r="D212" s="232" t="str">
        <f>'HECVAT - Full'!D208</f>
        <v>https://security.vt.edu</v>
      </c>
      <c r="E212" s="238" t="str">
        <f>VLOOKUP(A212,Questions!B$3:T$258,12,FALSE)</f>
        <v>Yes</v>
      </c>
      <c r="F212" s="193"/>
      <c r="G212" s="232">
        <f>VLOOKUP(A212,Questions!B$25:T$297,16,FALSE)</f>
        <v>20</v>
      </c>
      <c r="H212" s="103"/>
    </row>
    <row r="213" spans="1:8" ht="48" customHeight="1" x14ac:dyDescent="0.2">
      <c r="A213" s="193" t="str">
        <f>'HECVAT - Full'!A209</f>
        <v>PPPR-02</v>
      </c>
      <c r="B213" s="193" t="str">
        <f>'HECVAT - Full'!B209</f>
        <v>Do you have a documented patch management process?</v>
      </c>
      <c r="C213" s="232" t="str">
        <f>'HECVAT - Full'!C209</f>
        <v>Yes</v>
      </c>
      <c r="D213" s="232">
        <f>'HECVAT - Full'!D209</f>
        <v>0</v>
      </c>
      <c r="E213" s="238" t="str">
        <f>VLOOKUP(A213,Questions!B$3:T$258,12,FALSE)</f>
        <v>Yes</v>
      </c>
      <c r="F213" s="193"/>
      <c r="G213" s="232">
        <f>VLOOKUP(A213,Questions!B$25:T$297,16,FALSE)</f>
        <v>25</v>
      </c>
      <c r="H213" s="103"/>
    </row>
    <row r="214" spans="1:8" ht="48" customHeight="1" x14ac:dyDescent="0.2">
      <c r="A214" s="193" t="str">
        <f>'HECVAT - Full'!A210</f>
        <v>PPPR-03</v>
      </c>
      <c r="B214" s="193" t="str">
        <f>'HECVAT - Full'!B210</f>
        <v>Can you accommodate encryption requirements using open standards?</v>
      </c>
      <c r="C214" s="232" t="str">
        <f>'HECVAT - Full'!C210</f>
        <v>Yes</v>
      </c>
      <c r="D214" s="232">
        <f>'HECVAT - Full'!D210</f>
        <v>0</v>
      </c>
      <c r="E214" s="238" t="str">
        <f>VLOOKUP(A214,Questions!B$3:T$258,12,FALSE)</f>
        <v>Yes</v>
      </c>
      <c r="F214" s="193"/>
      <c r="G214" s="232">
        <f>VLOOKUP(A214,Questions!B$25:T$297,16,FALSE)</f>
        <v>20</v>
      </c>
      <c r="H214" s="103"/>
    </row>
    <row r="215" spans="1:8" ht="48" customHeight="1" x14ac:dyDescent="0.2">
      <c r="A215" s="193" t="str">
        <f>'HECVAT - Full'!A211</f>
        <v>PPPR-04</v>
      </c>
      <c r="B215" s="193" t="str">
        <f>'HECVAT - Full'!B211</f>
        <v>Are information security principles designed into the product lifecycle?</v>
      </c>
      <c r="C215" s="232" t="str">
        <f>'HECVAT - Full'!C211</f>
        <v>Yes</v>
      </c>
      <c r="D215" s="232">
        <f>'HECVAT - Full'!D211</f>
        <v>0</v>
      </c>
      <c r="E215" s="238" t="str">
        <f>VLOOKUP(A215,Questions!B$3:T$258,12,FALSE)</f>
        <v>Yes</v>
      </c>
      <c r="F215" s="193"/>
      <c r="G215" s="232">
        <f>VLOOKUP(A215,Questions!B$25:T$297,16,FALSE)</f>
        <v>15</v>
      </c>
      <c r="H215" s="103"/>
    </row>
    <row r="216" spans="1:8" ht="48" customHeight="1" x14ac:dyDescent="0.2">
      <c r="A216" s="193" t="str">
        <f>'HECVAT - Full'!A212</f>
        <v>PPPR-05</v>
      </c>
      <c r="B216" s="193" t="str">
        <f>'HECVAT - Full'!B212</f>
        <v>Do you have a documented systems development life cycle (SDLC)?</v>
      </c>
      <c r="C216" s="232" t="str">
        <f>'HECVAT - Full'!C212</f>
        <v>No</v>
      </c>
      <c r="D216" s="232">
        <f>'HECVAT - Full'!D212</f>
        <v>0</v>
      </c>
      <c r="E216" s="238" t="str">
        <f>VLOOKUP(A216,Questions!B$3:T$258,12,FALSE)</f>
        <v>Yes</v>
      </c>
      <c r="F216" s="193"/>
      <c r="G216" s="232">
        <f>VLOOKUP(A216,Questions!B$25:T$297,16,FALSE)</f>
        <v>20</v>
      </c>
      <c r="H216" s="103"/>
    </row>
    <row r="217" spans="1:8" ht="48" customHeight="1" x14ac:dyDescent="0.2">
      <c r="A217" s="193" t="str">
        <f>'HECVAT - Full'!A213</f>
        <v>PPPR-06</v>
      </c>
      <c r="B217" s="193" t="str">
        <f>'HECVAT - Full'!B213</f>
        <v>Do you have a formal incident response plan?</v>
      </c>
      <c r="C217" s="232" t="str">
        <f>'HECVAT - Full'!C213</f>
        <v>Yes</v>
      </c>
      <c r="D217" s="232" t="str">
        <f>'HECVAT - Full'!D213</f>
        <v>https://security.vt.edu/incident.html</v>
      </c>
      <c r="E217" s="238" t="str">
        <f>VLOOKUP(A217,Questions!B$3:T$258,12,FALSE)</f>
        <v>Yes</v>
      </c>
      <c r="F217" s="193"/>
      <c r="G217" s="232">
        <f>VLOOKUP(A217,Questions!B$25:T$297,16,FALSE)</f>
        <v>15</v>
      </c>
      <c r="H217" s="103"/>
    </row>
    <row r="218" spans="1:8" ht="48" customHeight="1" x14ac:dyDescent="0.2">
      <c r="A218" s="193" t="str">
        <f>'HECVAT - Full'!A214</f>
        <v>PPPR-07</v>
      </c>
      <c r="B218" s="193" t="str">
        <f>'HECVAT - Full'!B214</f>
        <v>Will you comply with applicable breach notification laws?</v>
      </c>
      <c r="C218" s="232" t="str">
        <f>'HECVAT - Full'!C214</f>
        <v>Yes</v>
      </c>
      <c r="D218" s="232">
        <f>'HECVAT - Full'!D214</f>
        <v>0</v>
      </c>
      <c r="E218" s="238" t="str">
        <f>VLOOKUP(A218,Questions!B$3:T$258,12,FALSE)</f>
        <v>Yes</v>
      </c>
      <c r="F218" s="193"/>
      <c r="G218" s="232">
        <f>VLOOKUP(A218,Questions!B$25:T$297,16,FALSE)</f>
        <v>15</v>
      </c>
      <c r="H218" s="103"/>
    </row>
    <row r="219" spans="1:8" ht="48" customHeight="1" x14ac:dyDescent="0.2">
      <c r="A219" s="193" t="str">
        <f>'HECVAT - Full'!A215</f>
        <v>PPPR-08</v>
      </c>
      <c r="B219" s="193" t="str">
        <f>'HECVAT - Full'!B215</f>
        <v>Will you comply with the Institution's IT policies with regards to user privacy and data protection?</v>
      </c>
      <c r="C219" s="232" t="str">
        <f>'HECVAT - Full'!C215</f>
        <v>Yes</v>
      </c>
      <c r="D219" s="232">
        <f>'HECVAT - Full'!D215</f>
        <v>0</v>
      </c>
      <c r="E219" s="238" t="str">
        <f>VLOOKUP(A219,Questions!B$3:T$258,12,FALSE)</f>
        <v>Yes</v>
      </c>
      <c r="F219" s="193"/>
      <c r="G219" s="232">
        <f>VLOOKUP(A219,Questions!B$25:T$297,16,FALSE)</f>
        <v>25</v>
      </c>
      <c r="H219" s="103"/>
    </row>
    <row r="220" spans="1:8" ht="48" customHeight="1" x14ac:dyDescent="0.2">
      <c r="A220" s="193" t="str">
        <f>'HECVAT - Full'!A216</f>
        <v>PPPR-09</v>
      </c>
      <c r="B220" s="193" t="str">
        <f>'HECVAT - Full'!B216</f>
        <v>Is your company subject to Institution's geographic region's laws and regulations?</v>
      </c>
      <c r="C220" s="232" t="str">
        <f>'HECVAT - Full'!C216</f>
        <v>No</v>
      </c>
      <c r="D220" s="232">
        <f>'HECVAT - Full'!D216</f>
        <v>0</v>
      </c>
      <c r="E220" s="238" t="str">
        <f>VLOOKUP(A220,Questions!B$3:T$258,12,FALSE)</f>
        <v>Yes</v>
      </c>
      <c r="F220" s="193"/>
      <c r="G220" s="232">
        <f>VLOOKUP(A220,Questions!B$25:T$297,16,FALSE)</f>
        <v>25</v>
      </c>
      <c r="H220" s="103"/>
    </row>
    <row r="221" spans="1:8" ht="48" customHeight="1" x14ac:dyDescent="0.2">
      <c r="A221" s="193" t="str">
        <f>'HECVAT - Full'!A217</f>
        <v>PPPR-10</v>
      </c>
      <c r="B221" s="193" t="str">
        <f>'HECVAT - Full'!B217</f>
        <v>Do you perform background screenings or multi-state background checks on all employees prior to their first day of work?</v>
      </c>
      <c r="C221" s="232" t="str">
        <f>'HECVAT - Full'!C217</f>
        <v>Yes</v>
      </c>
      <c r="D221" s="232">
        <f>'HECVAT - Full'!D217</f>
        <v>0</v>
      </c>
      <c r="E221" s="238" t="str">
        <f>VLOOKUP(A221,Questions!B$3:T$258,12,FALSE)</f>
        <v>Yes</v>
      </c>
      <c r="F221" s="193"/>
      <c r="G221" s="232">
        <f>VLOOKUP(A221,Questions!B$25:T$297,16,FALSE)</f>
        <v>20</v>
      </c>
      <c r="H221" s="103"/>
    </row>
    <row r="222" spans="1:8" ht="48" customHeight="1" x14ac:dyDescent="0.2">
      <c r="A222" s="193" t="str">
        <f>'HECVAT - Full'!A218</f>
        <v>PPPR-11</v>
      </c>
      <c r="B222" s="193" t="str">
        <f>'HECVAT - Full'!B218</f>
        <v>Do you require new employees to fill out agreements and review policies?</v>
      </c>
      <c r="C222" s="232" t="str">
        <f>'HECVAT - Full'!C218</f>
        <v>No</v>
      </c>
      <c r="D222" s="232">
        <f>'HECVAT - Full'!D218</f>
        <v>0</v>
      </c>
      <c r="E222" s="238" t="str">
        <f>VLOOKUP(A222,Questions!B$3:T$258,12,FALSE)</f>
        <v>Yes</v>
      </c>
      <c r="F222" s="193"/>
      <c r="G222" s="232">
        <f>VLOOKUP(A222,Questions!B$25:T$297,16,FALSE)</f>
        <v>20</v>
      </c>
      <c r="H222" s="103"/>
    </row>
    <row r="223" spans="1:8" ht="48" customHeight="1" x14ac:dyDescent="0.2">
      <c r="A223" s="193" t="str">
        <f>'HECVAT - Full'!A219</f>
        <v>PPPR-12</v>
      </c>
      <c r="B223" s="193" t="str">
        <f>'HECVAT - Full'!B219</f>
        <v>Do you have a documented information security policy?</v>
      </c>
      <c r="C223" s="232" t="str">
        <f>'HECVAT - Full'!C219</f>
        <v>Yes</v>
      </c>
      <c r="D223" s="232">
        <f>'HECVAT - Full'!D219</f>
        <v>0</v>
      </c>
      <c r="E223" s="238" t="str">
        <f>VLOOKUP(A223,Questions!B$3:T$258,12,FALSE)</f>
        <v>Yes</v>
      </c>
      <c r="F223" s="193"/>
      <c r="G223" s="232">
        <f>VLOOKUP(A223,Questions!B$25:T$297,16,FALSE)</f>
        <v>20</v>
      </c>
      <c r="H223" s="103"/>
    </row>
    <row r="224" spans="1:8" ht="48" customHeight="1" x14ac:dyDescent="0.2">
      <c r="A224" s="193" t="str">
        <f>'HECVAT - Full'!A220</f>
        <v>PPPR-13</v>
      </c>
      <c r="B224" s="193" t="str">
        <f>'HECVAT - Full'!B220</f>
        <v>Do you have an information security awareness program?</v>
      </c>
      <c r="C224" s="232" t="str">
        <f>'HECVAT - Full'!C220</f>
        <v>Yes</v>
      </c>
      <c r="D224" s="232">
        <f>'HECVAT - Full'!D220</f>
        <v>0</v>
      </c>
      <c r="E224" s="238" t="str">
        <f>VLOOKUP(A224,Questions!B$3:T$258,12,FALSE)</f>
        <v>Yes</v>
      </c>
      <c r="F224" s="193"/>
      <c r="G224" s="232">
        <f>VLOOKUP(A224,Questions!B$25:T$297,16,FALSE)</f>
        <v>15</v>
      </c>
      <c r="H224" s="103"/>
    </row>
    <row r="225" spans="1:8" ht="48" customHeight="1" x14ac:dyDescent="0.2">
      <c r="A225" s="193" t="str">
        <f>'HECVAT - Full'!A221</f>
        <v>PPPR-14</v>
      </c>
      <c r="B225" s="193" t="str">
        <f>'HECVAT - Full'!B221</f>
        <v>Is security awareness training mandatory for all employees?</v>
      </c>
      <c r="C225" s="232" t="str">
        <f>'HECVAT - Full'!C221</f>
        <v>Yes</v>
      </c>
      <c r="D225" s="232">
        <f>'HECVAT - Full'!D221</f>
        <v>0</v>
      </c>
      <c r="E225" s="238" t="str">
        <f>VLOOKUP(A225,Questions!B$3:T$258,12,FALSE)</f>
        <v>Yes</v>
      </c>
      <c r="F225" s="193"/>
      <c r="G225" s="232">
        <f>VLOOKUP(A225,Questions!B$25:T$297,16,FALSE)</f>
        <v>15</v>
      </c>
      <c r="H225" s="103"/>
    </row>
    <row r="226" spans="1:8" ht="48" customHeight="1" x14ac:dyDescent="0.2">
      <c r="A226" s="193" t="str">
        <f>'HECVAT - Full'!A222</f>
        <v>PPPR-15</v>
      </c>
      <c r="B226" s="193" t="str">
        <f>'HECVAT - Full'!B222</f>
        <v>Do you have process and procedure(s) documented, and currently followed, that require a review and update of the access-list(s) for privileged accounts?</v>
      </c>
      <c r="C226" s="232" t="str">
        <f>'HECVAT - Full'!C222</f>
        <v>Yes</v>
      </c>
      <c r="D226" s="232">
        <f>'HECVAT - Full'!D222</f>
        <v>0</v>
      </c>
      <c r="E226" s="238" t="str">
        <f>VLOOKUP(A226,Questions!B$3:T$258,12,FALSE)</f>
        <v>Yes</v>
      </c>
      <c r="F226" s="193"/>
      <c r="G226" s="232">
        <f>VLOOKUP(A226,Questions!B$25:T$297,16,FALSE)</f>
        <v>15</v>
      </c>
      <c r="H226" s="103"/>
    </row>
    <row r="227" spans="1:8" ht="48" customHeight="1" x14ac:dyDescent="0.2">
      <c r="A227" s="193" t="str">
        <f>'HECVAT - Full'!A223</f>
        <v>PPPR-16</v>
      </c>
      <c r="B227" s="193" t="str">
        <f>'HECVAT - Full'!B223</f>
        <v>Do you have documented, and currently implemented, internal audit processes and procedures?</v>
      </c>
      <c r="C227" s="232" t="str">
        <f>'HECVAT - Full'!C223</f>
        <v>Yes</v>
      </c>
      <c r="D227" s="232">
        <f>'HECVAT - Full'!D223</f>
        <v>0</v>
      </c>
      <c r="E227" s="238" t="str">
        <f>VLOOKUP(A227,Questions!B$3:T$258,12,FALSE)</f>
        <v>Yes</v>
      </c>
      <c r="F227" s="193"/>
      <c r="G227" s="232">
        <f>VLOOKUP(A227,Questions!B$25:T$297,16,FALSE)</f>
        <v>15</v>
      </c>
      <c r="H227" s="103"/>
    </row>
    <row r="228" spans="1:8" ht="48" customHeight="1" x14ac:dyDescent="0.2">
      <c r="A228" s="193" t="str">
        <f>'HECVAT - Full'!A224</f>
        <v>PPPR-17</v>
      </c>
      <c r="B228" s="193" t="str">
        <f>'HECVAT - Full'!B224</f>
        <v>Does your organization have physical security controls and policies in place?</v>
      </c>
      <c r="C228" s="232" t="str">
        <f>'HECVAT - Full'!C224</f>
        <v>Yes</v>
      </c>
      <c r="D228" s="232">
        <f>'HECVAT - Full'!D224</f>
        <v>0</v>
      </c>
      <c r="E228" s="238" t="str">
        <f>VLOOKUP(A228,Questions!B$3:T$258,12,FALSE)</f>
        <v>Yes</v>
      </c>
      <c r="F228" s="193"/>
      <c r="G228" s="232">
        <f>VLOOKUP(A228,Questions!B$25:T$297,16,FALSE)</f>
        <v>15</v>
      </c>
      <c r="H228" s="103"/>
    </row>
    <row r="229" spans="1:8" ht="48" customHeight="1" x14ac:dyDescent="0.2">
      <c r="A229" s="104" t="str">
        <f>'HECVAT - Full'!A225</f>
        <v>Incident Handling</v>
      </c>
      <c r="B229" s="104"/>
      <c r="C229" s="240" t="s">
        <v>1793</v>
      </c>
      <c r="D229" s="240" t="s">
        <v>13</v>
      </c>
      <c r="E229" s="241" t="s">
        <v>2584</v>
      </c>
      <c r="F229" s="241" t="s">
        <v>2585</v>
      </c>
      <c r="G229" s="241" t="s">
        <v>2399</v>
      </c>
      <c r="H229" s="241" t="s">
        <v>2586</v>
      </c>
    </row>
    <row r="230" spans="1:8" ht="48" customHeight="1" x14ac:dyDescent="0.2">
      <c r="A230" s="193" t="str">
        <f>'HECVAT - Full'!A226</f>
        <v>IH-01</v>
      </c>
      <c r="B230" s="193" t="str">
        <f>'HECVAT - Full'!B226</f>
        <v>Do you have a formal incident response plan?</v>
      </c>
      <c r="C230" s="232" t="str">
        <f>'HECVAT - Full'!C226</f>
        <v>Yes</v>
      </c>
      <c r="D230" s="232">
        <f>'HECVAT - Full'!D226</f>
        <v>0</v>
      </c>
      <c r="E230" s="238" t="str">
        <f>VLOOKUP(A230,Questions!B$3:T$258,12,FALSE)</f>
        <v>Yes</v>
      </c>
      <c r="F230" s="193"/>
      <c r="G230" s="232">
        <f>VLOOKUP(A230,Questions!B$25:T$297,16,FALSE)</f>
        <v>15</v>
      </c>
      <c r="H230" s="103"/>
    </row>
    <row r="231" spans="1:8" s="193" customFormat="1" ht="48" customHeight="1" x14ac:dyDescent="0.2">
      <c r="A231" s="193" t="str">
        <f>'HECVAT - Full'!A227</f>
        <v>IH-02</v>
      </c>
      <c r="B231" s="193" t="str">
        <f>'HECVAT - Full'!B227</f>
        <v>Do you have either an internal incident response team or retain an external team?</v>
      </c>
      <c r="C231" s="318" t="str">
        <f>'HECVAT - Full'!C227</f>
        <v>Yes</v>
      </c>
      <c r="D231" s="318">
        <f>'HECVAT - Full'!D227</f>
        <v>0</v>
      </c>
      <c r="E231" s="318" t="str">
        <f>VLOOKUP(A231,Questions!B$3:T$258,12,FALSE)</f>
        <v>Yes</v>
      </c>
      <c r="G231" s="318">
        <f>VLOOKUP(A231,Questions!B$25:T$297,16,FALSE)</f>
        <v>15</v>
      </c>
      <c r="H231" s="103"/>
    </row>
    <row r="232" spans="1:8" s="193" customFormat="1" ht="48" customHeight="1" x14ac:dyDescent="0.2">
      <c r="A232" s="193" t="str">
        <f>'HECVAT - Full'!A228</f>
        <v>IH-03</v>
      </c>
      <c r="B232" s="193" t="str">
        <f>'HECVAT - Full'!B228</f>
        <v>Do you have the capability to respond to incidents on a 24x7x365 basis?</v>
      </c>
      <c r="C232" s="318" t="str">
        <f>'HECVAT - Full'!C228</f>
        <v>Yes</v>
      </c>
      <c r="D232" s="318">
        <f>'HECVAT - Full'!D228</f>
        <v>0</v>
      </c>
      <c r="E232" s="318" t="str">
        <f>VLOOKUP(A232,Questions!B$3:T$258,12,FALSE)</f>
        <v>Yes</v>
      </c>
      <c r="G232" s="318">
        <f>VLOOKUP(A232,Questions!B$25:T$297,16,FALSE)</f>
        <v>15</v>
      </c>
      <c r="H232" s="103"/>
    </row>
    <row r="233" spans="1:8" ht="48" customHeight="1" x14ac:dyDescent="0.2">
      <c r="A233" s="193" t="str">
        <f>'HECVAT - Full'!A229</f>
        <v>IH-04</v>
      </c>
      <c r="B233" s="193" t="str">
        <f>'HECVAT - Full'!B229</f>
        <v>Do you carry cyber-risk insurance to protect against unforeseen service outages, data that is lost or stolen, and security incidents?</v>
      </c>
      <c r="C233" s="318" t="str">
        <f>'HECVAT - Full'!C229</f>
        <v>No</v>
      </c>
      <c r="D233" s="318">
        <f>'HECVAT - Full'!D229</f>
        <v>0</v>
      </c>
      <c r="E233" s="318" t="str">
        <f>VLOOKUP(A233,Questions!B$3:T$258,12,FALSE)</f>
        <v>Yes</v>
      </c>
      <c r="F233" s="193"/>
      <c r="G233" s="318">
        <f>VLOOKUP(A233,Questions!B$25:T$297,16,FALSE)</f>
        <v>0</v>
      </c>
      <c r="H233" s="103"/>
    </row>
    <row r="234" spans="1:8" ht="48" customHeight="1" x14ac:dyDescent="0.2">
      <c r="A234" s="104" t="str">
        <f>'HECVAT - Full'!A230</f>
        <v>Quality Assurance</v>
      </c>
      <c r="B234" s="104"/>
      <c r="C234" s="240" t="s">
        <v>1793</v>
      </c>
      <c r="D234" s="240" t="s">
        <v>13</v>
      </c>
      <c r="E234" s="241" t="s">
        <v>2584</v>
      </c>
      <c r="F234" s="241" t="s">
        <v>2585</v>
      </c>
      <c r="G234" s="241" t="s">
        <v>2399</v>
      </c>
      <c r="H234" s="241" t="s">
        <v>2586</v>
      </c>
    </row>
    <row r="235" spans="1:8" ht="48" customHeight="1" x14ac:dyDescent="0.2">
      <c r="A235" s="193" t="str">
        <f>'HECVAT - Full'!A231</f>
        <v>QLAS-01</v>
      </c>
      <c r="B235" s="193" t="str">
        <f>'HECVAT - Full'!B231</f>
        <v>Do you have a documented and currently implemented Quality Assurance program?</v>
      </c>
      <c r="C235" s="429" t="str">
        <f>'HECVAT - Full'!C231</f>
        <v>No</v>
      </c>
      <c r="D235" s="429"/>
      <c r="E235" s="91" t="s">
        <v>2594</v>
      </c>
      <c r="F235" s="193"/>
      <c r="G235" s="232">
        <f>VLOOKUP(A235,Questions!B$25:T$297,16,FALSE)</f>
        <v>10</v>
      </c>
      <c r="H235" s="103"/>
    </row>
    <row r="236" spans="1:8" ht="48" customHeight="1" x14ac:dyDescent="0.2">
      <c r="A236" s="193" t="str">
        <f>'HECVAT - Full'!A232</f>
        <v>QLAS-02</v>
      </c>
      <c r="B236" s="193" t="str">
        <f>'HECVAT - Full'!B232</f>
        <v>Do you comply with ISO 9001?</v>
      </c>
      <c r="C236" s="232" t="str">
        <f>'HECVAT - Full'!C232</f>
        <v>No</v>
      </c>
      <c r="D236" s="232">
        <f>'HECVAT - Full'!D232</f>
        <v>0</v>
      </c>
      <c r="E236" s="238" t="str">
        <f>VLOOKUP(A236,Questions!B$3:T$258,12,FALSE)</f>
        <v>Yes</v>
      </c>
      <c r="F236" s="193"/>
      <c r="G236" s="232">
        <f>VLOOKUP(A236,Questions!B$25:T$297,16,FALSE)</f>
        <v>15</v>
      </c>
      <c r="H236" s="103"/>
    </row>
    <row r="237" spans="1:8" ht="48" customHeight="1" x14ac:dyDescent="0.2">
      <c r="A237" s="193" t="str">
        <f>'HECVAT - Full'!A233</f>
        <v>QLAS-03</v>
      </c>
      <c r="B237" s="193" t="str">
        <f>'HECVAT - Full'!B233</f>
        <v>Will your company provide quality and performance metrics in relation to the scope of services and performance expectations for the services you are offering?</v>
      </c>
      <c r="C237" s="232" t="str">
        <f>'HECVAT - Full'!C233</f>
        <v>No</v>
      </c>
      <c r="D237" s="232">
        <f>'HECVAT - Full'!D233</f>
        <v>0</v>
      </c>
      <c r="E237" s="238" t="str">
        <f>VLOOKUP(A237,Questions!B$3:T$258,12,FALSE)</f>
        <v>Yes</v>
      </c>
      <c r="F237" s="193"/>
      <c r="G237" s="232">
        <f>VLOOKUP(A237,Questions!B$25:T$297,16,FALSE)</f>
        <v>20</v>
      </c>
      <c r="H237" s="103"/>
    </row>
    <row r="238" spans="1:8" ht="48" customHeight="1" x14ac:dyDescent="0.2">
      <c r="A238" s="193" t="str">
        <f>'HECVAT - Full'!A234</f>
        <v>QLAS-04</v>
      </c>
      <c r="B238" s="193" t="str">
        <f>'HECVAT - Full'!B234</f>
        <v>Do you incorporate customer feedback into security feature requests?</v>
      </c>
      <c r="C238" s="232" t="str">
        <f>'HECVAT - Full'!C234</f>
        <v>Yes</v>
      </c>
      <c r="D238" s="232">
        <f>'HECVAT - Full'!D234</f>
        <v>0</v>
      </c>
      <c r="E238" s="238" t="str">
        <f>VLOOKUP(A238,Questions!B$3:T$258,12,FALSE)</f>
        <v>Yes</v>
      </c>
      <c r="F238" s="193"/>
      <c r="G238" s="232">
        <f>VLOOKUP(A238,Questions!B$25:T$297,16,FALSE)</f>
        <v>25</v>
      </c>
      <c r="H238" s="103"/>
    </row>
    <row r="239" spans="1:8" ht="48" customHeight="1" x14ac:dyDescent="0.2">
      <c r="A239" s="193" t="str">
        <f>'HECVAT - Full'!A235</f>
        <v>QLAS-05</v>
      </c>
      <c r="B239" s="193" t="str">
        <f>'HECVAT - Full'!B235</f>
        <v>Can you provide an evaluation site to the institution for testing?</v>
      </c>
      <c r="C239" s="232" t="str">
        <f>'HECVAT - Full'!C235</f>
        <v>Yes</v>
      </c>
      <c r="D239" s="232">
        <f>'HECVAT - Full'!D235</f>
        <v>0</v>
      </c>
      <c r="E239" s="238" t="str">
        <f>VLOOKUP(A239,Questions!B$3:T$258,12,FALSE)</f>
        <v>Yes</v>
      </c>
      <c r="F239" s="193"/>
      <c r="G239" s="232">
        <f>VLOOKUP(A239,Questions!B$25:T$297,16,FALSE)</f>
        <v>20</v>
      </c>
      <c r="H239" s="103"/>
    </row>
    <row r="240" spans="1:8" ht="48" customHeight="1" x14ac:dyDescent="0.2">
      <c r="A240" s="104" t="str">
        <f>'HECVAT - Full'!A236</f>
        <v>Vulnerability Scanning</v>
      </c>
      <c r="B240" s="104"/>
      <c r="C240" s="240" t="s">
        <v>1793</v>
      </c>
      <c r="D240" s="240" t="s">
        <v>13</v>
      </c>
      <c r="E240" s="241" t="s">
        <v>2584</v>
      </c>
      <c r="F240" s="241" t="s">
        <v>2585</v>
      </c>
      <c r="G240" s="241" t="s">
        <v>2399</v>
      </c>
      <c r="H240" s="241" t="s">
        <v>2586</v>
      </c>
    </row>
    <row r="241" spans="1:8" ht="48" customHeight="1" x14ac:dyDescent="0.2">
      <c r="A241" s="193" t="str">
        <f>'HECVAT - Full'!A237</f>
        <v>VULN-01</v>
      </c>
      <c r="B241" s="193" t="str">
        <f>'HECVAT - Full'!B237</f>
        <v>Are your systems and applications regularly scanned externally for vulnerabilities?</v>
      </c>
      <c r="C241" s="232" t="str">
        <f>'HECVAT - Full'!C237</f>
        <v>Yes</v>
      </c>
      <c r="D241" s="232">
        <f>'HECVAT - Full'!D237</f>
        <v>0</v>
      </c>
      <c r="E241" s="238" t="str">
        <f>VLOOKUP(A241,Questions!B$3:T$258,12,FALSE)</f>
        <v>Yes</v>
      </c>
      <c r="F241" s="193"/>
      <c r="G241" s="232">
        <f>VLOOKUP(A241,Questions!B$25:T$297,16,FALSE)</f>
        <v>15</v>
      </c>
      <c r="H241" s="103"/>
    </row>
    <row r="242" spans="1:8" ht="48" customHeight="1" x14ac:dyDescent="0.2">
      <c r="A242" s="193" t="str">
        <f>'HECVAT - Full'!A238</f>
        <v>VULN-02</v>
      </c>
      <c r="B242" s="193" t="str">
        <f>'HECVAT - Full'!B238</f>
        <v>Have your systems and applications had a third party security assessment completed in the last year?</v>
      </c>
      <c r="C242" s="232" t="str">
        <f>'HECVAT - Full'!C238</f>
        <v>Yes</v>
      </c>
      <c r="D242" s="232">
        <f>'HECVAT - Full'!D238</f>
        <v>0</v>
      </c>
      <c r="E242" s="238" t="str">
        <f>VLOOKUP(A242,Questions!B$3:T$258,12,FALSE)</f>
        <v>Yes</v>
      </c>
      <c r="F242" s="193"/>
      <c r="G242" s="232">
        <f>VLOOKUP(A242,Questions!B$25:T$297,16,FALSE)</f>
        <v>20</v>
      </c>
      <c r="H242" s="103"/>
    </row>
    <row r="243" spans="1:8" ht="48" customHeight="1" x14ac:dyDescent="0.2">
      <c r="A243" s="193" t="str">
        <f>'HECVAT - Full'!A239</f>
        <v>VULN-03</v>
      </c>
      <c r="B243" s="193" t="str">
        <f>'HECVAT - Full'!B239</f>
        <v>Are your systems and applications scanned with an authenticated user account for vulnerabilities [that are remediated] prior to new releases?</v>
      </c>
      <c r="C243" s="232" t="str">
        <f>'HECVAT - Full'!C239</f>
        <v>No</v>
      </c>
      <c r="D243" s="232">
        <f>'HECVAT - Full'!D239</f>
        <v>0</v>
      </c>
      <c r="E243" s="238" t="str">
        <f>VLOOKUP(A243,Questions!B$3:T$258,12,FALSE)</f>
        <v>Yes</v>
      </c>
      <c r="F243" s="193"/>
      <c r="G243" s="232">
        <f>VLOOKUP(A243,Questions!B$25:T$297,16,FALSE)</f>
        <v>25</v>
      </c>
      <c r="H243" s="103"/>
    </row>
    <row r="244" spans="1:8" ht="48" customHeight="1" x14ac:dyDescent="0.2">
      <c r="A244" s="193" t="str">
        <f>'HECVAT - Full'!A240</f>
        <v>VULN-04</v>
      </c>
      <c r="B244" s="193" t="str">
        <f>'HECVAT - Full'!B240</f>
        <v>Will you provide results of application and system vulnerability scans to the Institution?</v>
      </c>
      <c r="C244" s="232" t="str">
        <f>'HECVAT - Full'!C240</f>
        <v>No</v>
      </c>
      <c r="D244" s="232">
        <f>'HECVAT - Full'!D240</f>
        <v>0</v>
      </c>
      <c r="E244" s="238" t="str">
        <f>VLOOKUP(A244,Questions!B$3:T$258,12,FALSE)</f>
        <v>Yes</v>
      </c>
      <c r="F244" s="193"/>
      <c r="G244" s="232">
        <f>VLOOKUP(A244,Questions!B$25:T$297,16,FALSE)</f>
        <v>25</v>
      </c>
      <c r="H244" s="103"/>
    </row>
    <row r="245" spans="1:8" ht="48" customHeight="1" x14ac:dyDescent="0.2">
      <c r="A245" s="193" t="str">
        <f>'HECVAT - Full'!A241</f>
        <v>VULN-05</v>
      </c>
      <c r="B245" s="193" t="str">
        <f>'HECVAT - Full'!B241</f>
        <v>Describe or provide a reference to how you monitor for and protect against common web application security vulnerabilities (e.g. SQL injection, XSS, XSRF, etc.).</v>
      </c>
      <c r="C245" s="232" t="str">
        <f>'HECVAT - Full'!C241</f>
        <v>No</v>
      </c>
      <c r="D245" s="232">
        <f>'HECVAT - Full'!D241</f>
        <v>0</v>
      </c>
      <c r="E245" s="238" t="str">
        <f>VLOOKUP(A245,Questions!B$3:T$258,12,FALSE)</f>
        <v>Yes</v>
      </c>
      <c r="F245" s="193"/>
      <c r="G245" s="232">
        <f>VLOOKUP(A245,Questions!B$25:T$297,16,FALSE)</f>
        <v>20</v>
      </c>
      <c r="H245" s="103"/>
    </row>
    <row r="246" spans="1:8" ht="48" customHeight="1" x14ac:dyDescent="0.2">
      <c r="A246" s="193" t="str">
        <f>'HECVAT - Full'!A242</f>
        <v>VULN-06</v>
      </c>
      <c r="B246" s="193" t="str">
        <f>'HECVAT - Full'!B242</f>
        <v>Will you allow the institution to perform its own vulnerability testing and/or scanning of your systems and/or application provided that testing is performed at a mutually agreed upon time and date?</v>
      </c>
      <c r="C246" s="318" t="str">
        <f>'HECVAT - Full'!C242</f>
        <v>No</v>
      </c>
      <c r="D246" s="318">
        <f>'HECVAT - Full'!D242</f>
        <v>0</v>
      </c>
      <c r="E246" s="318" t="str">
        <f>VLOOKUP(A246,Questions!B$3:T$258,12,FALSE)</f>
        <v>Yes</v>
      </c>
      <c r="F246" s="193"/>
      <c r="G246" s="232">
        <f>VLOOKUP(A246,Questions!B$25:T$297,16,FALSE)</f>
        <v>25</v>
      </c>
      <c r="H246" s="103"/>
    </row>
    <row r="247" spans="1:8" ht="48" customHeight="1" x14ac:dyDescent="0.2">
      <c r="A247" s="237" t="str">
        <f>'HECVAT - Full'!A243</f>
        <v>HIPAA - Optional based on QUALIFIER response.</v>
      </c>
      <c r="B247" s="237"/>
      <c r="C247" s="240" t="s">
        <v>1793</v>
      </c>
      <c r="D247" s="240" t="s">
        <v>13</v>
      </c>
      <c r="E247" s="241" t="s">
        <v>2584</v>
      </c>
      <c r="F247" s="241" t="s">
        <v>2585</v>
      </c>
      <c r="G247" s="241" t="s">
        <v>2399</v>
      </c>
      <c r="H247" s="241" t="s">
        <v>2586</v>
      </c>
    </row>
    <row r="248" spans="1:8" ht="48" customHeight="1" x14ac:dyDescent="0.2">
      <c r="A248" s="193" t="str">
        <f>'HECVAT - Full'!A244</f>
        <v>HIPA-01</v>
      </c>
      <c r="B248" s="193" t="str">
        <f>'HECVAT - Full'!B244</f>
        <v>Do your workforce members receive regular training related to the HIPAA Privacy and Security Rules and the HITECH Act?</v>
      </c>
      <c r="C248" s="232">
        <f>'HECVAT - Full'!C244</f>
        <v>0</v>
      </c>
      <c r="D248" s="232">
        <f>'HECVAT - Full'!D244</f>
        <v>0</v>
      </c>
      <c r="E248" s="238" t="str">
        <f>VLOOKUP(A248,Questions!B$3:T$258,12,FALSE)</f>
        <v>Yes</v>
      </c>
      <c r="F248" s="193"/>
      <c r="G248" s="232">
        <f>VLOOKUP(A248,Questions!B$25:T$297,16,FALSE)</f>
        <v>25</v>
      </c>
      <c r="H248" s="103"/>
    </row>
    <row r="249" spans="1:8" ht="48" customHeight="1" x14ac:dyDescent="0.2">
      <c r="A249" s="193" t="str">
        <f>'HECVAT - Full'!A245</f>
        <v>HIPA-02</v>
      </c>
      <c r="B249" s="193" t="str">
        <f>'HECVAT - Full'!B245</f>
        <v>Do you monitor or receive information regarding changes in HIPAA regulations?</v>
      </c>
      <c r="C249" s="232">
        <f>'HECVAT - Full'!C245</f>
        <v>0</v>
      </c>
      <c r="D249" s="232">
        <f>'HECVAT - Full'!D245</f>
        <v>0</v>
      </c>
      <c r="E249" s="238" t="str">
        <f>VLOOKUP(A249,Questions!B$3:T$258,12,FALSE)</f>
        <v>Yes</v>
      </c>
      <c r="F249" s="193"/>
      <c r="G249" s="232">
        <f>VLOOKUP(A249,Questions!B$25:T$297,16,FALSE)</f>
        <v>20</v>
      </c>
      <c r="H249" s="103"/>
    </row>
    <row r="250" spans="1:8" ht="48" customHeight="1" x14ac:dyDescent="0.2">
      <c r="A250" s="193" t="str">
        <f>'HECVAT - Full'!A246</f>
        <v>HIPA-03</v>
      </c>
      <c r="B250" s="193" t="str">
        <f>'HECVAT - Full'!B246</f>
        <v>Has your organization designated HIPAA Privacy and Security officers as required by the Rules?</v>
      </c>
      <c r="C250" s="232">
        <f>'HECVAT - Full'!C246</f>
        <v>0</v>
      </c>
      <c r="D250" s="232">
        <f>'HECVAT - Full'!D246</f>
        <v>0</v>
      </c>
      <c r="E250" s="238" t="str">
        <f>VLOOKUP(A250,Questions!B$3:T$258,12,FALSE)</f>
        <v>Yes</v>
      </c>
      <c r="F250" s="193"/>
      <c r="G250" s="232">
        <f>VLOOKUP(A250,Questions!B$25:T$297,16,FALSE)</f>
        <v>20</v>
      </c>
      <c r="H250" s="103"/>
    </row>
    <row r="251" spans="1:8" ht="48" customHeight="1" x14ac:dyDescent="0.2">
      <c r="A251" s="193" t="str">
        <f>'HECVAT - Full'!A247</f>
        <v>HIPA-04</v>
      </c>
      <c r="B251" s="193" t="str">
        <f>'HECVAT - Full'!B247</f>
        <v>Do you comply with the requirements of the Health Information Technology for Economic and Clinical Health Act (HITECH)?</v>
      </c>
      <c r="C251" s="232">
        <f>'HECVAT - Full'!C247</f>
        <v>0</v>
      </c>
      <c r="D251" s="232">
        <f>'HECVAT - Full'!D247</f>
        <v>0</v>
      </c>
      <c r="E251" s="238" t="str">
        <f>VLOOKUP(A251,Questions!B$3:T$258,12,FALSE)</f>
        <v>Yes</v>
      </c>
      <c r="F251" s="193"/>
      <c r="G251" s="232">
        <f>VLOOKUP(A251,Questions!B$25:T$297,16,FALSE)</f>
        <v>20</v>
      </c>
      <c r="H251" s="103"/>
    </row>
    <row r="252" spans="1:8" ht="48" customHeight="1" x14ac:dyDescent="0.2">
      <c r="A252" s="193" t="str">
        <f>'HECVAT - Full'!A248</f>
        <v>HIPA-05</v>
      </c>
      <c r="B252" s="193" t="str">
        <f>'HECVAT - Full'!B248</f>
        <v>Have you conducted a risk analysis as required under the Security Rule?</v>
      </c>
      <c r="C252" s="232">
        <f>'HECVAT - Full'!C248</f>
        <v>0</v>
      </c>
      <c r="D252" s="232">
        <f>'HECVAT - Full'!D248</f>
        <v>0</v>
      </c>
      <c r="E252" s="238" t="str">
        <f>VLOOKUP(A252,Questions!B$3:T$258,12,FALSE)</f>
        <v>Yes</v>
      </c>
      <c r="F252" s="193"/>
      <c r="G252" s="232">
        <f>VLOOKUP(A252,Questions!B$25:T$297,16,FALSE)</f>
        <v>20</v>
      </c>
      <c r="H252" s="103"/>
    </row>
    <row r="253" spans="1:8" ht="48" customHeight="1" x14ac:dyDescent="0.2">
      <c r="A253" s="193" t="str">
        <f>'HECVAT - Full'!A249</f>
        <v>HIPA-06</v>
      </c>
      <c r="B253" s="193" t="str">
        <f>'HECVAT - Full'!B249</f>
        <v>Have you identified areas of risks?</v>
      </c>
      <c r="C253" s="232">
        <f>'HECVAT - Full'!C249</f>
        <v>0</v>
      </c>
      <c r="D253" s="232">
        <f>'HECVAT - Full'!D249</f>
        <v>0</v>
      </c>
      <c r="E253" s="238" t="str">
        <f>VLOOKUP(A253,Questions!B$3:T$258,12,FALSE)</f>
        <v>Yes</v>
      </c>
      <c r="F253" s="193"/>
      <c r="G253" s="232">
        <f>VLOOKUP(A253,Questions!B$25:T$297,16,FALSE)</f>
        <v>25</v>
      </c>
      <c r="H253" s="103"/>
    </row>
    <row r="254" spans="1:8" ht="48" customHeight="1" x14ac:dyDescent="0.2">
      <c r="A254" s="193" t="str">
        <f>'HECVAT - Full'!A250</f>
        <v>HIPA-07</v>
      </c>
      <c r="B254" s="193" t="str">
        <f>'HECVAT - Full'!B250</f>
        <v>Have you taken actions to mitigate the identified risks?</v>
      </c>
      <c r="C254" s="232">
        <f>'HECVAT - Full'!C250</f>
        <v>0</v>
      </c>
      <c r="D254" s="232">
        <f>'HECVAT - Full'!D250</f>
        <v>0</v>
      </c>
      <c r="E254" s="238" t="str">
        <f>VLOOKUP(A254,Questions!B$3:T$258,12,FALSE)</f>
        <v>Yes</v>
      </c>
      <c r="F254" s="193"/>
      <c r="G254" s="232">
        <f>VLOOKUP(A254,Questions!B$25:T$297,16,FALSE)</f>
        <v>20</v>
      </c>
      <c r="H254" s="103"/>
    </row>
    <row r="255" spans="1:8" ht="48" customHeight="1" x14ac:dyDescent="0.2">
      <c r="A255" s="193" t="str">
        <f>'HECVAT - Full'!A251</f>
        <v>HIPA-08</v>
      </c>
      <c r="B255" s="193" t="str">
        <f>'HECVAT - Full'!B251</f>
        <v>Does your application require user and system administrator password changes at a frequency no greater than 90 days?</v>
      </c>
      <c r="C255" s="232">
        <f>'HECVAT - Full'!C251</f>
        <v>0</v>
      </c>
      <c r="D255" s="232">
        <f>'HECVAT - Full'!D251</f>
        <v>0</v>
      </c>
      <c r="E255" s="238" t="str">
        <f>VLOOKUP(A255,Questions!B$3:T$258,12,FALSE)</f>
        <v>Yes</v>
      </c>
      <c r="F255" s="193"/>
      <c r="G255" s="232">
        <f>VLOOKUP(A255,Questions!B$25:T$297,16,FALSE)</f>
        <v>20</v>
      </c>
      <c r="H255" s="103"/>
    </row>
    <row r="256" spans="1:8" ht="48" customHeight="1" x14ac:dyDescent="0.2">
      <c r="A256" s="193" t="str">
        <f>'HECVAT - Full'!A252</f>
        <v>HIPA-09</v>
      </c>
      <c r="B256" s="193" t="str">
        <f>'HECVAT - Full'!B252</f>
        <v>Does your application require a user to set their own password after an administrator reset or on first use of the account?</v>
      </c>
      <c r="C256" s="232">
        <f>'HECVAT - Full'!C252</f>
        <v>0</v>
      </c>
      <c r="D256" s="232">
        <f>'HECVAT - Full'!D252</f>
        <v>0</v>
      </c>
      <c r="E256" s="238" t="str">
        <f>VLOOKUP(A256,Questions!B$3:T$258,12,FALSE)</f>
        <v>Yes</v>
      </c>
      <c r="F256" s="193"/>
      <c r="G256" s="232">
        <f>VLOOKUP(A256,Questions!B$25:T$297,16,FALSE)</f>
        <v>20</v>
      </c>
      <c r="H256" s="103"/>
    </row>
    <row r="257" spans="1:8" ht="48" customHeight="1" x14ac:dyDescent="0.2">
      <c r="A257" s="193" t="str">
        <f>'HECVAT - Full'!A253</f>
        <v>HIPA-10</v>
      </c>
      <c r="B257" s="193" t="str">
        <f>'HECVAT - Full'!B253</f>
        <v xml:space="preserve">Does your application lock-out an account after a number of failed login attempts? </v>
      </c>
      <c r="C257" s="232">
        <f>'HECVAT - Full'!C253</f>
        <v>0</v>
      </c>
      <c r="D257" s="232">
        <f>'HECVAT - Full'!D253</f>
        <v>0</v>
      </c>
      <c r="E257" s="238" t="str">
        <f>VLOOKUP(A257,Questions!B$3:T$258,12,FALSE)</f>
        <v>Yes</v>
      </c>
      <c r="F257" s="193"/>
      <c r="G257" s="232">
        <f>VLOOKUP(A257,Questions!B$25:T$297,16,FALSE)</f>
        <v>20</v>
      </c>
      <c r="H257" s="103"/>
    </row>
    <row r="258" spans="1:8" ht="48" customHeight="1" x14ac:dyDescent="0.2">
      <c r="A258" s="193" t="str">
        <f>'HECVAT - Full'!A254</f>
        <v>HIPA-11</v>
      </c>
      <c r="B258" s="193" t="str">
        <f>'HECVAT - Full'!B254</f>
        <v>Does your application automatically lock or log-out an account after a period of inactivity?</v>
      </c>
      <c r="C258" s="232">
        <f>'HECVAT - Full'!C254</f>
        <v>0</v>
      </c>
      <c r="D258" s="232">
        <f>'HECVAT - Full'!D254</f>
        <v>0</v>
      </c>
      <c r="E258" s="238" t="str">
        <f>VLOOKUP(A258,Questions!B$3:T$258,12,FALSE)</f>
        <v>No</v>
      </c>
      <c r="F258" s="193"/>
      <c r="G258" s="232">
        <f>VLOOKUP(A258,Questions!B$25:T$297,16,FALSE)</f>
        <v>20</v>
      </c>
      <c r="H258" s="103"/>
    </row>
    <row r="259" spans="1:8" ht="48" customHeight="1" x14ac:dyDescent="0.2">
      <c r="A259" s="193" t="str">
        <f>'HECVAT - Full'!A255</f>
        <v>HIPA-12</v>
      </c>
      <c r="B259" s="193" t="str">
        <f>'HECVAT - Full'!B255</f>
        <v>Are passwords visible in plain text, whether when stored or entered, including service level accounts (i.e. database accounts, etc.)?</v>
      </c>
      <c r="C259" s="232">
        <f>'HECVAT - Full'!C255</f>
        <v>0</v>
      </c>
      <c r="D259" s="232">
        <f>'HECVAT - Full'!D255</f>
        <v>0</v>
      </c>
      <c r="E259" s="238" t="str">
        <f>VLOOKUP(A259,Questions!B$3:T$258,12,FALSE)</f>
        <v>Yes</v>
      </c>
      <c r="F259" s="193"/>
      <c r="G259" s="232">
        <f>VLOOKUP(A259,Questions!B$25:T$297,16,FALSE)</f>
        <v>20</v>
      </c>
      <c r="H259" s="103"/>
    </row>
    <row r="260" spans="1:8" ht="48" customHeight="1" x14ac:dyDescent="0.2">
      <c r="A260" s="193" t="str">
        <f>'HECVAT - Full'!A256</f>
        <v>HIPA-13</v>
      </c>
      <c r="B260" s="193" t="str">
        <f>'HECVAT - Full'!B256</f>
        <v>If the application is institution-hosted, can all service level and administrative account passwords be changed by the institution?</v>
      </c>
      <c r="C260" s="232">
        <f>'HECVAT - Full'!C256</f>
        <v>0</v>
      </c>
      <c r="D260" s="232">
        <f>'HECVAT - Full'!D256</f>
        <v>0</v>
      </c>
      <c r="E260" s="238" t="str">
        <f>VLOOKUP(A260,Questions!B$3:T$258,12,FALSE)</f>
        <v>Yes</v>
      </c>
      <c r="F260" s="193"/>
      <c r="G260" s="232">
        <f>VLOOKUP(A260,Questions!B$25:T$297,16,FALSE)</f>
        <v>20</v>
      </c>
      <c r="H260" s="103"/>
    </row>
    <row r="261" spans="1:8" ht="48" customHeight="1" x14ac:dyDescent="0.2">
      <c r="A261" s="193" t="str">
        <f>'HECVAT - Full'!A257</f>
        <v>HIPA-14</v>
      </c>
      <c r="B261" s="193" t="str">
        <f>'HECVAT - Full'!B257</f>
        <v>Does your application provide the ability to define user access levels?</v>
      </c>
      <c r="C261" s="232">
        <f>'HECVAT - Full'!C257</f>
        <v>0</v>
      </c>
      <c r="D261" s="232">
        <f>'HECVAT - Full'!D257</f>
        <v>0</v>
      </c>
      <c r="E261" s="238" t="str">
        <f>VLOOKUP(A261,Questions!B$3:T$258,12,FALSE)</f>
        <v>Yes</v>
      </c>
      <c r="F261" s="193"/>
      <c r="G261" s="232">
        <f>VLOOKUP(A261,Questions!B$25:T$297,16,FALSE)</f>
        <v>20</v>
      </c>
      <c r="H261" s="103"/>
    </row>
    <row r="262" spans="1:8" ht="48" customHeight="1" x14ac:dyDescent="0.2">
      <c r="A262" s="193" t="str">
        <f>'HECVAT - Full'!A258</f>
        <v>HIPA-15</v>
      </c>
      <c r="B262" s="193" t="str">
        <f>'HECVAT - Full'!B258</f>
        <v>Does your application support varying levels of access to administrative tasks defined individually per user?</v>
      </c>
      <c r="C262" s="232">
        <f>'HECVAT - Full'!C258</f>
        <v>0</v>
      </c>
      <c r="D262" s="232">
        <f>'HECVAT - Full'!D258</f>
        <v>0</v>
      </c>
      <c r="E262" s="238" t="str">
        <f>VLOOKUP(A262,Questions!B$3:T$258,12,FALSE)</f>
        <v>Yes</v>
      </c>
      <c r="F262" s="193"/>
      <c r="G262" s="232">
        <f>VLOOKUP(A262,Questions!B$25:T$297,16,FALSE)</f>
        <v>20</v>
      </c>
      <c r="H262" s="103"/>
    </row>
    <row r="263" spans="1:8" ht="48" customHeight="1" x14ac:dyDescent="0.2">
      <c r="A263" s="193" t="str">
        <f>'HECVAT - Full'!A259</f>
        <v>HIPA-16</v>
      </c>
      <c r="B263" s="193" t="str">
        <f>'HECVAT - Full'!B259</f>
        <v>Does your application support varying levels of access to records based on user ID?</v>
      </c>
      <c r="C263" s="232">
        <f>'HECVAT - Full'!C259</f>
        <v>0</v>
      </c>
      <c r="D263" s="232">
        <f>'HECVAT - Full'!D259</f>
        <v>0</v>
      </c>
      <c r="E263" s="238" t="str">
        <f>VLOOKUP(A263,Questions!B$3:T$258,12,FALSE)</f>
        <v>No</v>
      </c>
      <c r="F263" s="193"/>
      <c r="G263" s="232">
        <f>VLOOKUP(A263,Questions!B$25:T$297,16,FALSE)</f>
        <v>20</v>
      </c>
      <c r="H263" s="103"/>
    </row>
    <row r="264" spans="1:8" ht="48" customHeight="1" x14ac:dyDescent="0.2">
      <c r="A264" s="193" t="str">
        <f>'HECVAT - Full'!A260</f>
        <v>HIPA-17</v>
      </c>
      <c r="B264" s="193" t="str">
        <f>'HECVAT - Full'!B260</f>
        <v>Is there a limit to the number of groups a user can be assigned?</v>
      </c>
      <c r="C264" s="232">
        <f>'HECVAT - Full'!C260</f>
        <v>0</v>
      </c>
      <c r="D264" s="232">
        <f>'HECVAT - Full'!D260</f>
        <v>0</v>
      </c>
      <c r="E264" s="238" t="str">
        <f>VLOOKUP(A264,Questions!B$3:T$258,12,FALSE)</f>
        <v>Yes</v>
      </c>
      <c r="F264" s="193"/>
      <c r="G264" s="232">
        <f>VLOOKUP(A264,Questions!B$25:T$297,16,FALSE)</f>
        <v>20</v>
      </c>
      <c r="H264" s="103"/>
    </row>
    <row r="265" spans="1:8" ht="48" customHeight="1" x14ac:dyDescent="0.2">
      <c r="A265" s="193" t="str">
        <f>'HECVAT - Full'!A261</f>
        <v>HIPA-18</v>
      </c>
      <c r="B265" s="193" t="str">
        <f>'HECVAT - Full'!B261</f>
        <v>Do accounts used for vendor supplied remote support abide by the same authentication policies and access logging as the rest of the system?</v>
      </c>
      <c r="C265" s="232">
        <f>'HECVAT - Full'!C261</f>
        <v>0</v>
      </c>
      <c r="D265" s="232">
        <f>'HECVAT - Full'!D261</f>
        <v>0</v>
      </c>
      <c r="E265" s="238" t="str">
        <f>VLOOKUP(A265,Questions!B$3:T$258,12,FALSE)</f>
        <v>Yes</v>
      </c>
      <c r="F265" s="193"/>
      <c r="G265" s="232">
        <f>VLOOKUP(A265,Questions!B$25:T$297,16,FALSE)</f>
        <v>20</v>
      </c>
      <c r="H265" s="103"/>
    </row>
    <row r="266" spans="1:8" ht="48" customHeight="1" x14ac:dyDescent="0.2">
      <c r="A266" s="193" t="str">
        <f>'HECVAT - Full'!A262</f>
        <v>HIPA-19</v>
      </c>
      <c r="B266" s="193" t="str">
        <f>'HECVAT - Full'!B262</f>
        <v xml:space="preserve">Does the application log record access including specific user, date/time of access, and originating IP or device? </v>
      </c>
      <c r="C266" s="232">
        <f>'HECVAT - Full'!C262</f>
        <v>0</v>
      </c>
      <c r="D266" s="232">
        <f>'HECVAT - Full'!D262</f>
        <v>0</v>
      </c>
      <c r="E266" s="238" t="str">
        <f>VLOOKUP(A266,Questions!B$3:T$258,12,FALSE)</f>
        <v>Yes</v>
      </c>
      <c r="F266" s="193"/>
      <c r="G266" s="232">
        <f>VLOOKUP(A266,Questions!B$25:T$297,16,FALSE)</f>
        <v>20</v>
      </c>
      <c r="H266" s="103"/>
    </row>
    <row r="267" spans="1:8" ht="48" customHeight="1" x14ac:dyDescent="0.2">
      <c r="A267" s="193" t="str">
        <f>'HECVAT - Full'!A263</f>
        <v>HIPA-20</v>
      </c>
      <c r="B267" s="193" t="str">
        <f>'HECVAT - Full'!B263</f>
        <v>Does the application log administrative activity, such user account access changes and password changes, including specific user, date/time of changes, and originating IP or device?</v>
      </c>
      <c r="C267" s="232">
        <f>'HECVAT - Full'!C263</f>
        <v>0</v>
      </c>
      <c r="D267" s="232">
        <f>'HECVAT - Full'!D263</f>
        <v>0</v>
      </c>
      <c r="E267" s="238" t="str">
        <f>VLOOKUP(A267,Questions!B$3:T$258,12,FALSE)</f>
        <v>Yes</v>
      </c>
      <c r="F267" s="193"/>
      <c r="G267" s="232">
        <f>VLOOKUP(A267,Questions!B$25:T$297,16,FALSE)</f>
        <v>20</v>
      </c>
      <c r="H267" s="103"/>
    </row>
    <row r="268" spans="1:8" ht="48" customHeight="1" x14ac:dyDescent="0.2">
      <c r="A268" s="193" t="str">
        <f>'HECVAT - Full'!A264</f>
        <v>HIPA-21</v>
      </c>
      <c r="B268" s="193" t="str">
        <f>'HECVAT - Full'!B264</f>
        <v>How long does the application keep access/change logs?</v>
      </c>
      <c r="C268" s="232">
        <f>'HECVAT - Full'!C264</f>
        <v>0</v>
      </c>
      <c r="D268" s="232">
        <f>'HECVAT - Full'!D264</f>
        <v>0</v>
      </c>
      <c r="E268" s="238" t="str">
        <f>VLOOKUP(A268,Questions!B$3:T$258,12,FALSE)</f>
        <v>Yes</v>
      </c>
      <c r="F268" s="193"/>
      <c r="G268" s="232">
        <f>VLOOKUP(A268,Questions!B$25:T$297,16,FALSE)</f>
        <v>20</v>
      </c>
      <c r="H268" s="103"/>
    </row>
    <row r="269" spans="1:8" ht="48" customHeight="1" x14ac:dyDescent="0.2">
      <c r="A269" s="193" t="str">
        <f>'HECVAT - Full'!A265</f>
        <v>HIPA-22</v>
      </c>
      <c r="B269" s="193" t="str">
        <f>'HECVAT - Full'!B265</f>
        <v xml:space="preserve">Can the application logs be archived? </v>
      </c>
      <c r="C269" s="232">
        <f>'HECVAT - Full'!C265</f>
        <v>0</v>
      </c>
      <c r="D269" s="232">
        <f>'HECVAT - Full'!D265</f>
        <v>0</v>
      </c>
      <c r="E269" s="238" t="str">
        <f>VLOOKUP(A269,Questions!B$3:T$258,12,FALSE)</f>
        <v>Yes</v>
      </c>
      <c r="F269" s="193"/>
      <c r="G269" s="232">
        <f>VLOOKUP(A269,Questions!B$25:T$297,16,FALSE)</f>
        <v>20</v>
      </c>
      <c r="H269" s="103"/>
    </row>
    <row r="270" spans="1:8" ht="48" customHeight="1" x14ac:dyDescent="0.2">
      <c r="A270" s="193" t="str">
        <f>'HECVAT - Full'!A266</f>
        <v>HIPA-23</v>
      </c>
      <c r="B270" s="193" t="str">
        <f>'HECVAT - Full'!B266</f>
        <v xml:space="preserve">Can the application logs be saved externally? </v>
      </c>
      <c r="C270" s="318">
        <f>'HECVAT - Full'!C266</f>
        <v>0</v>
      </c>
      <c r="D270" s="318">
        <f>'HECVAT - Full'!D266</f>
        <v>0</v>
      </c>
      <c r="E270" s="318" t="str">
        <f>VLOOKUP(A270,Questions!B$3:T$258,12,FALSE)</f>
        <v>Yes</v>
      </c>
      <c r="F270" s="193"/>
      <c r="G270" s="232">
        <f>VLOOKUP(A270,Questions!B$25:T$297,16,FALSE)</f>
        <v>20</v>
      </c>
      <c r="H270" s="103"/>
    </row>
    <row r="271" spans="1:8" ht="48" customHeight="1" x14ac:dyDescent="0.2">
      <c r="A271" s="193" t="str">
        <f>'HECVAT - Full'!A267</f>
        <v>HIPA-24</v>
      </c>
      <c r="B271" s="193" t="str">
        <f>'HECVAT - Full'!B267</f>
        <v>Does your data backup and retention policies and practices meet HIPAA requirements?</v>
      </c>
      <c r="C271" s="232">
        <f>'HECVAT - Full'!C267</f>
        <v>0</v>
      </c>
      <c r="D271" s="232">
        <f>'HECVAT - Full'!D267</f>
        <v>0</v>
      </c>
      <c r="E271" s="238" t="str">
        <f>VLOOKUP(A271,Questions!B$3:T$258,12,FALSE)</f>
        <v>Yes</v>
      </c>
      <c r="F271" s="193"/>
      <c r="G271" s="232">
        <f>VLOOKUP(A271,Questions!B$25:T$297,16,FALSE)</f>
        <v>15</v>
      </c>
      <c r="H271" s="103"/>
    </row>
    <row r="272" spans="1:8" ht="48" customHeight="1" x14ac:dyDescent="0.2">
      <c r="A272" s="193" t="str">
        <f>'HECVAT - Full'!A268</f>
        <v>HIPA-25</v>
      </c>
      <c r="B272" s="193" t="str">
        <f>'HECVAT - Full'!B268</f>
        <v>Do you have a disaster recovery plan and emergency mode operation plan?</v>
      </c>
      <c r="C272" s="232">
        <f>'HECVAT - Full'!C268</f>
        <v>0</v>
      </c>
      <c r="D272" s="232">
        <f>'HECVAT - Full'!D268</f>
        <v>0</v>
      </c>
      <c r="E272" s="238" t="str">
        <f>VLOOKUP(A272,Questions!B$3:T$258,12,FALSE)</f>
        <v>Yes</v>
      </c>
      <c r="F272" s="193"/>
      <c r="G272" s="232">
        <f>VLOOKUP(A272,Questions!B$25:T$297,16,FALSE)</f>
        <v>20</v>
      </c>
      <c r="H272" s="103"/>
    </row>
    <row r="273" spans="1:8" ht="48" customHeight="1" x14ac:dyDescent="0.2">
      <c r="A273" s="193" t="str">
        <f>'HECVAT - Full'!A269</f>
        <v>HIPA-26</v>
      </c>
      <c r="B273" s="193" t="str">
        <f>'HECVAT - Full'!B269</f>
        <v>Have the policies/plans mentioned above been tested?</v>
      </c>
      <c r="C273" s="232">
        <f>'HECVAT - Full'!C269</f>
        <v>0</v>
      </c>
      <c r="D273" s="232">
        <f>'HECVAT - Full'!D269</f>
        <v>0</v>
      </c>
      <c r="E273" s="238" t="str">
        <f>VLOOKUP(A273,Questions!B$3:T$258,12,FALSE)</f>
        <v>Yes</v>
      </c>
      <c r="F273" s="193"/>
      <c r="G273" s="232">
        <f>VLOOKUP(A273,Questions!B$25:T$297,16,FALSE)</f>
        <v>25</v>
      </c>
      <c r="H273" s="103"/>
    </row>
    <row r="274" spans="1:8" ht="48" customHeight="1" x14ac:dyDescent="0.2">
      <c r="A274" s="193" t="str">
        <f>'HECVAT - Full'!A270</f>
        <v>HIPA-27</v>
      </c>
      <c r="B274" s="193" t="str">
        <f>'HECVAT - Full'!B270</f>
        <v>Can you provide a HIPAA compliance attestation document?</v>
      </c>
      <c r="C274" s="232">
        <f>'HECVAT - Full'!C270</f>
        <v>0</v>
      </c>
      <c r="D274" s="232">
        <f>'HECVAT - Full'!D270</f>
        <v>0</v>
      </c>
      <c r="E274" s="238" t="str">
        <f>VLOOKUP(A274,Questions!B$3:T$258,12,FALSE)</f>
        <v>Yes</v>
      </c>
      <c r="F274" s="193"/>
      <c r="G274" s="232">
        <f>VLOOKUP(A274,Questions!B$25:T$297,16,FALSE)</f>
        <v>20</v>
      </c>
      <c r="H274" s="103"/>
    </row>
    <row r="275" spans="1:8" ht="48" customHeight="1" x14ac:dyDescent="0.2">
      <c r="A275" s="193" t="str">
        <f>'HECVAT - Full'!A271</f>
        <v>HIPA-28</v>
      </c>
      <c r="B275" s="193" t="str">
        <f>'HECVAT - Full'!B271</f>
        <v>Are you willing to enter into a Business Associate Agreement (BAA)?</v>
      </c>
      <c r="C275" s="232">
        <f>'HECVAT - Full'!C271</f>
        <v>0</v>
      </c>
      <c r="D275" s="232">
        <f>'HECVAT - Full'!D271</f>
        <v>0</v>
      </c>
      <c r="E275" s="238" t="str">
        <f>VLOOKUP(A275,Questions!B$3:T$258,12,FALSE)</f>
        <v>Yes</v>
      </c>
      <c r="F275" s="193"/>
      <c r="G275" s="232">
        <f>VLOOKUP(A275,Questions!B$25:T$297,16,FALSE)</f>
        <v>20</v>
      </c>
      <c r="H275" s="103"/>
    </row>
    <row r="276" spans="1:8" ht="48" customHeight="1" x14ac:dyDescent="0.2">
      <c r="A276" s="193" t="str">
        <f>'HECVAT - Full'!A272</f>
        <v>HIPA-29</v>
      </c>
      <c r="B276" s="193" t="str">
        <f>'HECVAT - Full'!B272</f>
        <v>Have you entered into a BAA with all subcontractors who may have access to protected health information (PHI)?</v>
      </c>
      <c r="C276" s="232">
        <f>'HECVAT - Full'!C272</f>
        <v>0</v>
      </c>
      <c r="D276" s="232">
        <f>'HECVAT - Full'!D272</f>
        <v>0</v>
      </c>
      <c r="E276" s="238" t="str">
        <f>VLOOKUP(A276,Questions!B$3:T$258,12,FALSE)</f>
        <v>Yes</v>
      </c>
      <c r="F276" s="193"/>
      <c r="G276" s="232">
        <f>VLOOKUP(A276,Questions!B$25:T$297,16,FALSE)</f>
        <v>25</v>
      </c>
      <c r="H276" s="103"/>
    </row>
    <row r="277" spans="1:8" ht="48" customHeight="1" x14ac:dyDescent="0.2">
      <c r="A277" s="237" t="str">
        <f>'HECVAT - Full'!A273</f>
        <v>PCI DSS</v>
      </c>
      <c r="B277" s="237"/>
      <c r="C277" s="240" t="s">
        <v>1793</v>
      </c>
      <c r="D277" s="240" t="s">
        <v>13</v>
      </c>
      <c r="E277" s="241" t="s">
        <v>2584</v>
      </c>
      <c r="F277" s="241" t="s">
        <v>2585</v>
      </c>
      <c r="G277" s="241" t="s">
        <v>2399</v>
      </c>
      <c r="H277" s="241" t="s">
        <v>2586</v>
      </c>
    </row>
    <row r="278" spans="1:8" ht="48" customHeight="1" x14ac:dyDescent="0.2">
      <c r="A278" s="193" t="str">
        <f>'HECVAT - Full'!A274</f>
        <v>PCID-01</v>
      </c>
      <c r="B278" s="193" t="str">
        <f>'HECVAT - Full'!B274</f>
        <v>Do your systems or products store, process, or transmit cardholder (payment/credit/debt card) data?</v>
      </c>
      <c r="C278" s="232">
        <f>'HECVAT - Full'!C274</f>
        <v>0</v>
      </c>
      <c r="D278" s="232">
        <f>'HECVAT - Full'!D274</f>
        <v>0</v>
      </c>
      <c r="E278" s="238" t="str">
        <f>VLOOKUP(A278,Questions!B$3:T$258,12,FALSE)</f>
        <v>Yes</v>
      </c>
      <c r="F278" s="193"/>
      <c r="G278" s="232">
        <f>VLOOKUP(A278,Questions!B$25:T$297,16,FALSE)</f>
        <v>20</v>
      </c>
      <c r="H278" s="103"/>
    </row>
    <row r="279" spans="1:8" ht="69" customHeight="1" x14ac:dyDescent="0.2">
      <c r="A279" s="193" t="str">
        <f>'HECVAT - Full'!A275</f>
        <v>PCID-02</v>
      </c>
      <c r="B279" s="193" t="str">
        <f>'HECVAT - Full'!B275</f>
        <v>Are you compliant with the Payment Card Industry Data Security Standard (PCI DSS)?</v>
      </c>
      <c r="C279" s="232">
        <f>'HECVAT - Full'!C275</f>
        <v>0</v>
      </c>
      <c r="D279" s="232">
        <f>'HECVAT - Full'!D275</f>
        <v>0</v>
      </c>
      <c r="E279" s="238" t="str">
        <f>VLOOKUP(A279,Questions!B$3:T$258,12,FALSE)</f>
        <v>Yes</v>
      </c>
      <c r="F279" s="193"/>
      <c r="G279" s="232">
        <f>VLOOKUP(A279,Questions!B$25:T$297,16,FALSE)</f>
        <v>20</v>
      </c>
      <c r="H279" s="103"/>
    </row>
    <row r="280" spans="1:8" ht="96" customHeight="1" x14ac:dyDescent="0.2">
      <c r="A280" s="193" t="str">
        <f>'HECVAT - Full'!A276</f>
        <v>PCID-03</v>
      </c>
      <c r="B280" s="193" t="str">
        <f>'HECVAT - Full'!B276</f>
        <v>Do you have a current, executed within the past year, Attestation of Compliance (AoC) or Report on Compliance (RoC)?</v>
      </c>
      <c r="C280" s="232">
        <f>'HECVAT - Full'!C276</f>
        <v>0</v>
      </c>
      <c r="D280" s="232">
        <f>'HECVAT - Full'!D276</f>
        <v>0</v>
      </c>
      <c r="E280" s="238" t="str">
        <f>VLOOKUP(A280,Questions!B$3:T$258,12,FALSE)</f>
        <v>Yes</v>
      </c>
      <c r="F280" s="193"/>
      <c r="G280" s="232">
        <f>VLOOKUP(A280,Questions!B$25:T$297,16,FALSE)</f>
        <v>25</v>
      </c>
      <c r="H280" s="103"/>
    </row>
    <row r="281" spans="1:8" ht="34" x14ac:dyDescent="0.2">
      <c r="A281" s="193" t="str">
        <f>'HECVAT - Full'!A277</f>
        <v>PCID-04</v>
      </c>
      <c r="B281" s="193" t="str">
        <f>'HECVAT - Full'!B277</f>
        <v>Are you classified as a service provider?</v>
      </c>
      <c r="C281" s="232">
        <f>'HECVAT - Full'!C277</f>
        <v>0</v>
      </c>
      <c r="D281" s="232">
        <f>'HECVAT - Full'!D277</f>
        <v>0</v>
      </c>
      <c r="E281" s="238" t="str">
        <f>VLOOKUP(A281,Questions!B$3:T$258,12,FALSE)</f>
        <v>Yes</v>
      </c>
      <c r="F281" s="193"/>
      <c r="G281" s="232">
        <f>VLOOKUP(A281,Questions!B$25:T$297,16,FALSE)</f>
        <v>20</v>
      </c>
      <c r="H281" s="103"/>
    </row>
    <row r="282" spans="1:8" ht="51" x14ac:dyDescent="0.2">
      <c r="A282" s="193" t="str">
        <f>'HECVAT - Full'!A278</f>
        <v>PCID-05</v>
      </c>
      <c r="B282" s="193" t="str">
        <f>'HECVAT - Full'!B278</f>
        <v xml:space="preserve">Are you on the list of VISA approved service providers? </v>
      </c>
      <c r="C282" s="232">
        <f>'HECVAT - Full'!C278</f>
        <v>0</v>
      </c>
      <c r="D282" s="232">
        <f>'HECVAT - Full'!D278</f>
        <v>0</v>
      </c>
      <c r="E282" s="238" t="str">
        <f>VLOOKUP(A282,Questions!B$3:T$258,12,FALSE)</f>
        <v>Yes</v>
      </c>
      <c r="F282" s="193"/>
      <c r="G282" s="232">
        <f>VLOOKUP(A282,Questions!B$25:T$297,16,FALSE)</f>
        <v>20</v>
      </c>
      <c r="H282" s="103"/>
    </row>
    <row r="283" spans="1:8" ht="51" x14ac:dyDescent="0.2">
      <c r="A283" s="246" t="str">
        <f>'HECVAT - Full'!A279</f>
        <v>PCID-06</v>
      </c>
      <c r="B283" s="246" t="str">
        <f>'HECVAT - Full'!B279</f>
        <v>Are you classified as a merchant?  If so, what level (1, 2, 3, 4)?</v>
      </c>
      <c r="C283" s="404">
        <f>'HECVAT - Full'!C279</f>
        <v>0</v>
      </c>
      <c r="D283" s="404"/>
      <c r="E283" s="246" t="s">
        <v>2594</v>
      </c>
      <c r="F283" s="246"/>
      <c r="G283" s="319">
        <f>VLOOKUP(A283,Questions!B$25:T$297,16,FALSE)</f>
        <v>20</v>
      </c>
      <c r="H283" s="246"/>
    </row>
    <row r="284" spans="1:8" ht="85" x14ac:dyDescent="0.2">
      <c r="A284" s="246" t="str">
        <f>'HECVAT - Full'!A280</f>
        <v>PCID-07</v>
      </c>
      <c r="B284" s="246" t="str">
        <f>'HECVAT - Full'!B280</f>
        <v>Describe the architecture employed by the system to verify and authorize credit card transactions.</v>
      </c>
      <c r="C284" s="404">
        <f>'HECVAT - Full'!C280</f>
        <v>0</v>
      </c>
      <c r="D284" s="404"/>
      <c r="E284" s="246" t="s">
        <v>2594</v>
      </c>
      <c r="F284" s="246"/>
      <c r="G284" s="319">
        <f>VLOOKUP(A284,Questions!B$25:T$297,16,FALSE)</f>
        <v>10</v>
      </c>
      <c r="H284" s="246"/>
    </row>
    <row r="285" spans="1:8" ht="68" x14ac:dyDescent="0.2">
      <c r="A285" s="246" t="str">
        <f>'HECVAT - Full'!A281</f>
        <v>PCID-08</v>
      </c>
      <c r="B285" s="246" t="str">
        <f>'HECVAT - Full'!B281</f>
        <v xml:space="preserve">What payment processors/gateways does the system support? </v>
      </c>
      <c r="C285" s="404">
        <f>'HECVAT - Full'!C281</f>
        <v>0</v>
      </c>
      <c r="D285" s="404"/>
      <c r="E285" s="246" t="s">
        <v>2594</v>
      </c>
      <c r="F285" s="246"/>
      <c r="G285" s="319">
        <f>VLOOKUP(A285,Questions!B$25:T$297,16,FALSE)</f>
        <v>10</v>
      </c>
      <c r="H285" s="246"/>
    </row>
    <row r="286" spans="1:8" ht="51" x14ac:dyDescent="0.2">
      <c r="A286" s="193" t="str">
        <f>'HECVAT - Full'!A282</f>
        <v>PCID-09</v>
      </c>
      <c r="B286" s="193" t="str">
        <f>'HECVAT - Full'!B282</f>
        <v>Can the application be installed in a PCI DSS compliant manner ?</v>
      </c>
      <c r="C286" s="232">
        <f>'HECVAT - Full'!C282</f>
        <v>0</v>
      </c>
      <c r="D286" s="232">
        <f>'HECVAT - Full'!D282</f>
        <v>0</v>
      </c>
      <c r="E286" s="238" t="str">
        <f>VLOOKUP(A286,Questions!B$3:T$258,12,FALSE)</f>
        <v>Yes</v>
      </c>
      <c r="F286" s="193"/>
      <c r="G286" s="232">
        <f>VLOOKUP(A286,Questions!B$25:T$297,16,FALSE)</f>
        <v>10</v>
      </c>
      <c r="H286" s="103"/>
    </row>
    <row r="287" spans="1:8" ht="51" x14ac:dyDescent="0.2">
      <c r="A287" s="193" t="str">
        <f>'HECVAT - Full'!A283</f>
        <v>PCID-10</v>
      </c>
      <c r="B287" s="193" t="str">
        <f>'HECVAT - Full'!B283</f>
        <v xml:space="preserve">Is the application listed as an approved PA-DSS application? </v>
      </c>
      <c r="C287" s="232">
        <f>'HECVAT - Full'!C283</f>
        <v>0</v>
      </c>
      <c r="D287" s="232">
        <f>'HECVAT - Full'!D283</f>
        <v>0</v>
      </c>
      <c r="E287" s="238" t="str">
        <f>VLOOKUP(A287,Questions!B$3:T$258,12,FALSE)</f>
        <v>No</v>
      </c>
      <c r="F287" s="193"/>
      <c r="G287" s="232">
        <f>VLOOKUP(A287,Questions!B$25:T$297,16,FALSE)</f>
        <v>25</v>
      </c>
      <c r="H287" s="103"/>
    </row>
    <row r="288" spans="1:8" ht="119" x14ac:dyDescent="0.2">
      <c r="A288" s="193" t="str">
        <f>'HECVAT - Full'!A284</f>
        <v>PCID-11</v>
      </c>
      <c r="B288" s="193" t="str">
        <f>'HECVAT - Full'!B284</f>
        <v>Does the system or products use a third party to collect, store, process, or transmit cardholder (payment/credit/debt card) data?</v>
      </c>
      <c r="C288" s="232">
        <f>'HECVAT - Full'!C284</f>
        <v>0</v>
      </c>
      <c r="D288" s="232">
        <f>'HECVAT - Full'!D284</f>
        <v>0</v>
      </c>
      <c r="E288" s="238" t="str">
        <f>VLOOKUP(A288,Questions!B$3:T$258,12,FALSE)</f>
        <v>No</v>
      </c>
      <c r="F288" s="193"/>
      <c r="G288" s="232">
        <f>VLOOKUP(A288,Questions!B$25:T$297,16,FALSE)</f>
        <v>25</v>
      </c>
      <c r="H288" s="103"/>
    </row>
    <row r="289" spans="1:8" ht="90" customHeight="1" x14ac:dyDescent="0.2">
      <c r="A289" s="246" t="str">
        <f>'HECVAT - Full'!A285</f>
        <v>PCID-12</v>
      </c>
      <c r="B289" s="246" t="str">
        <f>'HECVAT - Full'!B285</f>
        <v xml:space="preserve">Include documentation describing the systems' abilities to comply with the PCI DSS and any features or capabilities of the system that must be added or changed in order to operate in compliance with the standards. </v>
      </c>
      <c r="C289" s="404">
        <f>'HECVAT - Full'!C285</f>
        <v>0</v>
      </c>
      <c r="D289" s="404"/>
      <c r="E289" s="246" t="s">
        <v>2594</v>
      </c>
      <c r="F289" s="246"/>
      <c r="G289" s="319">
        <f>VLOOKUP(A289,Questions!B$25:T$297,16,FALSE)</f>
        <v>15</v>
      </c>
      <c r="H289" s="246"/>
    </row>
    <row r="290" spans="1:8" x14ac:dyDescent="0.2">
      <c r="A290" s="193"/>
      <c r="B290" s="193"/>
      <c r="C290" s="232"/>
      <c r="D290" s="232"/>
    </row>
  </sheetData>
  <mergeCells count="39">
    <mergeCell ref="C284:D284"/>
    <mergeCell ref="C285:D285"/>
    <mergeCell ref="C289:D289"/>
    <mergeCell ref="A211:B211"/>
    <mergeCell ref="A55:B55"/>
    <mergeCell ref="A127:B127"/>
    <mergeCell ref="C283:D283"/>
    <mergeCell ref="C235:D235"/>
    <mergeCell ref="C133:D133"/>
    <mergeCell ref="C134:D134"/>
    <mergeCell ref="C158:D158"/>
    <mergeCell ref="C115:D115"/>
    <mergeCell ref="C129:D129"/>
    <mergeCell ref="C132:D132"/>
    <mergeCell ref="A169:B169"/>
    <mergeCell ref="A187:B187"/>
    <mergeCell ref="A2:H2"/>
    <mergeCell ref="A1:G1"/>
    <mergeCell ref="B6:C6"/>
    <mergeCell ref="B5:C5"/>
    <mergeCell ref="B7:C7"/>
    <mergeCell ref="A3:H3"/>
    <mergeCell ref="A4:H4"/>
    <mergeCell ref="F5:H5"/>
    <mergeCell ref="F6:H6"/>
    <mergeCell ref="F7:H7"/>
    <mergeCell ref="C114:D114"/>
    <mergeCell ref="F8:H8"/>
    <mergeCell ref="D10:H10"/>
    <mergeCell ref="A65:B65"/>
    <mergeCell ref="A71:B71"/>
    <mergeCell ref="A81:B81"/>
    <mergeCell ref="A11:C11"/>
    <mergeCell ref="B8:C8"/>
    <mergeCell ref="A35:D35"/>
    <mergeCell ref="E35:H35"/>
    <mergeCell ref="A37:B37"/>
    <mergeCell ref="A43:B43"/>
    <mergeCell ref="C68:D68"/>
  </mergeCells>
  <conditionalFormatting sqref="F13">
    <cfRule type="dataBar" priority="23">
      <dataBar>
        <cfvo type="num" val="0"/>
        <cfvo type="num" val="1"/>
        <color rgb="FF638EC6"/>
      </dataBar>
      <extLst>
        <ext xmlns:x14="http://schemas.microsoft.com/office/spreadsheetml/2009/9/main" uri="{B025F937-C7B1-47D3-B67F-A62EFF666E3E}">
          <x14:id>{9F790BD4-183E-4119-9436-A01EA1594D8C}</x14:id>
        </ext>
      </extLst>
    </cfRule>
  </conditionalFormatting>
  <conditionalFormatting sqref="F32:F33">
    <cfRule type="dataBar" priority="22">
      <dataBar>
        <cfvo type="num" val="0"/>
        <cfvo type="num" val="1"/>
        <color rgb="FF638EC6"/>
      </dataBar>
      <extLst>
        <ext xmlns:x14="http://schemas.microsoft.com/office/spreadsheetml/2009/9/main" uri="{B025F937-C7B1-47D3-B67F-A62EFF666E3E}">
          <x14:id>{DEDB6CB6-F46C-4E16-9A05-AB63190D1DA2}</x14:id>
        </ext>
      </extLst>
    </cfRule>
  </conditionalFormatting>
  <conditionalFormatting sqref="F14:F22">
    <cfRule type="dataBar" priority="14">
      <dataBar>
        <cfvo type="num" val="0"/>
        <cfvo type="num" val="1"/>
        <color rgb="FF638EC6"/>
      </dataBar>
      <extLst>
        <ext xmlns:x14="http://schemas.microsoft.com/office/spreadsheetml/2009/9/main" uri="{B025F937-C7B1-47D3-B67F-A62EFF666E3E}">
          <x14:id>{A280AE77-B966-4601-A0A9-608CEBA57142}</x14:id>
        </ext>
      </extLst>
    </cfRule>
  </conditionalFormatting>
  <conditionalFormatting sqref="F23:F26">
    <cfRule type="dataBar" priority="13">
      <dataBar>
        <cfvo type="num" val="0"/>
        <cfvo type="num" val="1"/>
        <color rgb="FF638EC6"/>
      </dataBar>
      <extLst>
        <ext xmlns:x14="http://schemas.microsoft.com/office/spreadsheetml/2009/9/main" uri="{B025F937-C7B1-47D3-B67F-A62EFF666E3E}">
          <x14:id>{6FB108EB-1255-4BA4-896D-28323D780216}</x14:id>
        </ext>
      </extLst>
    </cfRule>
  </conditionalFormatting>
  <conditionalFormatting sqref="F27">
    <cfRule type="dataBar" priority="12">
      <dataBar>
        <cfvo type="num" val="0"/>
        <cfvo type="num" val="1"/>
        <color rgb="FF638EC6"/>
      </dataBar>
      <extLst>
        <ext xmlns:x14="http://schemas.microsoft.com/office/spreadsheetml/2009/9/main" uri="{B025F937-C7B1-47D3-B67F-A62EFF666E3E}">
          <x14:id>{61EF2B7C-82E6-4BA3-9164-42512B8564C0}</x14:id>
        </ext>
      </extLst>
    </cfRule>
  </conditionalFormatting>
  <conditionalFormatting sqref="F28">
    <cfRule type="dataBar" priority="11">
      <dataBar>
        <cfvo type="num" val="0"/>
        <cfvo type="num" val="1"/>
        <color rgb="FF638EC6"/>
      </dataBar>
      <extLst>
        <ext xmlns:x14="http://schemas.microsoft.com/office/spreadsheetml/2009/9/main" uri="{B025F937-C7B1-47D3-B67F-A62EFF666E3E}">
          <x14:id>{B96DDA50-C8DE-4885-8DB8-4738F673A312}</x14:id>
        </ext>
      </extLst>
    </cfRule>
  </conditionalFormatting>
  <conditionalFormatting sqref="F29">
    <cfRule type="dataBar" priority="10">
      <dataBar>
        <cfvo type="num" val="0"/>
        <cfvo type="num" val="1"/>
        <color rgb="FF638EC6"/>
      </dataBar>
      <extLst>
        <ext xmlns:x14="http://schemas.microsoft.com/office/spreadsheetml/2009/9/main" uri="{B025F937-C7B1-47D3-B67F-A62EFF666E3E}">
          <x14:id>{F9CE7CCA-8CC7-43E0-A872-0AB561892638}</x14:id>
        </ext>
      </extLst>
    </cfRule>
  </conditionalFormatting>
  <conditionalFormatting sqref="F30">
    <cfRule type="dataBar" priority="9">
      <dataBar>
        <cfvo type="num" val="0"/>
        <cfvo type="num" val="1"/>
        <color rgb="FF638EC6"/>
      </dataBar>
      <extLst>
        <ext xmlns:x14="http://schemas.microsoft.com/office/spreadsheetml/2009/9/main" uri="{B025F937-C7B1-47D3-B67F-A62EFF666E3E}">
          <x14:id>{B79EE5BF-6AAB-49E0-9D31-51B128B2B97D}</x14:id>
        </ext>
      </extLst>
    </cfRule>
  </conditionalFormatting>
  <conditionalFormatting sqref="F31">
    <cfRule type="dataBar" priority="8">
      <dataBar>
        <cfvo type="num" val="0"/>
        <cfvo type="num" val="1"/>
        <color rgb="FF638EC6"/>
      </dataBar>
      <extLst>
        <ext xmlns:x14="http://schemas.microsoft.com/office/spreadsheetml/2009/9/main" uri="{B025F937-C7B1-47D3-B67F-A62EFF666E3E}">
          <x14:id>{8908BCCD-78F9-4DC8-AF66-2A22D3B12D8C}</x14:id>
        </ext>
      </extLst>
    </cfRule>
  </conditionalFormatting>
  <pageMargins left="0.7" right="0.7" top="0.75" bottom="0.75" header="0.3" footer="0.3"/>
  <pageSetup orientation="portrait" verticalDpi="300" r:id="rId1"/>
  <extLst>
    <ext xmlns:x14="http://schemas.microsoft.com/office/spreadsheetml/2009/9/main" uri="{78C0D931-6437-407d-A8EE-F0AAD7539E65}">
      <x14:conditionalFormattings>
        <x14:conditionalFormatting xmlns:xm="http://schemas.microsoft.com/office/excel/2006/main">
          <x14:cfRule type="dataBar" id="{9F790BD4-183E-4119-9436-A01EA1594D8C}">
            <x14:dataBar minLength="0" maxLength="100" gradient="0" direction="leftToRight" axisPosition="none">
              <x14:cfvo type="num">
                <xm:f>0</xm:f>
              </x14:cfvo>
              <x14:cfvo type="num">
                <xm:f>1</xm:f>
              </x14:cfvo>
              <x14:negativeFillColor rgb="FFFF0000"/>
            </x14:dataBar>
          </x14:cfRule>
          <xm:sqref>F13</xm:sqref>
        </x14:conditionalFormatting>
        <x14:conditionalFormatting xmlns:xm="http://schemas.microsoft.com/office/excel/2006/main">
          <x14:cfRule type="dataBar" id="{DEDB6CB6-F46C-4E16-9A05-AB63190D1DA2}">
            <x14:dataBar minLength="0" maxLength="100" gradient="0" direction="leftToRight" axisPosition="none">
              <x14:cfvo type="num">
                <xm:f>0</xm:f>
              </x14:cfvo>
              <x14:cfvo type="num">
                <xm:f>1</xm:f>
              </x14:cfvo>
              <x14:negativeFillColor rgb="FFFF0000"/>
            </x14:dataBar>
          </x14:cfRule>
          <xm:sqref>F32:F33</xm:sqref>
        </x14:conditionalFormatting>
        <x14:conditionalFormatting xmlns:xm="http://schemas.microsoft.com/office/excel/2006/main">
          <x14:cfRule type="dataBar" id="{A280AE77-B966-4601-A0A9-608CEBA57142}">
            <x14:dataBar minLength="0" maxLength="100" gradient="0" direction="leftToRight" axisPosition="none">
              <x14:cfvo type="num">
                <xm:f>0</xm:f>
              </x14:cfvo>
              <x14:cfvo type="num">
                <xm:f>1</xm:f>
              </x14:cfvo>
              <x14:negativeFillColor rgb="FFFF0000"/>
            </x14:dataBar>
          </x14:cfRule>
          <xm:sqref>F14:F22</xm:sqref>
        </x14:conditionalFormatting>
        <x14:conditionalFormatting xmlns:xm="http://schemas.microsoft.com/office/excel/2006/main">
          <x14:cfRule type="dataBar" id="{6FB108EB-1255-4BA4-896D-28323D780216}">
            <x14:dataBar minLength="0" maxLength="100" gradient="0" direction="leftToRight" axisPosition="none">
              <x14:cfvo type="num">
                <xm:f>0</xm:f>
              </x14:cfvo>
              <x14:cfvo type="num">
                <xm:f>1</xm:f>
              </x14:cfvo>
              <x14:negativeFillColor rgb="FFFF0000"/>
            </x14:dataBar>
          </x14:cfRule>
          <xm:sqref>F23:F26</xm:sqref>
        </x14:conditionalFormatting>
        <x14:conditionalFormatting xmlns:xm="http://schemas.microsoft.com/office/excel/2006/main">
          <x14:cfRule type="dataBar" id="{61EF2B7C-82E6-4BA3-9164-42512B8564C0}">
            <x14:dataBar minLength="0" maxLength="100" gradient="0" direction="leftToRight" axisPosition="none">
              <x14:cfvo type="num">
                <xm:f>0</xm:f>
              </x14:cfvo>
              <x14:cfvo type="num">
                <xm:f>1</xm:f>
              </x14:cfvo>
              <x14:negativeFillColor rgb="FFFF0000"/>
            </x14:dataBar>
          </x14:cfRule>
          <xm:sqref>F27</xm:sqref>
        </x14:conditionalFormatting>
        <x14:conditionalFormatting xmlns:xm="http://schemas.microsoft.com/office/excel/2006/main">
          <x14:cfRule type="dataBar" id="{B96DDA50-C8DE-4885-8DB8-4738F673A312}">
            <x14:dataBar minLength="0" maxLength="100" gradient="0" direction="leftToRight" axisPosition="none">
              <x14:cfvo type="num">
                <xm:f>0</xm:f>
              </x14:cfvo>
              <x14:cfvo type="num">
                <xm:f>1</xm:f>
              </x14:cfvo>
              <x14:negativeFillColor rgb="FFFF0000"/>
            </x14:dataBar>
          </x14:cfRule>
          <xm:sqref>F28</xm:sqref>
        </x14:conditionalFormatting>
        <x14:conditionalFormatting xmlns:xm="http://schemas.microsoft.com/office/excel/2006/main">
          <x14:cfRule type="dataBar" id="{F9CE7CCA-8CC7-43E0-A872-0AB561892638}">
            <x14:dataBar minLength="0" maxLength="100" gradient="0" direction="leftToRight" axisPosition="none">
              <x14:cfvo type="num">
                <xm:f>0</xm:f>
              </x14:cfvo>
              <x14:cfvo type="num">
                <xm:f>1</xm:f>
              </x14:cfvo>
              <x14:negativeFillColor rgb="FFFF0000"/>
            </x14:dataBar>
          </x14:cfRule>
          <xm:sqref>F29</xm:sqref>
        </x14:conditionalFormatting>
        <x14:conditionalFormatting xmlns:xm="http://schemas.microsoft.com/office/excel/2006/main">
          <x14:cfRule type="dataBar" id="{B79EE5BF-6AAB-49E0-9D31-51B128B2B97D}">
            <x14:dataBar minLength="0" maxLength="100" gradient="0" direction="leftToRight" axisPosition="none">
              <x14:cfvo type="num">
                <xm:f>0</xm:f>
              </x14:cfvo>
              <x14:cfvo type="num">
                <xm:f>1</xm:f>
              </x14:cfvo>
              <x14:negativeFillColor rgb="FFFF0000"/>
            </x14:dataBar>
          </x14:cfRule>
          <xm:sqref>F30</xm:sqref>
        </x14:conditionalFormatting>
        <x14:conditionalFormatting xmlns:xm="http://schemas.microsoft.com/office/excel/2006/main">
          <x14:cfRule type="dataBar" id="{8908BCCD-78F9-4DC8-AF66-2A22D3B12D8C}">
            <x14:dataBar minLength="0" maxLength="100" gradient="0" direction="leftToRight" axisPosition="none">
              <x14:cfvo type="num">
                <xm:f>0</xm:f>
              </x14:cfvo>
              <x14:cfvo type="num">
                <xm:f>1</xm:f>
              </x14:cfvo>
              <x14:negativeFillColor rgb="FFFF0000"/>
            </x14:dataBar>
          </x14:cfRule>
          <xm:sqref>F31</xm:sqref>
        </x14:conditionalFormatting>
        <x14:conditionalFormatting xmlns:xm="http://schemas.microsoft.com/office/excel/2006/main">
          <x14:cfRule type="expression" priority="20" id="{74AB3EC3-C637-438A-9139-382558FA39B4}">
            <xm:f>VLOOKUP($A170,Questions!$B$18:$L$311,10,TRUE)=0</xm:f>
            <x14:dxf>
              <font>
                <strike/>
                <color theme="2" tint="-0.499984740745262"/>
              </font>
              <fill>
                <patternFill>
                  <bgColor theme="2"/>
                </patternFill>
              </fill>
            </x14:dxf>
          </x14:cfRule>
          <xm:sqref>A170:H186 E283:H285 E289:H289 A202:H202 A283:C285 A289:C289</xm:sqref>
        </x14:conditionalFormatting>
        <x14:conditionalFormatting xmlns:xm="http://schemas.microsoft.com/office/excel/2006/main">
          <x14:cfRule type="expression" priority="7" id="{9C4F4BDC-5853-4208-9C91-6F6ED2071713}">
            <xm:f>VLOOKUP($A97,Questions!$B$18:$L$311,10,FALSE)=0</xm:f>
            <x14:dxf>
              <font>
                <strike/>
                <color theme="2" tint="-0.499984740745262"/>
              </font>
            </x14:dxf>
          </x14:cfRule>
          <xm:sqref>A97:H115</xm:sqref>
        </x14:conditionalFormatting>
        <x14:conditionalFormatting xmlns:xm="http://schemas.microsoft.com/office/excel/2006/main">
          <x14:cfRule type="expression" priority="6" id="{026AB8C8-BF04-4CE1-B0BB-400C1D161844}">
            <xm:f>'HECVAT - Full'!$C$26="No"</xm:f>
            <x14:dxf>
              <font>
                <color theme="0"/>
              </font>
            </x14:dxf>
          </x14:cfRule>
          <xm:sqref>C30:F30</xm:sqref>
        </x14:conditionalFormatting>
        <x14:conditionalFormatting xmlns:xm="http://schemas.microsoft.com/office/excel/2006/main">
          <x14:cfRule type="expression" priority="5" id="{36E41B77-E98A-40EC-A64C-7CDAF966CBA1}">
            <xm:f>'HECVAT - Full'!$C$30="No"</xm:f>
            <x14:dxf>
              <font>
                <color theme="0"/>
              </font>
            </x14:dxf>
          </x14:cfRule>
          <xm:sqref>C31:F31</xm:sqref>
        </x14:conditionalFormatting>
        <x14:conditionalFormatting xmlns:xm="http://schemas.microsoft.com/office/excel/2006/main">
          <x14:cfRule type="expression" priority="4" id="{C6F8D7F5-F618-41E8-9C21-F5B227784D29}">
            <xm:f>'HECVAT - Full'!$C$27="No"</xm:f>
            <x14:dxf>
              <font>
                <color theme="0"/>
              </font>
            </x14:dxf>
          </x14:cfRule>
          <xm:sqref>C16:F16</xm:sqref>
        </x14:conditionalFormatting>
        <x14:conditionalFormatting xmlns:xm="http://schemas.microsoft.com/office/excel/2006/main">
          <x14:cfRule type="expression" priority="3" id="{A7B90583-6F4C-4325-96C1-3245AF5D5983}">
            <xm:f>'HECVAT - Full'!$C$28="No"</xm:f>
            <x14:dxf>
              <font>
                <color theme="0"/>
              </font>
            </x14:dxf>
          </x14:cfRule>
          <xm:sqref>C20:F20</xm:sqref>
        </x14:conditionalFormatting>
        <x14:conditionalFormatting xmlns:xm="http://schemas.microsoft.com/office/excel/2006/main">
          <x14:cfRule type="expression" priority="2" id="{18C058B5-9D1E-435F-BB82-302D48CB10C3}">
            <xm:f>'HECVAT - Full'!$C$31="No"</xm:f>
            <x14:dxf>
              <font>
                <color theme="0"/>
              </font>
            </x14:dxf>
          </x14:cfRule>
          <xm:sqref>C17:F17</xm:sqref>
        </x14:conditionalFormatting>
        <x14:conditionalFormatting xmlns:xm="http://schemas.microsoft.com/office/excel/2006/main">
          <x14:cfRule type="expression" priority="1" id="{786F2F09-2EA2-4B1B-8AD2-5748D7642098}">
            <xm:f>'HECVAT - Full'!$C$29="No"</xm:f>
            <x14:dxf>
              <font>
                <color theme="0"/>
              </font>
            </x14:dxf>
          </x14:cfRule>
          <xm:sqref>C24:F24</xm:sqref>
        </x14:conditionalFormatting>
      </x14:conditionalFormattings>
    </ext>
    <ext xmlns:x14="http://schemas.microsoft.com/office/spreadsheetml/2009/9/main" uri="{CCE6A557-97BC-4b89-ADB6-D9C93CAAB3DF}">
      <x14:dataValidations xmlns:xm="http://schemas.microsoft.com/office/excel/2006/main" disablePrompts="1" count="3">
        <x14:dataValidation type="list" allowBlank="1" showInputMessage="1" showErrorMessage="1" xr:uid="{00000000-0002-0000-0400-000000000000}">
          <x14:formula1>
            <xm:f>Values!$A$4:$A$5</xm:f>
          </x14:formula1>
          <xm:sqref>F38:F42 F56:F64 F72:F80 F200:F210 F82:F95 F117:F126 F128:F143 F145:F168 F170:F186 F188:F198 F66:F70 F212:F228 F230:F233 F235:F239 F241:F246 F248:F276 F278:F289 F44:F54 F97:F115</xm:sqref>
        </x14:dataValidation>
        <x14:dataValidation type="list" allowBlank="1" showInputMessage="1" showErrorMessage="1" xr:uid="{00000000-0002-0000-0400-000001000000}">
          <x14:formula1>
            <xm:f>Values!$A$42:$A$48</xm:f>
          </x14:formula1>
          <xm:sqref>H38:H42 H56:H64 H72:H80 H200:H210 H82:H95 H117:H126 H128:H143 H145:H168 H170:H186 H188:H198 H66:H70 H212:H228 H230:H233 H235:H239 H241:H246 H248:H276 H278:H289 H44:H54 H97:H115</xm:sqref>
        </x14:dataValidation>
        <x14:dataValidation type="list" allowBlank="1" showInputMessage="1" showErrorMessage="1" xr:uid="{00000000-0002-0000-0400-000002000000}">
          <x14:formula1>
            <xm:f>Values!$A$60:$A$66</xm:f>
          </x14:formula1>
          <xm:sqref>B10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50"/>
  </sheetPr>
  <dimension ref="A1:D274"/>
  <sheetViews>
    <sheetView topLeftCell="A404" workbookViewId="0">
      <selection activeCell="G23" sqref="G23"/>
    </sheetView>
  </sheetViews>
  <sheetFormatPr baseColWidth="10" defaultColWidth="6.625" defaultRowHeight="16" x14ac:dyDescent="0.15"/>
  <cols>
    <col min="1" max="1" width="11.125" style="86" customWidth="1"/>
    <col min="2" max="2" width="56.75" style="3" customWidth="1"/>
    <col min="3" max="3" width="40.75" style="23" customWidth="1"/>
    <col min="4" max="4" width="40.75" style="5" customWidth="1"/>
    <col min="5" max="16384" width="6.625" style="86"/>
  </cols>
  <sheetData>
    <row r="1" spans="1:4" ht="36" customHeight="1" x14ac:dyDescent="0.2">
      <c r="A1" s="416" t="s">
        <v>2365</v>
      </c>
      <c r="B1" s="416"/>
      <c r="C1" s="416"/>
      <c r="D1" s="416"/>
    </row>
    <row r="2" spans="1:4" ht="26" customHeight="1" x14ac:dyDescent="0.2">
      <c r="A2" s="370" t="s">
        <v>75</v>
      </c>
      <c r="B2" s="370"/>
      <c r="C2" s="370"/>
      <c r="D2" s="370"/>
    </row>
    <row r="3" spans="1:4" ht="2" customHeight="1" x14ac:dyDescent="0.2">
      <c r="A3" s="21"/>
      <c r="B3" s="179"/>
      <c r="C3" s="180"/>
      <c r="D3" s="180"/>
    </row>
    <row r="4" spans="1:4" ht="2" customHeight="1" x14ac:dyDescent="0.2">
      <c r="A4" s="181"/>
      <c r="B4" s="181"/>
      <c r="C4" s="182"/>
      <c r="D4" s="183"/>
    </row>
    <row r="5" spans="1:4" ht="2" customHeight="1" x14ac:dyDescent="0.2">
      <c r="A5" s="184"/>
      <c r="B5" s="184"/>
      <c r="C5" s="184"/>
      <c r="D5" s="184"/>
    </row>
    <row r="6" spans="1:4" ht="2" customHeight="1" x14ac:dyDescent="0.2">
      <c r="A6" s="185"/>
      <c r="B6" s="185"/>
      <c r="C6" s="185"/>
      <c r="D6" s="185"/>
    </row>
    <row r="7" spans="1:4" ht="2" customHeight="1" x14ac:dyDescent="0.2">
      <c r="A7" s="136"/>
      <c r="B7" s="186"/>
      <c r="C7" s="187"/>
      <c r="D7" s="187"/>
    </row>
    <row r="8" spans="1:4" ht="2" customHeight="1" x14ac:dyDescent="0.2">
      <c r="A8" s="136"/>
      <c r="B8" s="186"/>
      <c r="C8" s="187"/>
      <c r="D8" s="187"/>
    </row>
    <row r="9" spans="1:4" ht="2" customHeight="1" x14ac:dyDescent="0.2">
      <c r="A9" s="136"/>
      <c r="B9" s="186"/>
      <c r="C9" s="187"/>
      <c r="D9" s="187"/>
    </row>
    <row r="10" spans="1:4" ht="2" customHeight="1" x14ac:dyDescent="0.2">
      <c r="A10" s="136"/>
      <c r="B10" s="186"/>
      <c r="C10" s="187"/>
      <c r="D10" s="187"/>
    </row>
    <row r="11" spans="1:4" ht="2" customHeight="1" x14ac:dyDescent="0.2">
      <c r="A11" s="136"/>
      <c r="B11" s="186"/>
      <c r="C11" s="187"/>
      <c r="D11" s="187"/>
    </row>
    <row r="12" spans="1:4" ht="2" customHeight="1" x14ac:dyDescent="0.2">
      <c r="A12" s="136"/>
      <c r="B12" s="186"/>
      <c r="C12" s="187"/>
      <c r="D12" s="187"/>
    </row>
    <row r="13" spans="1:4" ht="2" customHeight="1" x14ac:dyDescent="0.2">
      <c r="A13" s="136"/>
      <c r="B13" s="186"/>
      <c r="C13" s="187"/>
      <c r="D13" s="187"/>
    </row>
    <row r="14" spans="1:4" ht="2" customHeight="1" x14ac:dyDescent="0.2">
      <c r="A14" s="136"/>
      <c r="B14" s="186"/>
      <c r="C14" s="187"/>
      <c r="D14" s="187"/>
    </row>
    <row r="15" spans="1:4" ht="2" customHeight="1" x14ac:dyDescent="0.2">
      <c r="A15" s="136"/>
      <c r="B15" s="186"/>
      <c r="C15" s="187"/>
      <c r="D15" s="187"/>
    </row>
    <row r="16" spans="1:4" ht="2" customHeight="1" x14ac:dyDescent="0.2">
      <c r="A16" s="136"/>
      <c r="B16" s="186"/>
      <c r="C16" s="187"/>
      <c r="D16" s="187"/>
    </row>
    <row r="17" spans="1:4" ht="2" customHeight="1" x14ac:dyDescent="0.2">
      <c r="A17" s="185"/>
      <c r="B17" s="185"/>
      <c r="C17" s="185"/>
      <c r="D17" s="185"/>
    </row>
    <row r="18" spans="1:4" ht="2" customHeight="1" x14ac:dyDescent="0.2">
      <c r="A18" s="136"/>
      <c r="B18" s="186"/>
      <c r="C18" s="187"/>
      <c r="D18" s="187"/>
    </row>
    <row r="19" spans="1:4" ht="2" customHeight="1" x14ac:dyDescent="0.2">
      <c r="A19" s="136"/>
      <c r="B19" s="186"/>
      <c r="C19" s="188"/>
      <c r="D19" s="188"/>
    </row>
    <row r="20" spans="1:4" ht="36" customHeight="1" x14ac:dyDescent="0.2">
      <c r="A20" s="430" t="s">
        <v>10</v>
      </c>
      <c r="B20" s="430"/>
      <c r="C20" s="176"/>
      <c r="D20" s="177"/>
    </row>
    <row r="21" spans="1:4" ht="186" customHeight="1" x14ac:dyDescent="0.2">
      <c r="A21" s="431" t="s">
        <v>2317</v>
      </c>
      <c r="B21" s="431"/>
      <c r="C21" s="431"/>
      <c r="D21" s="431"/>
    </row>
    <row r="22" spans="1:4" ht="37.25" customHeight="1" x14ac:dyDescent="0.2">
      <c r="A22" s="430" t="s">
        <v>11</v>
      </c>
      <c r="B22" s="430"/>
      <c r="C22" s="176" t="s">
        <v>2318</v>
      </c>
      <c r="D22" s="176" t="s">
        <v>2319</v>
      </c>
    </row>
    <row r="23" spans="1:4" ht="56" customHeight="1" x14ac:dyDescent="0.2">
      <c r="A23" s="431" t="s">
        <v>2320</v>
      </c>
      <c r="B23" s="431"/>
      <c r="C23" s="431"/>
      <c r="D23" s="431"/>
    </row>
    <row r="24" spans="1:4" ht="55" customHeight="1" x14ac:dyDescent="0.2">
      <c r="A24" s="29" t="s">
        <v>123</v>
      </c>
      <c r="B24" s="178" t="str">
        <f>VLOOKUP($A24,Questions!$B$3:$I$258,2,FALSE)</f>
        <v>Does your product process protected health information (PHI) or any data covered by the Health Insurance Portability and Accountability Act?</v>
      </c>
      <c r="C24" s="178" t="str">
        <f>VLOOKUP($A24,Questions!$B$3:$I$258,7,FALSE)</f>
        <v>This qualifier determines the presence of PHI in the solution and sets the HIPAA section as required appropriately.</v>
      </c>
      <c r="D24" s="178" t="str">
        <f>VLOOKUP($A24,Questions!$B$3:$I$258,8,FALSE)</f>
        <v>Reference the HIPAA section for follow-up review.</v>
      </c>
    </row>
    <row r="25" spans="1:4" ht="75" x14ac:dyDescent="0.2">
      <c r="A25" s="29" t="s">
        <v>124</v>
      </c>
      <c r="B25" s="178" t="str">
        <f>VLOOKUP($A25,Questions!$B$3:$I$258,2,FALSE)</f>
        <v>Will institution data be shared with or hosted by any third parties? (e.g. any entity not wholly-owned by your company is considered a third-party)</v>
      </c>
      <c r="C25" s="178" t="str">
        <f>VLOOKUP($A25,Questions!$B$3:$I$258,7,FALSE)</f>
        <v>Vendors oftentimes use other vendors to supplement and/or host their infrastructures and it is important to know what, if any, institutional data is shared with fourth-parties. Responses to this qualifier set the response requirement for the Third Parties section.</v>
      </c>
      <c r="D25" s="178" t="str">
        <f>VLOOKUP($A25,Questions!$B$3:$I$258,8,FALSE)</f>
        <v>Reference the Third Parties section for follow-up review.</v>
      </c>
    </row>
    <row r="26" spans="1:4" ht="84" customHeight="1" x14ac:dyDescent="0.2">
      <c r="A26" s="29" t="s">
        <v>125</v>
      </c>
      <c r="B26" s="178" t="str">
        <f>VLOOKUP($A26,Questions!$B$3:$I$258,2,FALSE)</f>
        <v>Do you have a well documented Business Continuity Plan (BCP) that is tested annually?</v>
      </c>
      <c r="C26" s="178" t="str">
        <f>VLOOKUP($A26,Questions!$B$3:$I$258,7,FALSE)</f>
        <v>This qualifier determines the existence of a complete, fully-populated BCP, maintained by the vendor, and sets the Business Continuity Plan section as required appropriately.</v>
      </c>
      <c r="D26" s="178" t="str">
        <f>VLOOKUP($A26,Questions!$B$3:$I$258,8,FALSE)</f>
        <v>Reference the Business Continuity Plan section for follow-up review.</v>
      </c>
    </row>
    <row r="27" spans="1:4" ht="64" customHeight="1" x14ac:dyDescent="0.2">
      <c r="A27" s="29" t="s">
        <v>126</v>
      </c>
      <c r="B27" s="178" t="str">
        <f>VLOOKUP($A27,Questions!$B$3:$I$258,2,FALSE)</f>
        <v>Do you have a well documented Disaster Recovery Plan (DRP) that is tested annually?</v>
      </c>
      <c r="C27" s="178" t="str">
        <f>VLOOKUP($A27,Questions!$B$3:$I$258,7,FALSE)</f>
        <v>This qualifier determines the existence of a complete, fully-populated DRP, maintained by the vendor, and sets the Business Continuity Plan section as required appropriately.</v>
      </c>
      <c r="D27" s="178" t="str">
        <f>VLOOKUP($A27,Questions!$B$3:$I$258,8,FALSE)</f>
        <v>Reference the Disaster Recovery Plan section for follow-up review.</v>
      </c>
    </row>
    <row r="28" spans="1:4" ht="64" customHeight="1" x14ac:dyDescent="0.2">
      <c r="A28" s="29" t="s">
        <v>127</v>
      </c>
      <c r="B28" s="178" t="str">
        <f>VLOOKUP($A28,Questions!$B$3:$I$258,2,FALSE)</f>
        <v>Is the vended product designed to process or store Credit Card information?</v>
      </c>
      <c r="C28" s="178" t="str">
        <f>VLOOKUP($A28,Questions!$B$3:$I$258,7,FALSE)</f>
        <v>This qualifier determines the presence of PCI DSS in the solution and sets the PCI DSS section as required appropriately.</v>
      </c>
      <c r="D28" s="178" t="str">
        <f>VLOOKUP($A28,Questions!$B$3:$I$258,8,FALSE)</f>
        <v>Reference the PCI DSS section for follow-up review.</v>
      </c>
    </row>
    <row r="29" spans="1:4" ht="54" customHeight="1" x14ac:dyDescent="0.2">
      <c r="A29" s="29" t="s">
        <v>128</v>
      </c>
      <c r="B29" s="178" t="str">
        <f>VLOOKUP($A29,Questions!$B$3:$I$258,2,FALSE)</f>
        <v>Does your company provide professional services pertaining to this product?</v>
      </c>
      <c r="C29" s="178" t="str">
        <f>VLOOKUP($A29,Questions!$B$3:$I$258,7,FALSE)</f>
        <v>When consultants are given access to a system containing institutional data, the "sharing" of data is not in the same context as traditional data sharing (i.e. hosting, etc.) and thus, many of the HECVAT questions do not apply. When consultants have access to a system (onsite of via remote affiliate-type accounts), the Consulting section is most relevant.</v>
      </c>
      <c r="D29" s="178" t="str">
        <f>VLOOKUP($A29,Questions!$B$3:$I$258,8,FALSE)</f>
        <v>Reference the Consulting section for follow-up review.</v>
      </c>
    </row>
    <row r="30" spans="1:4" ht="112" customHeight="1" x14ac:dyDescent="0.2">
      <c r="A30" s="29" t="s">
        <v>129</v>
      </c>
      <c r="B30" s="178" t="str">
        <f>VLOOKUP($A30,Questions!$B$3:$I$258,2,FALSE)</f>
        <v>Select your hosting option</v>
      </c>
      <c r="C30" s="178">
        <f>VLOOKUP($A30,Questions!$B$3:$I$258,7,FALSE)</f>
        <v>0</v>
      </c>
      <c r="D30" s="178">
        <f>VLOOKUP($A30,Questions!$B$3:$I$258,8,FALSE)</f>
        <v>0</v>
      </c>
    </row>
    <row r="31" spans="1:4" ht="36" customHeight="1" x14ac:dyDescent="0.2">
      <c r="A31" s="430" t="s">
        <v>118</v>
      </c>
      <c r="B31" s="430"/>
      <c r="C31" s="176" t="str">
        <f>$C$22</f>
        <v>Reason for Question</v>
      </c>
      <c r="D31" s="176" t="str">
        <f>$D$22</f>
        <v>Follow-up Inquiries/Responses</v>
      </c>
    </row>
    <row r="32" spans="1:4" ht="64" customHeight="1" x14ac:dyDescent="0.2">
      <c r="A32" s="29" t="s">
        <v>136</v>
      </c>
      <c r="B32" s="178" t="str">
        <f>VLOOKUP($A32,Questions!$B$3:$I$258,2,FALSE)</f>
        <v>Describe your organization’s business background and ownership structure, including all parent and subsidiary relationships.</v>
      </c>
      <c r="C32" s="178" t="str">
        <f>VLOOKUP($A32,Questions!$B$3:$I$258,7,FALSE)</f>
        <v>Defining scale of company (support, resources, skillsets), General information about the organization that may be concerning.</v>
      </c>
      <c r="D32" s="178" t="str">
        <f>VLOOKUP($A32,Questions!$B$3:$I$258,8,FALSE)</f>
        <v>Follow-up responses to this one are normally unique to their response. Vague answers here usually result in some footprinting of a vendor to determine their "reputation".</v>
      </c>
    </row>
    <row r="33" spans="1:4" ht="84" customHeight="1" x14ac:dyDescent="0.2">
      <c r="A33" s="29" t="s">
        <v>137</v>
      </c>
      <c r="B33" s="178" t="str">
        <f>VLOOKUP($A33,Questions!$B$3:$I$258,2,FALSE)</f>
        <v>Have you had an unplanned disruption to this product/service in the last 12 months?</v>
      </c>
      <c r="C33" s="178" t="str">
        <f>VLOOKUP($A33,Questions!$B$3:$I$258,7,FALSE)</f>
        <v>We want transparency from the vendor and an honest answer to this question, regardless of the response, is a good step in building trust.</v>
      </c>
      <c r="D33" s="178" t="str">
        <f>VLOOKUP($A33,Questions!$B$3:$I$258,8,FALSE)</f>
        <v>If a vendor says "No", it is taken at face value. If you organization is capable of conducting reconnaissance, it is encouraged. If a vendor has experienced a breach, evaluate the circumstance of the incident and what the vendor has done in response to the breach.</v>
      </c>
    </row>
    <row r="34" spans="1:4" ht="96" customHeight="1" x14ac:dyDescent="0.2">
      <c r="A34" s="29" t="s">
        <v>138</v>
      </c>
      <c r="B34" s="178" t="str">
        <f>VLOOKUP($A34,Questions!$B$3:$I$258,2,FALSE)</f>
        <v>Do you have a dedicated Information Security staff or office?</v>
      </c>
      <c r="C34" s="178" t="str">
        <f>VLOOKUP($A34,Questions!$B$3:$I$258,7,FALSE)</f>
        <v>Understanding the security program size (and capabilities) of a vendor has a significant impact on their ability to respond effectively to a security incident. The size of a vendor will determine their SO size, or lack thereof. Use the knowledge of this response when evaluating other vendor statements.</v>
      </c>
      <c r="D34" s="178" t="str">
        <f>VLOOKUP($A34,Questions!$B$3:$I$258,8,FALSE)</f>
        <v>Vague responses to this question should be investigated further. Vendors without dedicated security personnel commonly have no security or security is embedded or dual-homed within operations (administrators). Ask about separation of duties, principle of least privilege, etc. - there are many ways to get additional program state information from the vendor.</v>
      </c>
    </row>
    <row r="35" spans="1:4" ht="84" customHeight="1" x14ac:dyDescent="0.2">
      <c r="A35" s="29" t="s">
        <v>139</v>
      </c>
      <c r="B35" s="178" t="str">
        <f>VLOOKUP($A35,Questions!$B$3:$I$258,2,FALSE)</f>
        <v>Do you have a dedicated Software and System Development team(s)? (e.g. Customer Support, Implementation, Product Management, etc.)</v>
      </c>
      <c r="C35" s="178" t="str">
        <f>VLOOKUP($A35,Questions!$B$3:$I$258,7,FALSE)</f>
        <v>Understanding the development team size (and capabilities) of a vendor has a significant impact on their ability to produce and maintain code, adhering to secure coding best practices. The size of a vendor will determine their use of dedicated development teams, or lack thereof. Use the knowledge of this response when evaluating other vendor statements.</v>
      </c>
      <c r="D35" s="178" t="str">
        <f>VLOOKUP($A35,Questions!$B$3:$I$258,8,FALSE)</f>
        <v>Follow-up inquiries for vendor team strategies will be unique to your institution and may depend on the underlying infrastructures needed to support a system for your specific use case.</v>
      </c>
    </row>
    <row r="36" spans="1:4" ht="124" customHeight="1" x14ac:dyDescent="0.2">
      <c r="A36" s="29" t="s">
        <v>140</v>
      </c>
      <c r="B36" s="178" t="str">
        <f>VLOOKUP($A36,Questions!$B$3:$I$258,2,FALSE)</f>
        <v>Use this area to share information about your environment that will assist those who are assessing your company data security program.</v>
      </c>
      <c r="C36" s="178" t="str">
        <f>VLOOKUP($A36,Questions!$B$3:$I$258,7,FALSE)</f>
        <v>For the 20% that HECVAT may not cover, this gives the vendor a chance to support their other responses. Beware when this area is populated with sales hype or other non-relevant information. Thorough documentation, supporting evidence, and/or robust responses go a long way in building trust in this assessment process.</v>
      </c>
      <c r="D36" s="178" t="str">
        <f>VLOOKUP($A36,Questions!$B$3:$I$258,8,FALSE)</f>
        <v>This is a freebie to help the vendor state their "case". If a vendor does not add anything here (or it is just sales stuff), we can assume it was filled out by a sales engineer and questions will be evaluated with higher scrutiny.</v>
      </c>
    </row>
    <row r="37" spans="1:4" ht="36" customHeight="1" x14ac:dyDescent="0.2">
      <c r="A37" s="430" t="s">
        <v>16</v>
      </c>
      <c r="B37" s="430"/>
      <c r="C37" s="176" t="str">
        <f>$C$22</f>
        <v>Reason for Question</v>
      </c>
      <c r="D37" s="176" t="str">
        <f>$D$22</f>
        <v>Follow-up Inquiries/Responses</v>
      </c>
    </row>
    <row r="38" spans="1:4" ht="48" customHeight="1" x14ac:dyDescent="0.2">
      <c r="A38" s="29" t="s">
        <v>130</v>
      </c>
      <c r="B38" s="178" t="str">
        <f>VLOOKUP($A38,Questions!$B$3:$I$258,2,FALSE)</f>
        <v>Have you undergone a SSAE 18/SOC 2 audit?</v>
      </c>
      <c r="C38" s="178" t="str">
        <f>VLOOKUP($A38,Questions!$B$3:$I$258,7,FALSE)</f>
        <v>Standard documentation, relevant to institutions requiring a vendor to undergo SSAE 18 audits.</v>
      </c>
      <c r="D38" s="178" t="str">
        <f>VLOOKUP($A38,Questions!$B$3:$I$258,8,FALSE)</f>
        <v>Follow-up inquiries for SSAE 18 content will be institution/implementation specific.</v>
      </c>
    </row>
    <row r="39" spans="1:4" ht="64" customHeight="1" x14ac:dyDescent="0.2">
      <c r="A39" s="29" t="s">
        <v>131</v>
      </c>
      <c r="B39" s="178" t="str">
        <f>VLOOKUP($A39,Questions!$B$3:$I$258,2,FALSE)</f>
        <v>Have you completed the Cloud Security Alliance (CSA) self assessment or CAIQ?</v>
      </c>
      <c r="C39" s="178" t="str">
        <f>VLOOKUP($A39,Questions!$B$3:$I$258,7,FALSE)</f>
        <v>Many vendors have populated a CAIQ or at least a self-assessment. Although lacking in some areas important to Higher Ed, these documents are useful for supplemental assessment.</v>
      </c>
      <c r="D39" s="178" t="str">
        <f>VLOOKUP($A39,Questions!$B$3:$I$258,8,FALSE)</f>
        <v>Follow-up inquiries for CSA content will be institution/implementation specific.</v>
      </c>
    </row>
    <row r="40" spans="1:4" ht="64" customHeight="1" x14ac:dyDescent="0.2">
      <c r="A40" s="29" t="s">
        <v>132</v>
      </c>
      <c r="B40" s="178" t="str">
        <f>VLOOKUP($A40,Questions!$B$3:$I$258,2,FALSE)</f>
        <v>Have you received the Cloud Security Alliance STAR certification?</v>
      </c>
      <c r="C40" s="178" t="str">
        <f>VLOOKUP($A40,Questions!$B$3:$I$258,7,FALSE)</f>
        <v>If a vendor is STAR certified, vendor responses can theoretically be more trusted since CSA has verified their responses. Trust, but verify for yourself, as needed.</v>
      </c>
      <c r="D40" s="178" t="str">
        <f>VLOOKUP($A40,Questions!$B$3:$I$258,8,FALSE)</f>
        <v>If STAR certification is important to your institution you may have specific follow-up details for documentation purposes.</v>
      </c>
    </row>
    <row r="41" spans="1:4" ht="112" customHeight="1" x14ac:dyDescent="0.2">
      <c r="A41" s="29" t="s">
        <v>133</v>
      </c>
      <c r="B41" s="178" t="str">
        <f>VLOOKUP($A41,Questions!$B$3:$I$258,2,FALSE)</f>
        <v>Do you conform with a specific industry standard security framework? (e.g. NIST Cybersecurity Framework, CIS Controls, ISO 27001, etc.)</v>
      </c>
      <c r="C41" s="178" t="str">
        <f>VLOOKUP($A41,Questions!$B$3:$I$258,7,FALSE)</f>
        <v>The details of the standard are not the focus here, it is the fact that a vendor builds their environment around a standard and that they continually evaluate and assess their security programs.</v>
      </c>
      <c r="D41" s="178" t="str">
        <f>VLOOKUP($A41,Questions!$B$3:$I$258,8,FALSE)</f>
        <v>In an ideal world, a vendor will conform to an industry framework that is adopted by an institution. When this synergy does not exist, the interpretation of the vendor's responses must be interpreted in the context of the institution's environment. Follow-up inquires for industry frameworks (and levels of adoption) will be institution/implementation specific.</v>
      </c>
    </row>
    <row r="42" spans="1:4" ht="48" customHeight="1" x14ac:dyDescent="0.2">
      <c r="A42" s="29" t="s">
        <v>134</v>
      </c>
      <c r="B42" s="178" t="str">
        <f>VLOOKUP($A42,Questions!$B$3:$I$258,2,FALSE)</f>
        <v>Can the systems that hold the institution's data be compliant with NIST SP 800-171 and/or CMMC Level 3 standards?</v>
      </c>
      <c r="C42" s="178" t="str">
        <f>VLOOKUP($A42,Questions!$B$3:$I$258,7,FALSE)</f>
        <v>For institutions that collaborate with the United States government, FISMA compliance may be required.</v>
      </c>
      <c r="D42" s="178" t="str">
        <f>VLOOKUP($A42,Questions!$B$3:$I$258,8,FALSE)</f>
        <v>Follow-up inquiries for FISMA compliance will be institution/implementation specific.</v>
      </c>
    </row>
    <row r="43" spans="1:4" s="320" customFormat="1" ht="48" customHeight="1" x14ac:dyDescent="0.2">
      <c r="A43" s="29" t="s">
        <v>135</v>
      </c>
      <c r="B43" s="178" t="str">
        <f>VLOOKUP($A43,Questions!$B$3:$I$258,2,FALSE)</f>
        <v>Can you provide overall system and/or application architecture diagrams including a full description of the data flow for all components of the system?</v>
      </c>
      <c r="C43" s="178" t="str">
        <f>VLOOKUP($A43,Questions!$B$3:$I$258,7,FALSE)</f>
        <v>Managing and protecting institution data is the reason organizations perform security and risk assessments. Privacy policies outline how vendors will obtain, use, share, and protect institutional data and as such, should be robust in its language. Beware of vaguely worded privacy policies.</v>
      </c>
      <c r="D43" s="178" t="str">
        <f>VLOOKUP($A43,Questions!$B$3:$I$258,8,FALSE)</f>
        <v>Inquire about any privacy language the vendor may have. It may not be ideal but there may be something available to assess or enough to have your legal counsel or policy/privacy professionals review.</v>
      </c>
    </row>
    <row r="44" spans="1:4" s="320" customFormat="1" ht="48" customHeight="1" x14ac:dyDescent="0.2">
      <c r="A44" s="29" t="s">
        <v>2588</v>
      </c>
      <c r="B44" s="178" t="str">
        <f>VLOOKUP($A44,Questions!$B$3:$I$258,2,FALSE)</f>
        <v>Does your organization have a data privacy policy?</v>
      </c>
      <c r="C44" s="178" t="str">
        <f>VLOOKUP($A44,Questions!$B$3:$I$258,7,FALSE)</f>
        <v>Managing and protecting institution data is the reason organizations perform security and risk assessments. Privacy policies outline how vendors will obtain, use, share, and protect institutional data and as such, should be robust in its language. Beware of vaguely worded privacy policies.</v>
      </c>
      <c r="D44" s="178" t="str">
        <f>VLOOKUP($A44,Questions!$B$3:$I$258,8,FALSE)</f>
        <v>Inquire about any privacy language the vendor may have. It may not be ideal but there may be something available to assess or enough to have your legal counsel or policy/privacy professionals review.</v>
      </c>
    </row>
    <row r="45" spans="1:4" s="320" customFormat="1" ht="48" customHeight="1" x14ac:dyDescent="0.2">
      <c r="A45" s="29" t="s">
        <v>2589</v>
      </c>
      <c r="B45" s="178" t="str">
        <f>VLOOKUP($A45,Questions!$B$3:$I$258,2,FALSE)</f>
        <v>Do you have a documented, and currently implemented, employee onboarding and offboarding policy?</v>
      </c>
      <c r="C45" s="178" t="str">
        <f>VLOOKUP($A45,Questions!$B$3:$I$258,7,FALSE)</f>
        <v>Managing and protecting a vendor's assets through appropriate human resource management is of the upmost importance. Knowing how roles and access controls are implemented (directed by policy) within a vendor's infrastructure during the onboarding and offboarding processes are indicative of how access control is regarded in other areas on the provider (vendor).</v>
      </c>
      <c r="D45" s="178" t="str">
        <f>VLOOKUP($A45,Questions!$B$3:$I$258,8,FALSE)</f>
        <v>Unsatisfactory answers should be met with questions about access control authority, roles and responsibilities (of access grantors), administrative privileges within the vendor's infrastructure(s), etc.</v>
      </c>
    </row>
    <row r="46" spans="1:4" s="320" customFormat="1" ht="48" customHeight="1" x14ac:dyDescent="0.2">
      <c r="A46" s="29" t="s">
        <v>2590</v>
      </c>
      <c r="B46" s="178" t="str">
        <f>VLOOKUP($A46,Questions!$B$3:$I$258,2,FALSE)</f>
        <v>Do you have a documented change management process?</v>
      </c>
      <c r="C46" s="178" t="str">
        <f>VLOOKUP($A46,Questions!$B$3:$I$258,7,FALSE)</f>
        <v>The lack of a change management function is indicative of immature program processes. Answers to this question can provide insight into how well their responses (on the HECVAT) represent their actual environment(s).</v>
      </c>
      <c r="D46" s="178" t="str">
        <f>VLOOKUP($A46,Questions!$B$3:$I$258,8,FALSE)</f>
        <v>If a weak response is given to this answer, response scrutiny should be increased. Questions about configuration management, system authority, and documentation are appropriate.</v>
      </c>
    </row>
    <row r="47" spans="1:4" s="320" customFormat="1" ht="48" customHeight="1" x14ac:dyDescent="0.2">
      <c r="A47" s="29" t="s">
        <v>2591</v>
      </c>
      <c r="B47" s="178" t="str">
        <f>VLOOKUP($A47,Questions!$B$3:$I$258,2,FALSE)</f>
        <v>Has a VPAT or ACR been created or updated for the product and version under consideration within the past year?</v>
      </c>
      <c r="C47" s="178" t="str">
        <f>VLOOKUP($A47,Questions!$B$3:$I$258,7,FALSE)</f>
        <v>VPATs (Voluntary Product Accessibility Template) / ACRs (Accessibility Conformance Report, a completed VPAT) are standard accessibility reporting formats from the ITIC &lt;https://www.itic.org/policy/accessibility/vpat&gt;. They can be self-assessments from a vendor, though higher confidence is given if completed by expert third parties. It is important to confirm the version of the product tested and reported on for the VPAT matches the one under consideration.</v>
      </c>
      <c r="D47" s="178" t="str">
        <f>VLOOKUP($A47,Questions!$B$3:$I$258,8,FALSE)</f>
        <v>Cross-reference Accessibility Conformance Reports (ACR) with any answers from ITAC-04 about product roadmaps for accessibility improvements.</v>
      </c>
    </row>
    <row r="48" spans="1:4" s="320" customFormat="1" ht="48" customHeight="1" x14ac:dyDescent="0.2">
      <c r="A48" s="29" t="s">
        <v>2592</v>
      </c>
      <c r="B48" s="178" t="str">
        <f>VLOOKUP($A48,Questions!$B$3:$I$258,2,FALSE)</f>
        <v>Do you have documentation to support the accessibility features of your product?</v>
      </c>
      <c r="C48" s="178" t="str">
        <f>VLOOKUP($A48,Questions!$B$3:$I$258,7,FALSE)</f>
        <v>Has the vendor documented any additional information needed by users in order to create accessible products with the tool or platform? Are there tutorials, if needed, on how assistive technology users can best use the product (platforms tested and works best, shortcuts) etc.? In other words, are they taking care of the end users? Accessibility is more than completing checklists.</v>
      </c>
      <c r="D48" s="178">
        <f>VLOOKUP($A48,Questions!$B$3:$I$258,8,FALSE)</f>
        <v>0</v>
      </c>
    </row>
    <row r="49" spans="1:4" s="320" customFormat="1" ht="48" customHeight="1" x14ac:dyDescent="0.2">
      <c r="A49" s="385" t="s">
        <v>2593</v>
      </c>
      <c r="B49" s="386"/>
      <c r="C49" s="176" t="str">
        <f>$C$22</f>
        <v>Reason for Question</v>
      </c>
      <c r="D49" s="176" t="str">
        <f>$D$22</f>
        <v>Follow-up Inquiries/Responses</v>
      </c>
    </row>
    <row r="50" spans="1:4" s="320" customFormat="1" ht="48" customHeight="1" x14ac:dyDescent="0.2">
      <c r="A50" s="29" t="s">
        <v>2464</v>
      </c>
      <c r="B50" s="178" t="str">
        <f>VLOOKUP($A50,Questions!$B$3:$I$258,2,FALSE)</f>
        <v>Has a third party expert conducted an audit of the most recent version of your product?</v>
      </c>
      <c r="C50" s="178" t="str">
        <f>VLOOKUP($A50,Questions!$B$3:$I$258,7,FALSE)</f>
        <v>Many vendors rely on their internal product knowledge and history to complete accessibility self-assessments of their own product rather than utilizing up-to-date, validated testing. Use of an expert, external specialist provides a more robust assessment of the product.</v>
      </c>
      <c r="D50" s="178" t="str">
        <f>VLOOKUP($A50,Questions!$B$3:$I$258,8,FALSE)</f>
        <v>TBD</v>
      </c>
    </row>
    <row r="51" spans="1:4" s="320" customFormat="1" ht="48" customHeight="1" x14ac:dyDescent="0.2">
      <c r="A51" s="29" t="s">
        <v>2470</v>
      </c>
      <c r="B51" s="178" t="str">
        <f>VLOOKUP($A51,Questions!$B$3:$I$258,2,FALSE)</f>
        <v>Do you have a documented and implemented process for verifying accessibility conformance?</v>
      </c>
      <c r="C51" s="178" t="str">
        <f>VLOOKUP($A51,Questions!$B$3:$I$258,7,FALSE)</f>
        <v>A combination of most responses to Q-03 would be ideal and a sign of a mature accessibility program. The goal of accessibility is ultimately usability by persons with disabilities, and so successful testing among that population indicates greater access. Expert staff and automated testing are important, but automated tools can only detect ~25% of issues so must be supplemented with additional methodologies. The use of overlays or plugins to help products ‘automatically conform’ with accessibility guidelines are presently inadequate and should impact scores negatively.</v>
      </c>
      <c r="D51" s="178" t="str">
        <f>VLOOKUP($A51,Questions!$B$3:$I$258,8,FALSE)</f>
        <v>TBD</v>
      </c>
    </row>
    <row r="52" spans="1:4" s="320" customFormat="1" ht="48" customHeight="1" x14ac:dyDescent="0.2">
      <c r="A52" s="29" t="s">
        <v>2475</v>
      </c>
      <c r="B52" s="178" t="str">
        <f>VLOOKUP($A52,Questions!$B$3:$I$258,2,FALSE)</f>
        <v>Have you adopted a technical or legal standard of conformance for the product in question?</v>
      </c>
      <c r="C52" s="178" t="str">
        <f>VLOOKUP($A52,Questions!$B$3:$I$258,7,FALSE)</f>
        <v>The Web Content Accessibility Guidelines (WCAG) &lt;https://www.w3.org/WAI/standards-guidelines/wcag&gt; from the W3C are widely accepted measures of accessibility conformance. WCAG AA conformance is the most common level of accessibility adoption, with preference given to the most recently released version: 2.1 (released 2018) or 2.0 (released 2008). Additionally, some federal or local requirements may incorporate or supplement the technical standards--including Section 508 &lt;https://www.section508.gov/manage/laws-and-policies&gt; of the Rehabilitation Act (U.S), EN 301 549 &lt;https://ec.europa.eu/eip/ageing/standards/ict-and-communication/accessibility-and-design-for-all_en.html&gt; (E.U.) etc.</v>
      </c>
      <c r="D52" s="178" t="str">
        <f>VLOOKUP($A52,Questions!$B$3:$I$258,8,FALSE)</f>
        <v>TBD</v>
      </c>
    </row>
    <row r="53" spans="1:4" s="320" customFormat="1" ht="48" customHeight="1" x14ac:dyDescent="0.2">
      <c r="A53" s="29" t="s">
        <v>2480</v>
      </c>
      <c r="B53" s="178" t="str">
        <f>VLOOKUP($A53,Questions!$B$3:$I$258,2,FALSE)</f>
        <v>Can you provide a current, detailed accessibility roadmap with delivery timelines?</v>
      </c>
      <c r="C53" s="178" t="str">
        <f>VLOOKUP($A53,Questions!$B$3:$I$258,7,FALSE)</f>
        <v>If products do not fully conform to accessibility standards, it is important that vendors have a roadmap specifying how they will work to achieve it. A roadmap with delivery timelines is best supported by evidence of prior delivery on such timelines. Analysts can better predict time to conformance and institutions can plan accordingly.</v>
      </c>
      <c r="D53" s="178" t="str">
        <f>VLOOKUP($A53,Questions!$B$3:$I$258,8,FALSE)</f>
        <v>TBD</v>
      </c>
    </row>
    <row r="54" spans="1:4" s="320" customFormat="1" ht="48" customHeight="1" x14ac:dyDescent="0.2">
      <c r="A54" s="29" t="s">
        <v>2485</v>
      </c>
      <c r="B54" s="178" t="str">
        <f>VLOOKUP($A54,Questions!$B$3:$I$258,2,FALSE)</f>
        <v>Do you expect your staff to maintain a current skill set in IT accessibility?</v>
      </c>
      <c r="C54" s="178" t="str">
        <f>VLOOKUP($A54,Questions!$B$3:$I$258,7,FALSE)</f>
        <v>Having accessibility expertise within the staff supports the proactive development of accessible products. If staff lack sufficient accessibility expertise, then accessibility improvements may only be the result of the vendor reacting to issues or reports of access barriers submitted by clients of the vendor.</v>
      </c>
      <c r="D54" s="178" t="str">
        <f>VLOOKUP($A54,Questions!$B$3:$I$258,8,FALSE)</f>
        <v>TBD</v>
      </c>
    </row>
    <row r="55" spans="1:4" s="320" customFormat="1" ht="48" customHeight="1" x14ac:dyDescent="0.2">
      <c r="A55" s="29" t="s">
        <v>2490</v>
      </c>
      <c r="B55" s="178" t="str">
        <f>VLOOKUP($A55,Questions!$B$3:$I$258,2,FALSE)</f>
        <v>Do you have a documented and implemented process for reporting and tracking accessibility issues?</v>
      </c>
      <c r="C55" s="178" t="str">
        <f>VLOOKUP($A55,Questions!$B$3:$I$258,7,FALSE)</f>
        <v>Tracking and addressing technical issues is a natural part of any web or software product. Critical accessibility issues can cause a product to become unusable. Vendors should have a process to intake, triage and address accessibility issue reports. Vendors that treat accessibility as ‘feature requests’ for future versions of a product or as non-tracked bug reports (i.e. bug reports lacking accessibility tags) should score lower.</v>
      </c>
      <c r="D55" s="178" t="str">
        <f>VLOOKUP($A55,Questions!$B$3:$I$258,8,FALSE)</f>
        <v>TBD</v>
      </c>
    </row>
    <row r="56" spans="1:4" s="320" customFormat="1" ht="48" customHeight="1" x14ac:dyDescent="0.2">
      <c r="A56" s="29" t="s">
        <v>2495</v>
      </c>
      <c r="B56" s="178" t="str">
        <f>VLOOKUP($A56,Questions!$B$3:$I$258,2,FALSE)</f>
        <v>Do you have documented processes and procedures for implementing accessibility into your development lifecycle?</v>
      </c>
      <c r="C56" s="178" t="str">
        <f>VLOOKUP($A56,Questions!$B$3:$I$258,7,FALSE)</f>
        <v xml:space="preserve">This question is designed to understand how accessibility is included in new versions and features of products, particularly with vendors that implement Agile or similar methodologies where software is updated frequently and continuously.
</v>
      </c>
      <c r="D56" s="178" t="str">
        <f>VLOOKUP($A56,Questions!$B$3:$I$258,8,FALSE)</f>
        <v>TBD</v>
      </c>
    </row>
    <row r="57" spans="1:4" s="320" customFormat="1" ht="48" customHeight="1" x14ac:dyDescent="0.2">
      <c r="A57" s="29" t="s">
        <v>2499</v>
      </c>
      <c r="B57" s="178" t="str">
        <f>VLOOKUP($A57,Questions!$B$3:$I$258,2,FALSE)</f>
        <v>Can all functions of the application or service be performed using only the keyboard?</v>
      </c>
      <c r="C57" s="178" t="str">
        <f>VLOOKUP($A57,Questions!$B$3:$I$258,7,FALSE)</f>
        <v>One critical accessibility requirement is the full use of a product using only the keyboard--no mouse or trackpad. This requirement is easy for a non-technical or non-accessibility expert to understand and verify.</v>
      </c>
      <c r="D57" s="178" t="str">
        <f>VLOOKUP($A57,Questions!$B$3:$I$258,8,FALSE)</f>
        <v>TBD</v>
      </c>
    </row>
    <row r="58" spans="1:4" s="320" customFormat="1" ht="48" customHeight="1" x14ac:dyDescent="0.2">
      <c r="A58" s="29" t="s">
        <v>2504</v>
      </c>
      <c r="B58" s="178" t="str">
        <f>VLOOKUP($A58,Questions!$B$3:$I$258,2,FALSE)</f>
        <v>Does your product rely on activating a special ‘accessibility mode,’ a ‘lite version’ or accessing an alternate interface for accessibility purposes?</v>
      </c>
      <c r="C58" s="178" t="str">
        <f>VLOOKUP($A58,Questions!$B$3:$I$258,7,FALSE)</f>
        <v>Separate accessibility modes or interfaces are indicative of a product design creating an attempted ‘separate but equal’ environment for disabled users. In practice, separate modes or interfaces for accessibility almost never have feature parity and typically get new features less frequently and after the primary version. They therefore provide unequal experiences for disabled users compared with their non-disabled peers. Interfaces, overlays or extensions that create a separate experience or mimic such an environment should be avoided.</v>
      </c>
      <c r="D58" s="178" t="str">
        <f>VLOOKUP($A58,Questions!$B$3:$I$258,8,FALSE)</f>
        <v>TBD</v>
      </c>
    </row>
    <row r="59" spans="1:4" ht="36" customHeight="1" x14ac:dyDescent="0.2">
      <c r="A59" s="430" t="str">
        <f>IF($C$26="No","Assessment of Third Parties - Optional based on QUALIFIER response.","Assessment of Third Parties")</f>
        <v>Assessment of Third Parties</v>
      </c>
      <c r="B59" s="430"/>
      <c r="C59" s="176" t="str">
        <f>$C$22</f>
        <v>Reason for Question</v>
      </c>
      <c r="D59" s="176" t="str">
        <f>$D$22</f>
        <v>Follow-up Inquiries/Responses</v>
      </c>
    </row>
    <row r="60" spans="1:4" ht="96" customHeight="1" x14ac:dyDescent="0.2">
      <c r="A60" s="29" t="s">
        <v>141</v>
      </c>
      <c r="B60" s="178" t="str">
        <f>VLOOKUP($A60,Questions!$B$3:$I$258,2,FALSE)</f>
        <v>Do you perform security assessments of third party companies with which you share data? (i.e. hosting providers, cloud services, PaaS, IaaS, SaaS, etc.).</v>
      </c>
      <c r="C60" s="178" t="str">
        <f>VLOOKUP($A60,Questions!$B$3:$I$258,7,FALSE)</f>
        <v>In the context of the CIA triad, this question is focused on system integrity, ensuring that system changes are only executed by authorized users. Additionally, it is expected that devices (for administrators, vendor staff, and affiliates)that are used to access the vendor's systems are properly managed and secured.</v>
      </c>
      <c r="D60" s="178" t="str">
        <f>VLOOKUP($A60,Questions!$B$3:$I$258,8,FALSE)</f>
        <v>Follow-up with a robust question set if the vendor cannot clearly state full-control of the integrity of their system(s). Questions about administrator access on end-user devices and other maintenance and patching type questions are appropriate.</v>
      </c>
    </row>
    <row r="61" spans="1:4" ht="80" customHeight="1" x14ac:dyDescent="0.2">
      <c r="A61" s="29" t="s">
        <v>142</v>
      </c>
      <c r="B61" s="178" t="str">
        <f>VLOOKUP($A61,Questions!$B$3:$I$258,2,FALSE)</f>
        <v>Provide a brief description for why each of these third parties will have access to institution data.</v>
      </c>
      <c r="C61" s="178">
        <f>VLOOKUP($A61,Questions!$B$3:$I$258,7,FALSE)</f>
        <v>0</v>
      </c>
      <c r="D61" s="178">
        <f>VLOOKUP($A61,Questions!$B$3:$I$258,8,FALSE)</f>
        <v>0</v>
      </c>
    </row>
    <row r="62" spans="1:4" ht="80" customHeight="1" x14ac:dyDescent="0.2">
      <c r="A62" s="29" t="s">
        <v>143</v>
      </c>
      <c r="B62" s="178" t="str">
        <f>VLOOKUP($A62,Questions!$B$3:$I$258,2,FALSE)</f>
        <v>What legal agreements (i.e. contracts) do you have in place with these third parties that address liability in the event of a data breach?</v>
      </c>
      <c r="C62" s="178">
        <f>VLOOKUP($A62,Questions!$B$3:$I$258,7,FALSE)</f>
        <v>0</v>
      </c>
      <c r="D62" s="178">
        <f>VLOOKUP($A62,Questions!$B$3:$I$258,8,FALSE)</f>
        <v>0</v>
      </c>
    </row>
    <row r="63" spans="1:4" s="320" customFormat="1" ht="80" customHeight="1" x14ac:dyDescent="0.2">
      <c r="A63" s="29" t="s">
        <v>341</v>
      </c>
      <c r="B63" s="178" t="str">
        <f>VLOOKUP($A63,Questions!$B$3:$I$258,2,FALSE)</f>
        <v>Do you have an implemented third party management strategy?</v>
      </c>
      <c r="C63" s="178" t="str">
        <f>VLOOKUP($A63,Questions!$B$3:$I$258,7,FALSE)</f>
        <v>Modern technologies allow for rapid deployment of features and with them, come changes to an established code environment. The focus of this question is to verify a vendor's practice of regression testing their code and verifying that previously non-existent risks are introduced into a known, secured environment.</v>
      </c>
      <c r="D63" s="178" t="str">
        <f>VLOOKUP($A63,Questions!$B$3:$I$258,8,FALSE)</f>
        <v>If "No", inquiry if there are plans to implement these processes. Ask the vendor to summarize their decision behind not scanning their assets for vulnerabilities. Be sure that the vendor answers for both systems AND applications. Do not let good practices in one overshadow deficiencies in the other.</v>
      </c>
    </row>
    <row r="64" spans="1:4" ht="80" customHeight="1" x14ac:dyDescent="0.2">
      <c r="A64" s="29" t="s">
        <v>2634</v>
      </c>
      <c r="B64" s="178" t="str">
        <f>VLOOKUP($A64,Questions!$B$3:$I$258,2,FALSE)</f>
        <v>Do you have a process and implemented procedures for managing your hardware supply chain? (e.g., telecommunications equipment, export licensing, computing devices)</v>
      </c>
      <c r="C64" s="178" t="str">
        <f>VLOOKUP($A64,Questions!$B$3:$I$258,7,FALSE)</f>
        <v>Understanding a vendor's hardware supply chain can reveal infrastructure risks that may not be apparent by other means. In some cases, the use of trusted components may be favorable. In others, it may initiate the assessment of the vendor's environment in more detail and/or expand the scope of the institution's assessment.</v>
      </c>
      <c r="D64" s="178" t="str">
        <f>VLOOKUP($A64,Questions!$B$3:$I$258,8,FALSE)</f>
        <v>Follow-up inquiries concerning hardware supply chain will be institution/implementation specific.</v>
      </c>
    </row>
    <row r="65" spans="1:4" ht="36" customHeight="1" x14ac:dyDescent="0.2">
      <c r="A65" s="430" t="str">
        <f>IF($C$30="","Consulting",IF($C$30="Yes","Consulting - All questions after this section are OPTIONAL.","Consulting - Optional based on QUALIFIER response."))</f>
        <v>Consulting - Optional based on QUALIFIER response.</v>
      </c>
      <c r="B65" s="430"/>
      <c r="C65" s="176" t="str">
        <f>$C$22</f>
        <v>Reason for Question</v>
      </c>
      <c r="D65" s="176" t="str">
        <f>$D$22</f>
        <v>Follow-up Inquiries/Responses</v>
      </c>
    </row>
    <row r="66" spans="1:4" x14ac:dyDescent="0.2">
      <c r="A66" s="178" t="str">
        <f>'HECVAT - Full'!A68</f>
        <v>CONS-01</v>
      </c>
      <c r="B66" s="178" t="str">
        <f>VLOOKUP($A66,Questions!$B$3:$I$258,2,FALSE)</f>
        <v>Will the consulting take place on-premises?</v>
      </c>
      <c r="C66" s="178">
        <f>VLOOKUP($A66,Questions!$B$3:$I$258,7,FALSE)</f>
        <v>0</v>
      </c>
      <c r="D66" s="178">
        <f>VLOOKUP($A66,Questions!$B$3:$I$258,8,FALSE)</f>
        <v>0</v>
      </c>
    </row>
    <row r="67" spans="1:4" x14ac:dyDescent="0.2">
      <c r="A67" s="178" t="str">
        <f>'HECVAT - Full'!A69</f>
        <v>CONS-02</v>
      </c>
      <c r="B67" s="178" t="str">
        <f>VLOOKUP($A67,Questions!$B$3:$I$258,2,FALSE)</f>
        <v>Will the consultant require access to Institution's network resources?</v>
      </c>
      <c r="C67" s="178">
        <f>VLOOKUP($A67,Questions!$B$3:$I$258,7,FALSE)</f>
        <v>0</v>
      </c>
      <c r="D67" s="178">
        <f>VLOOKUP($A67,Questions!$B$3:$I$258,8,FALSE)</f>
        <v>0</v>
      </c>
    </row>
    <row r="68" spans="1:4" ht="30" x14ac:dyDescent="0.2">
      <c r="A68" s="178" t="str">
        <f>'HECVAT - Full'!A70</f>
        <v>CONS-03</v>
      </c>
      <c r="B68" s="178" t="str">
        <f>VLOOKUP($A68,Questions!$B$3:$I$258,2,FALSE)</f>
        <v>Will the consultant require access to hardware in the Institution's data centers?</v>
      </c>
      <c r="C68" s="178">
        <f>VLOOKUP($A68,Questions!$B$3:$I$258,7,FALSE)</f>
        <v>0</v>
      </c>
      <c r="D68" s="178">
        <f>VLOOKUP($A68,Questions!$B$3:$I$258,8,FALSE)</f>
        <v>0</v>
      </c>
    </row>
    <row r="69" spans="1:4" ht="30" x14ac:dyDescent="0.2">
      <c r="A69" s="178" t="str">
        <f>'HECVAT - Full'!A71</f>
        <v>CONS-04</v>
      </c>
      <c r="B69" s="178" t="str">
        <f>VLOOKUP($A69,Questions!$B$3:$I$258,2,FALSE)</f>
        <v>Will the consultant require an account within the Institution's domain (@*.edu)?</v>
      </c>
      <c r="C69" s="178">
        <f>VLOOKUP($A69,Questions!$B$3:$I$258,7,FALSE)</f>
        <v>0</v>
      </c>
      <c r="D69" s="178">
        <f>VLOOKUP($A69,Questions!$B$3:$I$258,8,FALSE)</f>
        <v>0</v>
      </c>
    </row>
    <row r="70" spans="1:4" ht="30" x14ac:dyDescent="0.2">
      <c r="A70" s="178" t="str">
        <f>'HECVAT - Full'!A72</f>
        <v>CONS-05</v>
      </c>
      <c r="B70" s="178" t="str">
        <f>VLOOKUP($A70,Questions!$B$3:$I$258,2,FALSE)</f>
        <v>Has the consultant received training on [sensitive, HIPAA, PCI, etc.] data handling?</v>
      </c>
      <c r="C70" s="178">
        <f>VLOOKUP($A70,Questions!$B$3:$I$258,7,FALSE)</f>
        <v>0</v>
      </c>
      <c r="D70" s="178">
        <f>VLOOKUP($A70,Questions!$B$3:$I$258,8,FALSE)</f>
        <v>0</v>
      </c>
    </row>
    <row r="71" spans="1:4" x14ac:dyDescent="0.2">
      <c r="A71" s="178" t="str">
        <f>'HECVAT - Full'!A73</f>
        <v>CONS-06</v>
      </c>
      <c r="B71" s="178" t="str">
        <f>VLOOKUP($A71,Questions!$B$3:$I$258,2,FALSE)</f>
        <v>Will any data be transferred to the consultant's possession?</v>
      </c>
      <c r="C71" s="178">
        <f>VLOOKUP($A71,Questions!$B$3:$I$258,7,FALSE)</f>
        <v>0</v>
      </c>
      <c r="D71" s="178">
        <f>VLOOKUP($A71,Questions!$B$3:$I$258,8,FALSE)</f>
        <v>0</v>
      </c>
    </row>
    <row r="72" spans="1:4" s="1" customFormat="1" x14ac:dyDescent="0.2">
      <c r="A72" s="178" t="str">
        <f>'HECVAT - Full'!A74</f>
        <v>CONS-07</v>
      </c>
      <c r="B72" s="178" t="str">
        <f>VLOOKUP($A72,Questions!$B$3:$I$258,2,FALSE)</f>
        <v>Is it encrypted (at rest) while in the consultant's possession?</v>
      </c>
      <c r="C72" s="178">
        <f>VLOOKUP($A72,Questions!$B$3:$I$258,7,FALSE)</f>
        <v>0</v>
      </c>
      <c r="D72" s="178">
        <f>VLOOKUP($A72,Questions!$B$3:$I$258,8,FALSE)</f>
        <v>0</v>
      </c>
    </row>
    <row r="73" spans="1:4" ht="30" x14ac:dyDescent="0.2">
      <c r="A73" s="178" t="str">
        <f>'HECVAT - Full'!A75</f>
        <v>CONS-08</v>
      </c>
      <c r="B73" s="178" t="str">
        <f>VLOOKUP($A73,Questions!$B$3:$I$258,2,FALSE)</f>
        <v>Will the consultant need remote access to the Institution's network or systems?</v>
      </c>
      <c r="C73" s="178">
        <f>VLOOKUP($A73,Questions!$B$3:$I$258,7,FALSE)</f>
        <v>0</v>
      </c>
      <c r="D73" s="178">
        <f>VLOOKUP($A73,Questions!$B$3:$I$258,8,FALSE)</f>
        <v>0</v>
      </c>
    </row>
    <row r="74" spans="1:4" s="1" customFormat="1" x14ac:dyDescent="0.2">
      <c r="A74" s="178" t="str">
        <f>'HECVAT - Full'!A76</f>
        <v>CONS-09</v>
      </c>
      <c r="B74" s="178" t="str">
        <f>VLOOKUP($A74,Questions!$B$3:$I$258,2,FALSE)</f>
        <v>Can we restrict that access based on source IP address?</v>
      </c>
      <c r="C74" s="178">
        <f>VLOOKUP($A74,Questions!$B$3:$I$258,7,FALSE)</f>
        <v>0</v>
      </c>
      <c r="D74" s="178">
        <f>VLOOKUP($A74,Questions!$B$3:$I$258,8,FALSE)</f>
        <v>0</v>
      </c>
    </row>
    <row r="75" spans="1:4" ht="36" customHeight="1" x14ac:dyDescent="0.2">
      <c r="A75" s="430" t="str">
        <f>IF($C$30="","Application/Service Security",IF($C$30="Yes","App/Service Security - Optional based on QUALIFIER response.","Application/Service Security"))</f>
        <v>Application/Service Security</v>
      </c>
      <c r="B75" s="430"/>
      <c r="C75" s="176" t="str">
        <f>$C$22</f>
        <v>Reason for Question</v>
      </c>
      <c r="D75" s="176" t="str">
        <f>$D$22</f>
        <v>Follow-up Inquiries/Responses</v>
      </c>
    </row>
    <row r="76" spans="1:4" ht="120" x14ac:dyDescent="0.2">
      <c r="A76" s="178" t="str">
        <f>'HECVAT - Full'!A78</f>
        <v>APPL-01</v>
      </c>
      <c r="B76" s="178" t="str">
        <f>VLOOKUP($A76,Questions!$B$3:$I$258,2,FALSE)</f>
        <v>Are access controls for institutional accounts based on structured rules, such as role-based access control (RBAC), attribute-based access control (ABAC) or policy-based access control (PBAC)?</v>
      </c>
      <c r="C76" s="178" t="str">
        <f>VLOOKUP($A76,Questions!$B$3:$I$258,7,FALSE)</f>
        <v>Understanding access control capabilities allows an institution to estimate the type of maintenance efforts will be involved to manage a system. Depending on the users, concerns may or not be elevated. The value of this question is largely determined by the deployment strategy and use case of the software/product/service under review. This question is specific to end-users.</v>
      </c>
      <c r="D76" s="178" t="str">
        <f>VLOOKUP($A76,Questions!$B$3:$I$258,8,FALSE)</f>
        <v>Ask the vendor to summarize the best practices to restrict/control the access given to the institution's end-users without the use of RBAC. Make sure to understand the administrative requirements/overhead introduced in the vendor's environment.</v>
      </c>
    </row>
    <row r="77" spans="1:4" ht="112" customHeight="1" x14ac:dyDescent="0.2">
      <c r="A77" s="178" t="str">
        <f>'HECVAT - Full'!A79</f>
        <v>APPL-02</v>
      </c>
      <c r="B77" s="178" t="str">
        <f>VLOOKUP($A77,Questions!$B$3:$I$258,2,FALSE)</f>
        <v>Are access controls for staff within your organization based on structured rules, such as RBAC, ABAC, or PBAC?</v>
      </c>
      <c r="C77" s="178" t="str">
        <f>VLOOKUP($A77,Questions!$B$3:$I$258,7,FALSE)</f>
        <v>Managing a software/product/service may rely on various professionals to administrate a system. This question is focused on how administration, and the segregation of functions, is implemented within the vendor's infrastructure.</v>
      </c>
      <c r="D77" s="178" t="str">
        <f>VLOOKUP($A77,Questions!$B$3:$I$258,8,FALSE)</f>
        <v>Managing a complex infrastructure requires diligence in protecting access and authority. Unsatisfactory responses may indicate the lack of maturity with a vendor and/or a flat infrastructure with few individuals with broad authority. Inquire about separation of duties and look for areas of inappropriate functional overlap.</v>
      </c>
    </row>
    <row r="78" spans="1:4" ht="112" customHeight="1" x14ac:dyDescent="0.2">
      <c r="A78" s="178" t="str">
        <f>'HECVAT - Full'!A80</f>
        <v>APPL-03</v>
      </c>
      <c r="B78" s="178" t="str">
        <f>VLOOKUP($A78,Questions!$B$3:$I$258,2,FALSE)</f>
        <v>Does the system provide data input validation and error messages?</v>
      </c>
      <c r="C78" s="178" t="str">
        <f>VLOOKUP($A78,Questions!$B$3:$I$258,7,FALSE)</f>
        <v>Input validation is a secure coding best practices so confirming its implementation is normally a high priority. Error messages (to the system and user) can be used to detect abnormal use and to better protect institutional data. Depending on the criticality of data and the flow of said data, an institution's risk tolerance will be unique to their environment.</v>
      </c>
      <c r="D78" s="178" t="str">
        <f>VLOOKUP($A78,Questions!$B$3:$I$258,8,FALSE)</f>
        <v>Inquire about any planned improvements to these capabilities. Ask about their product(s) roadmap and try to understand how they prioritize security concerns in their environment.</v>
      </c>
    </row>
    <row r="79" spans="1:4" ht="112" customHeight="1" x14ac:dyDescent="0.2">
      <c r="A79" s="178" t="str">
        <f>'HECVAT - Full'!A81</f>
        <v>APPL-04</v>
      </c>
      <c r="B79" s="178" t="str">
        <f>VLOOKUP($A79,Questions!$B$3:$I$258,2,FALSE)</f>
        <v>Are you using a web application firewall (WAF)?</v>
      </c>
      <c r="C79" s="178" t="str">
        <f>VLOOKUP($A79,Questions!$B$3:$I$258,7,FALSE)</f>
        <v>The use case, vendor infrastructure, and types of services offered will greatly affect the need for various firewalling devices. The focus of this question is integrity, ensuring that the systems hosting institutional data are limited in need-only communications. The use of a WAF is important in systems in which a vendor has limited access to the to code infrastructure.</v>
      </c>
      <c r="D79" s="178" t="str">
        <f>VLOOKUP($A79,Questions!$B$3:$I$258,8,FALSE)</f>
        <v>If a vendors states that they outsource their code development and do not run a WAF, there is elevated reason for concern. Verify how code is tested, monitored, and controlled in production environments.</v>
      </c>
    </row>
    <row r="80" spans="1:4" ht="112" customHeight="1" x14ac:dyDescent="0.2">
      <c r="A80" s="178" t="str">
        <f>'HECVAT - Full'!A82</f>
        <v>APPL-05</v>
      </c>
      <c r="B80" s="178" t="str">
        <f>VLOOKUP($A80,Questions!$B$3:$I$258,2,FALSE)</f>
        <v>Do you have a process and implemented procedures for managing your software supply chain (e.g. libraries, repositories, frameworks, etc)</v>
      </c>
      <c r="C80" s="178" t="str">
        <f>VLOOKUP($A80,Questions!$B$3:$I$258,7,FALSE)</f>
        <v>Understanding system requirements and/or dependencies (e.g., libraries, repositories, frameworks, toolkits, modules, etc.) can reveal infrastructure risks that may not be apparent by other means. In some cases, the use of trusted components may be favorable. In others, it may initiate the assessment of the vendor's environment in more detail and/or expand the scope of the institution's assessment.</v>
      </c>
      <c r="D80" s="178" t="str">
        <f>VLOOKUP($A80,Questions!$B$3:$I$258,8,FALSE)</f>
        <v>Follow-up inquiries concerning software supply chain will be institution/implementation specific.</v>
      </c>
    </row>
    <row r="81" spans="1:4" ht="136" customHeight="1" x14ac:dyDescent="0.2">
      <c r="A81" s="178" t="str">
        <f>'HECVAT - Full'!A83</f>
        <v>APPL-06</v>
      </c>
      <c r="B81" s="178" t="str">
        <f>VLOOKUP($A81,Questions!$B$3:$I$258,2,FALSE)</f>
        <v>Are only currently supported operating system(s), software, and libraries leveraged by the system(s)/application(s) that will have access to institution's data?</v>
      </c>
      <c r="C81" s="178" t="str">
        <f>VLOOKUP($A81,Questions!$B$3:$I$258,7,FALSE)</f>
        <v>Vendor responses to this question provides clarity on environment constraints that may exist and/or influence future development, configurations, infrastructure, etc. Although the vendor response may not directly affect end-users, the risks of the underlying infrastructure is better understood.</v>
      </c>
      <c r="D81" s="178" t="str">
        <f>VLOOKUP($A81,Questions!$B$3:$I$258,8,FALSE)</f>
        <v>Follow-up inquiries for operating systems leveraged by the vendor will be institution/implementation specific.</v>
      </c>
    </row>
    <row r="82" spans="1:4" s="1" customFormat="1" ht="91.5" customHeight="1" x14ac:dyDescent="0.2">
      <c r="A82" s="178" t="str">
        <f>'HECVAT - Full'!A84</f>
        <v>APPL-07</v>
      </c>
      <c r="B82" s="178" t="str">
        <f>VLOOKUP($A82,Questions!$B$3:$I$258,2,FALSE)</f>
        <v>If mobile, is the application available from a trusted source (e.g., App Store, Google Play Store)?</v>
      </c>
      <c r="C82" s="178" t="str">
        <f>VLOOKUP($A82,Questions!$B$3:$I$258,7,FALSE)</f>
        <v>Distributing application via known, moderately vetted application platform decreases the chances of malicious code distribution. Standalone deployments (non-trusted sources) should be looked at more closely.</v>
      </c>
      <c r="D82" s="178" t="str">
        <f>VLOOKUP($A82,Questions!$B$3:$I$258,8,FALSE)</f>
        <v>Ask the vendor why this deployment strategy is used. Ask if it is a restriction of the app store platform or some other environment restriction.</v>
      </c>
    </row>
    <row r="83" spans="1:4" ht="84" customHeight="1" x14ac:dyDescent="0.2">
      <c r="A83" s="178" t="str">
        <f>'HECVAT - Full'!A85</f>
        <v>APPL-08</v>
      </c>
      <c r="B83" s="178" t="str">
        <f>VLOOKUP($A83,Questions!$B$3:$I$258,2,FALSE)</f>
        <v>Does your application require access to location or GPS data?</v>
      </c>
      <c r="C83" s="178" t="str">
        <f>VLOOKUP($A83,Questions!$B$3:$I$258,7,FALSE)</f>
        <v>Sharing location data significantly increases risk factors for users.  It's important to understand if this is required.</v>
      </c>
      <c r="D83" s="178" t="str">
        <f>VLOOKUP($A83,Questions!$B$3:$I$258,8,FALSE)</f>
        <v xml:space="preserve">Ask the vendor about the need for this requirement and understand any mitigation strategies that may be possible. </v>
      </c>
    </row>
    <row r="84" spans="1:4" ht="39.75" customHeight="1" x14ac:dyDescent="0.2">
      <c r="A84" s="178" t="str">
        <f>'HECVAT - Full'!A86</f>
        <v>APPL-09</v>
      </c>
      <c r="B84" s="178" t="str">
        <f>VLOOKUP($A84,Questions!$B$3:$I$258,2,FALSE)</f>
        <v>Does your application provide separation of duties between security administration, system administration, and standard user functions?</v>
      </c>
      <c r="C84" s="178" t="str">
        <f>VLOOKUP($A84,Questions!$B$3:$I$258,7,FALSE)</f>
        <v>Managing a software/product/service may rely on various teams to administrate a system, in this question, it is security operations and systems administration. This question is focused on how system(s) administration, and the segregation of duties, are implemented in the vendor's organization, so that system administrators do not also have security responsibilities (e.g., monitoring, mitigating, reporting, etc.)</v>
      </c>
      <c r="D84" s="178" t="str">
        <f>VLOOKUP($A84,Questions!$B$3:$I$258,8,FALSE)</f>
        <v>Ask the vendor to summarize the best practices for securing their system(s) administratively without the use of RBAC. Make sure to understand the administrative requirements/overhead introduced in the vendor's environment.</v>
      </c>
    </row>
    <row r="85" spans="1:4" ht="48" customHeight="1" x14ac:dyDescent="0.2">
      <c r="A85" s="178" t="str">
        <f>'HECVAT - Full'!A87</f>
        <v>APPL-10</v>
      </c>
      <c r="B85" s="178" t="str">
        <f>VLOOKUP($A85,Questions!$B$3:$I$258,2,FALSE)</f>
        <v>Do you have a fully implemented policy or procedure that details how your employees obtain administrator access to institutional instance of the application?</v>
      </c>
      <c r="C85" s="178">
        <f>VLOOKUP($A85,Questions!$B$3:$I$258,7,FALSE)</f>
        <v>0</v>
      </c>
      <c r="D85" s="178">
        <f>VLOOKUP($A85,Questions!$B$3:$I$258,8,FALSE)</f>
        <v>0</v>
      </c>
    </row>
    <row r="86" spans="1:4" ht="36" customHeight="1" x14ac:dyDescent="0.2">
      <c r="A86" s="430" t="str">
        <f>IF($C$30="","Authentication, Authorization, and Accounting",IF($C$30="Yes","AAA - Optional based on QUALIFIER response.","Authentication, Authorization, and Accounting"))</f>
        <v>Authentication, Authorization, and Accounting</v>
      </c>
      <c r="B86" s="430"/>
      <c r="C86" s="176" t="str">
        <f>$C$22</f>
        <v>Reason for Question</v>
      </c>
      <c r="D86" s="176" t="str">
        <f>$D$22</f>
        <v>Follow-up Inquiries/Responses</v>
      </c>
    </row>
    <row r="87" spans="1:4" ht="112" customHeight="1" x14ac:dyDescent="0.2">
      <c r="A87" s="178" t="str">
        <f>'HECVAT - Full'!A93</f>
        <v>AAAI-01</v>
      </c>
      <c r="B87" s="178" t="str">
        <f>VLOOKUP($A87,Questions!$B$3:$I$258,2,FALSE)</f>
        <v>Does your solution support single sign-on (SSO) protocols for user and administrator authentication?</v>
      </c>
      <c r="C87" s="178" t="str">
        <f>VLOOKUP($A87,Questions!$B$3:$I$258,7,FALSE)</f>
        <v>This question is to set account management expectations for the institution. A system that can integrate with existing, vetted solutions, has its advantages and may have less administrative overhead. Also, adherence to standards here gives credit to other standards-oriented questions/responses.</v>
      </c>
      <c r="D87" s="178" t="str">
        <f>VLOOKUP($A87,Questions!$B$3:$I$258,8,FALSE)</f>
        <v>Follow-up inquiries for IAM requirements will be institution/implementation specific.</v>
      </c>
    </row>
    <row r="88" spans="1:4" ht="60" x14ac:dyDescent="0.2">
      <c r="A88" s="178" t="str">
        <f>'HECVAT - Full'!A94</f>
        <v>AAAI-02</v>
      </c>
      <c r="B88" s="178" t="str">
        <f>VLOOKUP($A88,Questions!$B$3:$I$258,2,FALSE)</f>
        <v>Does your solution support local authentication protocols for user and administrator authentication?</v>
      </c>
      <c r="C88" s="178" t="str">
        <f>VLOOKUP($A88,Questions!$B$3:$I$258,7,FALSE)</f>
        <v xml:space="preserve">The purpose of this question is understand the vendor's authentication infrastructure so that additional questions can be formulated for the institution's use case. </v>
      </c>
      <c r="D88" s="178" t="str">
        <f>VLOOKUP($A88,Questions!$B$3:$I$258,8,FALSE)</f>
        <v>The content of this response may or may not have value for the type of use case on the institution. Follow-up inquiries for authentication modes will be institution/implementation specific.</v>
      </c>
    </row>
    <row r="89" spans="1:4" ht="105" x14ac:dyDescent="0.2">
      <c r="A89" s="178" t="str">
        <f>'HECVAT - Full'!A95</f>
        <v>AAAI-03</v>
      </c>
      <c r="B89" s="178" t="str">
        <f>VLOOKUP($A89,Questions!$B$3:$I$258,2,FALSE)</f>
        <v>Can you enforce password/passphrase aging requirements?</v>
      </c>
      <c r="C89" s="178" t="str">
        <f>VLOOKUP($A89,Questions!$B$3:$I$258,7,FALSE)</f>
        <v>This question is primarily focused on account management capabilities that are built into a system. Although aging is not always required, a system that lacks commodity functionality may be lacking in other areas as well. Use the vendor's response to this question as a way to pivot to other questions, as needed.</v>
      </c>
      <c r="D89" s="178" t="str">
        <f>VLOOKUP($A89,Questions!$B$3:$I$258,8,FALSE)</f>
        <v>The value of this question depends on your institution's policy on passwords, its use of 2FA, or any number of factors. Follow-ups for this question are unique to the institution.</v>
      </c>
    </row>
    <row r="90" spans="1:4" ht="60" x14ac:dyDescent="0.2">
      <c r="A90" s="178" t="str">
        <f>'HECVAT - Full'!A96</f>
        <v>AAAI-04</v>
      </c>
      <c r="B90" s="178" t="str">
        <f>VLOOKUP($A90,Questions!$B$3:$I$258,2,FALSE)</f>
        <v>Can you enforce password/passphrase complexity requirements [provided by the institution]?</v>
      </c>
      <c r="C90" s="178" t="str">
        <f>VLOOKUP($A90,Questions!$B$3:$I$258,7,FALSE)</f>
        <v>Many institutions have policy focused on passwords/passphrases and this question confirms the capacity of a vendor's software/product/service to comply.</v>
      </c>
      <c r="D90" s="178" t="str">
        <f>VLOOKUP($A90,Questions!$B$3:$I$258,8,FALSE)</f>
        <v>Follow-up inquiries for password/passphrase complexity requirements will be institution/implementation specific.</v>
      </c>
    </row>
    <row r="91" spans="1:4" ht="112" customHeight="1" x14ac:dyDescent="0.2">
      <c r="A91" s="178" t="str">
        <f>'HECVAT - Full'!A97</f>
        <v>AAAI-05</v>
      </c>
      <c r="B91" s="178" t="str">
        <f>VLOOKUP($A91,Questions!$B$3:$I$258,2,FALSE)</f>
        <v>Does the system have password complexity or length limitations and/or restrictions?</v>
      </c>
      <c r="C91" s="178" t="str">
        <f>VLOOKUP($A91,Questions!$B$3:$I$258,7,FALSE)</f>
        <v>Many institutions have policy focused on passwords/passphrases and this question confirms the capacity of a vendor's software/product/service to comply.</v>
      </c>
      <c r="D91" s="178" t="str">
        <f>VLOOKUP($A91,Questions!$B$3:$I$258,8,FALSE)</f>
        <v>Follow-up inquiries for password/passphrase limitations and/or restrictions will be institution/implementation specific.</v>
      </c>
    </row>
    <row r="92" spans="1:4" ht="60" x14ac:dyDescent="0.2">
      <c r="A92" s="178" t="str">
        <f>'HECVAT - Full'!A98</f>
        <v>AAAI-06</v>
      </c>
      <c r="B92" s="178" t="str">
        <f>VLOOKUP($A92,Questions!$B$3:$I$258,2,FALSE)</f>
        <v>Do you have documented password/passphrase reset procedures that are currently implemented in the system and/or customer support?</v>
      </c>
      <c r="C92" s="178" t="str">
        <f>VLOOKUP($A92,Questions!$B$3:$I$258,7,FALSE)</f>
        <v xml:space="preserve">Account management can be a time-consuming part of an information system. Account reset capabilities, built into a system, can reduce burden on institutional support services. </v>
      </c>
      <c r="D92" s="178" t="str">
        <f>VLOOKUP($A92,Questions!$B$3:$I$258,8,FALSE)</f>
        <v>Ask the vendor how end-users will be supported. Ask for training documentation or knowledgebase content. Confirm vendor and institution responsibilities in this support area (and others).</v>
      </c>
    </row>
    <row r="93" spans="1:4" ht="75" x14ac:dyDescent="0.2">
      <c r="A93" s="178" t="str">
        <f>'HECVAT - Full'!A99</f>
        <v>AAAI-07</v>
      </c>
      <c r="B93" s="178" t="str">
        <f>VLOOKUP($A93,Questions!$B$3:$I$258,2,FALSE)</f>
        <v>Does your organization participate in InCommon or another eduGAIN affiliated trust federation?</v>
      </c>
      <c r="C93" s="178" t="str">
        <f>VLOOKUP($A93,Questions!$B$3:$I$258,7,FALSE)</f>
        <v>This question defines the vendors scope of federated identity practices and their willingness to embrace higher education requirements.</v>
      </c>
      <c r="D93" s="178" t="str">
        <f>VLOOKUP($A93,Questions!$B$3:$I$258,8,FALSE)</f>
        <v>If a vendor indicates that a system is standalone and cannot integrate with community standards, follow-up with maturity questions and ask about other commodity type functions or other system requirements your institution may have.</v>
      </c>
    </row>
    <row r="94" spans="1:4" ht="105" x14ac:dyDescent="0.2">
      <c r="A94" s="178" t="str">
        <f>'HECVAT - Full'!A100</f>
        <v>AAAI-08</v>
      </c>
      <c r="B94" s="178" t="str">
        <f>VLOOKUP($A94,Questions!$B$3:$I$258,2,FALSE)</f>
        <v>Does your application support integration with other authentication and authorization systems?</v>
      </c>
      <c r="C94" s="178" t="str">
        <f>VLOOKUP($A94,Questions!$B$3:$I$258,7,FALSE)</f>
        <v>This question is to set account management expectations for the institution. A system that can integrate with existing, vetted solutions, has its advantages and may have less administrative overhead. Also, adherence to standards here gives credit to other standards-oriented questions/responses.</v>
      </c>
      <c r="D94" s="178" t="str">
        <f>VLOOKUP($A94,Questions!$B$3:$I$258,8,FALSE)</f>
        <v>If a vendor indicates that a system is standalone and cannot integrate with the institution's infrastructure, follow-up with maturity questions and ask about other commodity type functions or other system requirements your institution may have.</v>
      </c>
    </row>
    <row r="95" spans="1:4" ht="62.25" customHeight="1" x14ac:dyDescent="0.2">
      <c r="A95" s="178" t="str">
        <f>'HECVAT - Full'!A101</f>
        <v>AAAI-09</v>
      </c>
      <c r="B95" s="178" t="str">
        <f>VLOOKUP($A95,Questions!$B$3:$I$258,2,FALSE)</f>
        <v>Does your solution support any of the following Web SSO standards? [e.g., SAML2 (with redirect flow), OIDC, CAS, or other]</v>
      </c>
      <c r="C95" s="178" t="str">
        <f>VLOOKUP($A95,Questions!$B$3:$I$258,7,FALSE)</f>
        <v>This question is to set account management expectations for the institution. A system that can integrate with existing, vetted solutions, has its advantages and may have less administrative overhead. Also, adherence to standards here gives credit to other standards-oriented questions/responses.</v>
      </c>
      <c r="D95" s="178" t="str">
        <f>VLOOKUP($A95,Questions!$B$3:$I$258,8,FALSE)</f>
        <v>Follow-up inquiries for IAM requirements will be institution/implementation specific.</v>
      </c>
    </row>
    <row r="96" spans="1:4" ht="84" customHeight="1" x14ac:dyDescent="0.2">
      <c r="A96" s="178" t="str">
        <f>'HECVAT - Full'!A102</f>
        <v>AAAI-10</v>
      </c>
      <c r="B96" s="178" t="str">
        <f>VLOOKUP($A96,Questions!$B$3:$I$258,2,FALSE)</f>
        <v>Do you support differentiation between email address and user identifier?</v>
      </c>
      <c r="C96" s="178" t="str">
        <f>VLOOKUP($A96,Questions!$B$3:$I$258,7,FALSE)</f>
        <v>This questions allows an institution to know vendor system limitations and to help them gauge the resources (that may be needed to implement) required to successfully integrate the product/service with institution systems.</v>
      </c>
      <c r="D96" s="178" t="str">
        <f>VLOOKUP($A96,Questions!$B$3:$I$258,8,FALSE)</f>
        <v>Follow-up inquiries for identifier requirements will be institution/implementation specific.</v>
      </c>
    </row>
    <row r="97" spans="1:4" ht="75" x14ac:dyDescent="0.2">
      <c r="A97" s="178" t="str">
        <f>'HECVAT - Full'!A103</f>
        <v>AAAI-11</v>
      </c>
      <c r="B97" s="178" t="str">
        <f>VLOOKUP($A97,Questions!$B$3:$I$258,2,FALSE)</f>
        <v>Do you allow the customer to specify attribute mappings for any needed information beyond a user identifier? [e.g., Reference eduPerson, ePPA/ePPN/ePE ]</v>
      </c>
      <c r="C97" s="178" t="str">
        <f>VLOOKUP($A97,Questions!$B$3:$I$258,7,FALSE)</f>
        <v>This questions allows an institution to know vendor system limitations and to help them gauge the resources (that may be needed to implement) required to successfully integrate the product/service with institution systems.</v>
      </c>
      <c r="D97" s="178" t="str">
        <f>VLOOKUP($A97,Questions!$B$3:$I$258,8,FALSE)</f>
        <v>Follow-up inquiries for attirbute mapping requirements will be institution/implementation specific.</v>
      </c>
    </row>
    <row r="98" spans="1:4" ht="96" customHeight="1" x14ac:dyDescent="0.2">
      <c r="A98" s="178" t="str">
        <f>'HECVAT - Full'!A104</f>
        <v>AAAI-12</v>
      </c>
      <c r="B98" s="178" t="str">
        <f>VLOOKUP($A98,Questions!$B$3:$I$258,2,FALSE)</f>
        <v>If you don't support SSO, does your application and/or user-frontend/portal support multi-factor authentication? (e.g. Duo, Google Authenticator, OTP, etc.)</v>
      </c>
      <c r="C98" s="178" t="str">
        <f>VLOOKUP($A98,Questions!$B$3:$I$258,7,FALSE)</f>
        <v xml:space="preserve">2FA/MFA, implemented correctly, strengthens the security state of a system. 2FA/MFA is commonly implemented and in many use cases, a requirement for account protection purposes. </v>
      </c>
      <c r="D98" s="178" t="str">
        <f>VLOOKUP($A98,Questions!$B$3:$I$258,8,FALSE)</f>
        <v>Ask the vendor about hardware and software options, future roadmap for implementations and support, etc.</v>
      </c>
    </row>
    <row r="99" spans="1:4" ht="63.75" customHeight="1" x14ac:dyDescent="0.2">
      <c r="A99" s="178" t="str">
        <f>'HECVAT - Full'!A105</f>
        <v>AAAI-13</v>
      </c>
      <c r="B99" s="178" t="str">
        <f>VLOOKUP($A99,Questions!$B$3:$I$258,2,FALSE)</f>
        <v>Does your application automatically lock the session or log-out an account after a period of inactivity?</v>
      </c>
      <c r="C99" s="178" t="str">
        <f>VLOOKUP($A99,Questions!$B$3:$I$258,7,FALSE)</f>
        <v>This is a question to ensure account integrity and institutional data confidentiality.</v>
      </c>
      <c r="D99" s="178" t="str">
        <f>VLOOKUP($A99,Questions!$B$3:$I$258,8,FALSE)</f>
        <v>Follow-up inquiries for IAM requirements will be institution/implementation specific.</v>
      </c>
    </row>
    <row r="100" spans="1:4" ht="63" customHeight="1" x14ac:dyDescent="0.2">
      <c r="A100" s="178" t="str">
        <f>'HECVAT - Full'!A106</f>
        <v>AAAI-14</v>
      </c>
      <c r="B100" s="178" t="str">
        <f>VLOOKUP($A100,Questions!$B$3:$I$258,2,FALSE)</f>
        <v>Are there any passwords/passphrases hard coded into your systems or products?</v>
      </c>
      <c r="C100" s="178" t="str">
        <f>VLOOKUP($A100,Questions!$B$3:$I$258,7,FALSE)</f>
        <v xml:space="preserve">The response to this question can reveal the use (or not) of coding best-practices. If passwords/passphrases are hard coded into systems/productions, the vendor should provide robust details supporting why this is required. </v>
      </c>
      <c r="D100" s="178" t="str">
        <f>VLOOKUP($A100,Questions!$B$3:$I$258,8,FALSE)</f>
        <v>Vague responses to this question should be met with concern. Repeat the question if first answer insufficiently - ask pointedly to ensure the vendor is not misunderstood.</v>
      </c>
    </row>
    <row r="101" spans="1:4" ht="96" customHeight="1" x14ac:dyDescent="0.2">
      <c r="A101" s="178" t="str">
        <f>'HECVAT - Full'!A109</f>
        <v>AAAI-17</v>
      </c>
      <c r="B101" s="178" t="str">
        <f>VLOOKUP($A101,Questions!$B$3:$I$258,2,FALSE)</f>
        <v>Are audit logs available that include AT LEAST all of the following; login, logout, actions performed, and source IP address?</v>
      </c>
      <c r="C101" s="178" t="str">
        <f>VLOOKUP($A101,Questions!$B$3:$I$258,7,FALSE)</f>
        <v>Strong logging capabilities are vital to the proper management of a system. Implementing an immature system that lacks sufficient logging capabilities exposes an institution to great risk. Depending on your risk tolerance and the use case, your institution may or may not be concerned. The focus of this question is end-user logs.</v>
      </c>
      <c r="D101" s="178" t="str">
        <f>VLOOKUP($A101,Questions!$B$3:$I$258,8,FALSE)</f>
        <v>If a weak response is given to this answer, it is appropriate to ask directed answers to get specific information. Ensure that questions are targeted to ensure responses will come from the appropriate party within the vendor.</v>
      </c>
    </row>
    <row r="102" spans="1:4" ht="120" x14ac:dyDescent="0.2">
      <c r="A102" s="178" t="str">
        <f>'HECVAT - Full'!A110</f>
        <v>AAAI-18</v>
      </c>
      <c r="B102" s="178" t="str">
        <f>VLOOKUP($A102,Questions!$B$3:$I$258,2,FALSE)</f>
        <v>Describe or provide a reference to the a) system capability to log security/authorization changes as well as user and administrator security events (i.e. physical or electronic)(e.g. login failures, access denied, changes accepted), and b) all requirements necessary to implement logging and monitoring on the system. Include c) information about SIEM/log collector usage.</v>
      </c>
      <c r="C102" s="178" t="str">
        <f>VLOOKUP($A102,Questions!$B$3:$I$258,7,FALSE)</f>
        <v xml:space="preserve">Strong logging capabilities are vital to the proper management of a system. Implementing an immature system that lacks sufficient logging capabilities exposes an institution to great risk. Depending on your risk tolerance and the use case, your institution may or may not be concerned. The focus of this question is system-related logs (e.g., including but not limited to - events, state changes, control modification, etc.). </v>
      </c>
      <c r="D102" s="178" t="str">
        <f>VLOOKUP($A102,Questions!$B$3:$I$258,8,FALSE)</f>
        <v>If a weak response is given to this answer, it is appropriate to ask directed answers to get specific information. Ensure that questions are targeted to ensure responses will come from the appropriate party within the vendor.</v>
      </c>
    </row>
    <row r="103" spans="1:4" ht="89.25" customHeight="1" x14ac:dyDescent="0.2">
      <c r="A103" s="178" t="str">
        <f>'HECVAT - Full'!A111</f>
        <v>AAAI-19</v>
      </c>
      <c r="B103" s="178" t="str">
        <f>VLOOKUP($A103,Questions!$B$3:$I$258,2,FALSE)</f>
        <v>Describe or provide a reference to the retention period for those logs, how logs are protected, and whether they are accessible to the customer (and if so, how).</v>
      </c>
      <c r="C103" s="178" t="str">
        <f>VLOOKUP($A103,Questions!$B$3:$I$258,7,FALSE)</f>
        <v>There are multiple components of this question - when assessing, ensure that the vendor responds to them all. Logs that are not properly managed may not be available when needed. The purpose of this question is to ensure that the vendor has a proper security mindset to ensure proper monitoring practices.</v>
      </c>
      <c r="D103" s="178" t="str">
        <f>VLOOKUP($A103,Questions!$B$3:$I$258,8,FALSE)</f>
        <v>Follow-up inquiries for logging details will be institution/implementation specific.</v>
      </c>
    </row>
    <row r="104" spans="1:4" ht="36" customHeight="1" x14ac:dyDescent="0.2">
      <c r="A104" s="430" t="str">
        <f>IF(OR($C$27="No",$C$30="Yes"),"BCP - Respond to as many questions below as possible.","Business Continuity Plan")</f>
        <v>Business Continuity Plan</v>
      </c>
      <c r="B104" s="430"/>
      <c r="C104" s="176" t="str">
        <f>$C$22</f>
        <v>Reason for Question</v>
      </c>
      <c r="D104" s="176" t="str">
        <f>$D$22</f>
        <v>Follow-up Inquiries/Responses</v>
      </c>
    </row>
    <row r="105" spans="1:4" ht="60" x14ac:dyDescent="0.2">
      <c r="A105" s="178" t="str">
        <f>'HECVAT - Full'!A113</f>
        <v>BCPL-01</v>
      </c>
      <c r="B105" s="178" t="str">
        <f>VLOOKUP($A105,Questions!$B$3:$I$258,2,FALSE)</f>
        <v>Is an owner assigned who is responsible for the maintenance and review of the Business Continuity Plan?</v>
      </c>
      <c r="C105" s="178" t="str">
        <f>VLOOKUP($A105,Questions!$B$3:$I$258,7,FALSE)</f>
        <v>Having a BCP and maintaining/updating/testing a BCP are very different. Establishing a responsible party is fundamental to this process and this question looks to verify that within the vendor.</v>
      </c>
      <c r="D105" s="178" t="str">
        <f>VLOOKUP($A105,Questions!$B$3:$I$258,8,FALSE)</f>
        <v>Follow-up inquiries for BCP responsible parties will be institution/implementation specific.</v>
      </c>
    </row>
    <row r="106" spans="1:4" ht="47" customHeight="1" x14ac:dyDescent="0.2">
      <c r="A106" s="178" t="str">
        <f>'HECVAT - Full'!A114</f>
        <v>BCPL-02</v>
      </c>
      <c r="B106" s="178" t="str">
        <f>VLOOKUP($A106,Questions!$B$3:$I$258,2,FALSE)</f>
        <v>Is there a defined problem/issue escalation plan in your BCP for impacted clients?</v>
      </c>
      <c r="C106" s="178" t="str">
        <f>VLOOKUP($A106,Questions!$B$3:$I$258,7,FALSE)</f>
        <v>Notification expectations should be set early in the contract/assessment process. Timelines, correspondence medium, and playbook details are all aspects to keep in mind when assessing this response.</v>
      </c>
      <c r="D106" s="178" t="str">
        <f>VLOOKUP($A106,Questions!$B$3:$I$258,8,FALSE)</f>
        <v>If the vendor's response does not cover the details outlined in the reasoning, follow-up and get specific responses for each, as needed.</v>
      </c>
    </row>
    <row r="107" spans="1:4" ht="60" x14ac:dyDescent="0.2">
      <c r="A107" s="178" t="str">
        <f>'HECVAT - Full'!A115</f>
        <v>BCPL-03</v>
      </c>
      <c r="B107" s="178" t="str">
        <f>VLOOKUP($A107,Questions!$B$3:$I$258,2,FALSE)</f>
        <v>Is there a documented communication plan in your BCP for impacted clients?</v>
      </c>
      <c r="C107" s="178" t="str">
        <f>VLOOKUP($A107,Questions!$B$3:$I$258,7,FALSE)</f>
        <v>Notification expectations should be set early in the contract/assessment process. Timelines, correspondence medium, and playbook details are all aspects to keep in mind when assessing this response.</v>
      </c>
      <c r="D107" s="178" t="str">
        <f>VLOOKUP($A107,Questions!$B$3:$I$258,8,FALSE)</f>
        <v>If the vendor's response does not cover the details outlined in the reasoning, follow-up and get specific responses for each, as needed.</v>
      </c>
    </row>
    <row r="108" spans="1:4" ht="90" x14ac:dyDescent="0.2">
      <c r="A108" s="178" t="str">
        <f>'HECVAT - Full'!A116</f>
        <v>BCPL-04</v>
      </c>
      <c r="B108" s="178" t="str">
        <f>VLOOKUP($A108,Questions!$B$3:$I$258,2,FALSE)</f>
        <v>Are all components of the BCP reviewed at least annually and updated as needed to reflect change?</v>
      </c>
      <c r="C108" s="178" t="str">
        <f>VLOOKUP($A108,Questions!$B$3:$I$258,7,FALSE)</f>
        <v>It is expected that a vendor will maintain an accurate BCP to be tested at a regular interval. Any variance to this should be clearly explained. A vendor's response to this question can reveal the value that they place on testing their BCP (and possibly other aspects of their programs).</v>
      </c>
      <c r="D108" s="178" t="str">
        <f>VLOOKUP($A108,Questions!$B$3:$I$258,8,FALSE)</f>
        <v>If the vendor does not have a BCP, point them to https://www.sans.org/reading-room/whitepapers/recovery/business-continuity-planning-concept-operations-1653</v>
      </c>
    </row>
    <row r="109" spans="1:4" ht="64" customHeight="1" x14ac:dyDescent="0.2">
      <c r="A109" s="178" t="str">
        <f>'HECVAT - Full'!A117</f>
        <v>BCPL-05</v>
      </c>
      <c r="B109" s="178" t="str">
        <f>VLOOKUP($A109,Questions!$B$3:$I$258,2,FALSE)</f>
        <v>Are specific crisis management roles and responsibilities defined and documented?</v>
      </c>
      <c r="C109" s="178" t="str">
        <f>VLOOKUP($A109,Questions!$B$3:$I$258,7,FALSE)</f>
        <v>As it relates to BCPs, a vendor's response will provide insight into their ability to properly response to business threats. A vendor that has not previously defined responsible parties and outlined realistic plans may not maintain the availability needed for the institution's use case or business requirement.</v>
      </c>
      <c r="D109" s="178" t="str">
        <f>VLOOKUP($A109,Questions!$B$3:$I$258,8,FALSE)</f>
        <v>Follow-up inquiries for BCP roles and responsibility details will be institution/implementation specific.</v>
      </c>
    </row>
    <row r="110" spans="1:4" ht="96" customHeight="1" x14ac:dyDescent="0.2">
      <c r="A110" s="178" t="str">
        <f>'HECVAT - Full'!A118</f>
        <v>BCPL-06</v>
      </c>
      <c r="B110" s="178" t="str">
        <f>VLOOKUP($A110,Questions!$B$3:$I$258,2,FALSE)</f>
        <v>Does your organization conduct training and awareness activities to validate its employees understanding of their roles and responsibilities during a crisis?</v>
      </c>
      <c r="C110" s="178" t="str">
        <f>VLOOKUP($A110,Questions!$B$3:$I$258,7,FALSE)</f>
        <v>Understanding the maturity of a vendor's training and awareness program will indicate the value they place on protecting institutional data. BCP related awareness training should be prevalent, continuous, and well-documented.</v>
      </c>
      <c r="D110" s="178" t="str">
        <f>VLOOKUP($A110,Questions!$B$3:$I$258,8,FALSE)</f>
        <v>If a vendor's BCP training and awareness activities are insufficient, inquire about other mandatory training, verify its scope, and confirm the training cycles.</v>
      </c>
    </row>
    <row r="111" spans="1:4" ht="90" x14ac:dyDescent="0.2">
      <c r="A111" s="178" t="str">
        <f>'HECVAT - Full'!A119</f>
        <v>BCPL-07</v>
      </c>
      <c r="B111" s="178" t="str">
        <f>VLOOKUP($A111,Questions!$B$3:$I$258,2,FALSE)</f>
        <v>Does your organization have an alternative business site or a contracted Business Recovery provider?</v>
      </c>
      <c r="C111" s="178" t="str">
        <f>VLOOKUP($A111,Questions!$B$3:$I$258,7,FALSE)</f>
        <v>In the event that a vendor's headquarters (primary location of operation) is no longer usable, an alternative business site may be needed to support business operations. Having an established (planned) alternative business site show maturity in a vendor's BCP.</v>
      </c>
      <c r="D111" s="178" t="str">
        <f>VLOOKUP($A111,Questions!$B$3:$I$258,8,FALSE)</f>
        <v>Follow-up inquiries for alternative business site practices will be institution/implementation specific.</v>
      </c>
    </row>
    <row r="112" spans="1:4" ht="75" x14ac:dyDescent="0.2">
      <c r="A112" s="178" t="str">
        <f>'HECVAT - Full'!A120</f>
        <v>BCPL-08</v>
      </c>
      <c r="B112" s="178" t="str">
        <f>VLOOKUP($A112,Questions!$B$3:$I$258,2,FALSE)</f>
        <v>Does your organization conduct an annual test of relocating to an alternate site for business recovery purposes?</v>
      </c>
      <c r="C112" s="178" t="str">
        <f>VLOOKUP($A112,Questions!$B$3:$I$258,7,FALSE)</f>
        <v>Testing a BCP is an important action that improves the efficiency and accuracy of a vendor's continuity plans. Vague responses to this question should be met with concern and appropriate follow-up, based on your institutions risk tolerance.</v>
      </c>
      <c r="D112" s="178" t="str">
        <f>VLOOKUP($A112,Questions!$B$3:$I$258,8,FALSE)</f>
        <v>If the vendor does not have a BCP, point them to https://www.sans.org/reading-room/whitepapers/recovery/business-continuity-planning-concept-operations-1653</v>
      </c>
    </row>
    <row r="113" spans="1:4" ht="90" x14ac:dyDescent="0.2">
      <c r="A113" s="178" t="str">
        <f>'HECVAT - Full'!A121</f>
        <v>BCPL-09</v>
      </c>
      <c r="B113" s="178" t="str">
        <f>VLOOKUP($A113,Questions!$B$3:$I$258,2,FALSE)</f>
        <v>Is this product a core service of your organization, and as such, the top priority during business continuity planning?</v>
      </c>
      <c r="C113" s="178" t="str">
        <f>VLOOKUP($A113,Questions!$B$3:$I$258,7,FALSE)</f>
        <v xml:space="preserve">The purpose of this question is understand the vendor's order of response if affected by a unplanned business disruption. If the software/product/service being assessed is a vendor's core moneymaker, the probability that restoration of the software/product/service will be top priority. </v>
      </c>
      <c r="D113" s="178" t="str">
        <f>VLOOKUP($A113,Questions!$B$3:$I$258,8,FALSE)</f>
        <v>If it is not a core service, follow-up questions should be availability focused and institution/implementation specific.</v>
      </c>
    </row>
    <row r="114" spans="1:4" ht="45" x14ac:dyDescent="0.2">
      <c r="A114" s="178" t="str">
        <f>'HECVAT - Full'!A122</f>
        <v>BCPL-10</v>
      </c>
      <c r="B114" s="178" t="str">
        <f>VLOOKUP($A114,Questions!$B$3:$I$258,2,FALSE)</f>
        <v>Are all services that support your product fully redundant?</v>
      </c>
      <c r="C114" s="178" t="str">
        <f>VLOOKUP($A114,Questions!$B$3:$I$258,7,FALSE)</f>
        <v xml:space="preserve">In the context of the CIA triad, this question is focused on the availability of a system (or set of systems). </v>
      </c>
      <c r="D114" s="178" t="str">
        <f>VLOOKUP($A114,Questions!$B$3:$I$258,8,FALSE)</f>
        <v>The weight placed on the vendor's response will be specific to the institution's use case and software/product/service requirements.</v>
      </c>
    </row>
    <row r="115" spans="1:4" ht="36" customHeight="1" x14ac:dyDescent="0.2">
      <c r="A115" s="430" t="str">
        <f>IF($C$30="","Change Management",IF($C$30="Yes","Change Management - Optional based on QUALIFIER response.","Change Management"))</f>
        <v>Change Management</v>
      </c>
      <c r="B115" s="430"/>
      <c r="C115" s="176" t="str">
        <f>$C$22</f>
        <v>Reason for Question</v>
      </c>
      <c r="D115" s="176" t="str">
        <f>$D$22</f>
        <v>Follow-up Inquiries/Responses</v>
      </c>
    </row>
    <row r="116" spans="1:4" ht="60" x14ac:dyDescent="0.2">
      <c r="A116" s="178" t="str">
        <f>'HECVAT - Full'!A124</f>
        <v>CHNG-01</v>
      </c>
      <c r="B116" s="178" t="str">
        <f>VLOOKUP($A116,Questions!$B$3:$I$258,2,FALSE)</f>
        <v>Does your Change Management process minimally include authorization, impact analysis, testing, and validation before moving changes to production?</v>
      </c>
      <c r="C116" s="178" t="str">
        <f>VLOOKUP($A116,Questions!$B$3:$I$258,7,FALSE)</f>
        <v>This question outlines a mature Change Management process.  Changes should be analyzed for impact, officially approved, tested, and performed by authorized users.</v>
      </c>
      <c r="D116" s="178" t="str">
        <f>VLOOKUP($A116,Questions!$B$3:$I$258,8,FALSE)</f>
        <v>If the vendor's response does not cover the details outlined in the reasoning, follow-up and get specific responses, as needed.</v>
      </c>
    </row>
    <row r="117" spans="1:4" ht="80" customHeight="1" x14ac:dyDescent="0.2">
      <c r="A117" s="178" t="str">
        <f>'HECVAT - Full'!A125</f>
        <v>CHNG-02</v>
      </c>
      <c r="B117" s="178" t="str">
        <f>VLOOKUP($A117,Questions!$B$3:$I$258,2,FALSE)</f>
        <v>Does your Change Management process also verify that all required third party libraries and dependencies are still supported with each major change?</v>
      </c>
      <c r="C117" s="178" t="str">
        <f>VLOOKUP($A117,Questions!$B$3:$I$258,7,FALSE)</f>
        <v>This question is fundamentally about supply chain.  The vendor should be able to document their procedures around tracking tracking third party maintained libraries.</v>
      </c>
      <c r="D117" s="178" t="str">
        <f>VLOOKUP($A117,Questions!$B$3:$I$258,8,FALSE)</f>
        <v>If the vendor's response does not cover the details outlined in the reasoning, follow-up and get specific responses for each, as needed.</v>
      </c>
    </row>
    <row r="118" spans="1:4" ht="72" customHeight="1" x14ac:dyDescent="0.2">
      <c r="A118" s="178" t="str">
        <f>'HECVAT - Full'!A126</f>
        <v>CHNG-03</v>
      </c>
      <c r="B118" s="178" t="str">
        <f>VLOOKUP($A118,Questions!$B$3:$I$258,2,FALSE)</f>
        <v>Will the institution be notified of major changes to your environment that could impact the institution's security posture?</v>
      </c>
      <c r="C118" s="178" t="str">
        <f>VLOOKUP($A118,Questions!$B$3:$I$258,7,FALSE)</f>
        <v>Notification expectations should be set earlier in the contract/assessment process. Timelines, correspondence medium, and playbook details are all aspects to keep in mind when assessing this response.</v>
      </c>
      <c r="D118" s="178" t="str">
        <f>VLOOKUP($A118,Questions!$B$3:$I$258,8,FALSE)</f>
        <v>If the vendor's response does not cover the details outlined in the reasoning, follow-up and get specific responses for each, as needed.</v>
      </c>
    </row>
    <row r="119" spans="1:4" ht="120" x14ac:dyDescent="0.2">
      <c r="A119" s="178" t="str">
        <f>'HECVAT - Full'!A127</f>
        <v>CHNG-04</v>
      </c>
      <c r="B119" s="178" t="str">
        <f>VLOOKUP($A119,Questions!$B$3:$I$258,2,FALSE)</f>
        <v>Do clients have the option to not participate in or postpone an upgrade to a new release?</v>
      </c>
      <c r="C119" s="178" t="str">
        <f>VLOOKUP($A119,Questions!$B$3:$I$258,7,FALSE)</f>
        <v xml:space="preserve">Unplanned and/or unexpected changes in a complex environment can introduce intolerable risks to the institution. Based on the operating environment of the institution, it may be necessary to postpone (or properly plan) the change to a system. The vendor's response should clarify their use of a "one code base" method or the ability to run multiple version concurrently. </v>
      </c>
      <c r="D119" s="178" t="str">
        <f>VLOOKUP($A119,Questions!$B$3:$I$258,8,FALSE)</f>
        <v>Follow-up inquiries for software/product/service version releases will be institution/implementation specific.</v>
      </c>
    </row>
    <row r="120" spans="1:4" ht="64.25" customHeight="1" x14ac:dyDescent="0.2">
      <c r="A120" s="178" t="str">
        <f>'HECVAT - Full'!A128</f>
        <v>CHNG-05</v>
      </c>
      <c r="B120" s="178" t="str">
        <f>VLOOKUP($A120,Questions!$B$3:$I$258,2,FALSE)</f>
        <v>Do you have a fully implemented solution support strategy that defines how many concurrent versions you support?</v>
      </c>
      <c r="C120" s="178" t="str">
        <f>VLOOKUP($A120,Questions!$B$3:$I$258,7,FALSE)</f>
        <v xml:space="preserve">Supporting multiple versions of a product is challenging. Understanding the vendor’s strategy and resources will provide insight into their ability to adequately support their customers.  </v>
      </c>
      <c r="D120" s="178" t="str">
        <f>VLOOKUP($A120,Questions!$B$3:$I$258,8,FALSE)</f>
        <v>Follow-up inquiries for the vendor’s support of concurrent versions will be institution/implementation specific.</v>
      </c>
    </row>
    <row r="121" spans="1:4" ht="79.5" customHeight="1" x14ac:dyDescent="0.2">
      <c r="A121" s="178" t="str">
        <f>'HECVAT - Full'!A129</f>
        <v>CHNG-06</v>
      </c>
      <c r="B121" s="178" t="str">
        <f>VLOOKUP($A121,Questions!$B$3:$I$258,2,FALSE)</f>
        <v>Does the system support client customizations from one release to another?</v>
      </c>
      <c r="C121" s="178" t="str">
        <f>VLOOKUP($A121,Questions!$B$3:$I$258,7,FALSE)</f>
        <v xml:space="preserve">The vendor's software/product/service characteristics and the institution's use case will determine the relevancy of this question. The purpose of this question is to understand the underlying infrastructure and how it is maintained across all customers. </v>
      </c>
      <c r="D121" s="178" t="str">
        <f>VLOOKUP($A121,Questions!$B$3:$I$258,8,FALSE)</f>
        <v>In cases where the software/product/service is customized for customer use cases, ensure the vendor's response covers all aspects of code migration, including backups, data conversions, local resources from the institution, etc., as it relates to code upgrades and/or version adoptions.</v>
      </c>
    </row>
    <row r="122" spans="1:4" ht="92.25" customHeight="1" x14ac:dyDescent="0.2">
      <c r="A122" s="178" t="str">
        <f>'HECVAT - Full'!A130</f>
        <v>CHNG-07</v>
      </c>
      <c r="B122" s="178" t="str">
        <f>VLOOKUP($A122,Questions!$B$3:$I$258,2,FALSE)</f>
        <v>Do you have a release schedule for product updates?</v>
      </c>
      <c r="C122" s="178" t="str">
        <f>VLOOKUP($A122,Questions!$B$3:$I$258,7,FALSE)</f>
        <v xml:space="preserve">Answers to this question will reveal the vendor’s ability to plan in the short term.  This is valuable information for customers so they can anticipate updates and potential bug fixes. </v>
      </c>
      <c r="D122" s="178" t="str">
        <f>VLOOKUP($A122,Questions!$B$3:$I$258,8,FALSE)</f>
        <v>Follow-up inquiries for the vendor’s product update practices will be institution/implementation specific.</v>
      </c>
    </row>
    <row r="123" spans="1:4" ht="64.25" customHeight="1" x14ac:dyDescent="0.2">
      <c r="A123" s="178" t="str">
        <f>'HECVAT - Full'!A131</f>
        <v>CHNG-08</v>
      </c>
      <c r="B123" s="178" t="str">
        <f>VLOOKUP($A123,Questions!$B$3:$I$258,2,FALSE)</f>
        <v>Do you have a technology roadmap, for at least the next 2 years, for enhancements and bug fixes for the product/service being assessed?</v>
      </c>
      <c r="C123" s="178" t="str">
        <f>VLOOKUP($A123,Questions!$B$3:$I$258,7,FALSE)</f>
        <v>Answers to this question will reveal the vendor’s ability to plan for the future of their product.</v>
      </c>
      <c r="D123" s="178" t="str">
        <f>VLOOKUP($A123,Questions!$B$3:$I$258,8,FALSE)</f>
        <v>Follow-up inquiries for the vendor’s technology planning practices will be institution/implementation specific.</v>
      </c>
    </row>
    <row r="124" spans="1:4" ht="64.25" customHeight="1" x14ac:dyDescent="0.2">
      <c r="A124" s="178" t="str">
        <f>'HECVAT - Full'!A132</f>
        <v>CHNG-09</v>
      </c>
      <c r="B124" s="178" t="str">
        <f>VLOOKUP($A124,Questions!$B$3:$I$258,2,FALSE)</f>
        <v>Is Institution involvement (i.e. technically or organizationally) required during product updates?</v>
      </c>
      <c r="C124" s="178" t="str">
        <f>VLOOKUP($A124,Questions!$B$3:$I$258,7,FALSE)</f>
        <v>The response to this question allows the institution to understand the information technology resources required to properly maintain the vendor's system. Initial acquisition and setup is important to assess, but the long-term maintenance (and the risks that come with it), should be clearly defined. Use the response to this question to pivot to other questions and/or verify other vendor responses.</v>
      </c>
      <c r="D124" s="178" t="str">
        <f>VLOOKUP($A124,Questions!$B$3:$I$258,8,FALSE)</f>
        <v>Vague responses to this question should be investigated further. Ask for additional documentation for customer responsibilities (in the context of information technology/security).</v>
      </c>
    </row>
    <row r="125" spans="1:4" ht="64.25" customHeight="1" x14ac:dyDescent="0.2">
      <c r="A125" s="178" t="str">
        <f>'HECVAT - Full'!A133</f>
        <v>CHNG-10</v>
      </c>
      <c r="B125" s="178" t="str">
        <f>VLOOKUP($A125,Questions!$B$3:$I$258,2,FALSE)</f>
        <v>Do you have policy and procedure, currently implemented, managing how critical patches are applied to all systems and applications?</v>
      </c>
      <c r="C125" s="178" t="str">
        <f>VLOOKUP($A125,Questions!$B$3:$I$258,7,FALSE)</f>
        <v>Answers to this question will reveal the vendor’s knowledge of their IT assets and their ability to respond to notifications about their systems and software.</v>
      </c>
      <c r="D125" s="178" t="str">
        <f>VLOOKUP($A125,Questions!$B$3:$I$258,8,FALSE)</f>
        <v>Follow-up inquiries for the vendor’s patching practices will be institution/implementation specific.</v>
      </c>
    </row>
    <row r="126" spans="1:4" ht="90" x14ac:dyDescent="0.2">
      <c r="A126" s="178" t="str">
        <f>'HECVAT - Full'!A134</f>
        <v>CHNG-11</v>
      </c>
      <c r="B126" s="178" t="str">
        <f>VLOOKUP($A126,Questions!$B$3:$I$258,2,FALSE)</f>
        <v>Do you have policy and procedure, currently implemented, guiding how security risks are mitigated until patches can be applied?</v>
      </c>
      <c r="C126" s="178" t="str">
        <f>VLOOKUP($A126,Questions!$B$3:$I$258,7,FALSE)</f>
        <v>New vulnerabilities are published every day and vendors have a responsibility to maintain their software(s). The fundamental nature of operation will expose some risks to the system but it is crucial that a vendor recognize their responsibilities and have a plan to implement them, when this time arrives.</v>
      </c>
      <c r="D126" s="178" t="str">
        <f>VLOOKUP($A126,Questions!$B$3:$I$258,8,FALSE)</f>
        <v>Follow-up inquiries for the vendors patching practices will be institution/implementation specific.</v>
      </c>
    </row>
    <row r="127" spans="1:4" ht="64.25" customHeight="1" x14ac:dyDescent="0.2">
      <c r="A127" s="178" t="str">
        <f>'HECVAT - Full'!A135</f>
        <v>CHNG-12</v>
      </c>
      <c r="B127" s="178" t="str">
        <f>VLOOKUP($A127,Questions!$B$3:$I$258,2,FALSE)</f>
        <v>Are upgrades or system changes installed during off-peak hours or in a manner that does not impact the customer?</v>
      </c>
      <c r="C127" s="178" t="str">
        <f>VLOOKUP($A127,Questions!$B$3:$I$258,7,FALSE)</f>
        <v>Restricting system updates to a standard maintenance timeframe is important for ensuring that changes to production systems do not impact operations.  It’s also important for troubleshooting any problems that may occur as a result of the changes.</v>
      </c>
      <c r="D127" s="178" t="str">
        <f>VLOOKUP($A127,Questions!$B$3:$I$258,8,FALSE)</f>
        <v>If the vendor's response does not cover the details outlined in the reasoning, follow-up and get specific responses, as needed.</v>
      </c>
    </row>
    <row r="128" spans="1:4" ht="96" customHeight="1" x14ac:dyDescent="0.2">
      <c r="A128" s="178" t="str">
        <f>'HECVAT - Full'!A139</f>
        <v>CHNG-16</v>
      </c>
      <c r="B128" s="178" t="str">
        <f>VLOOKUP($A128,Questions!$B$3:$I$258,2,FALSE)</f>
        <v>Do you have a systems management and configuration strategy that encompasses servers, appliances, cloud services, applications, and mobile devices (company and employee owned)?</v>
      </c>
      <c r="C128" s="178" t="str">
        <f>VLOOKUP($A128,Questions!$B$3:$I$258,7,FALSE)</f>
        <v>In the context of the CIA triad, this question is focused on system integrity, ensuring that system changes are only executed by authorized users. Additionally, it is expected that devices (for administrators, vendor staff, and affiliates)that are used to access the vendor's systems are properly managed and secured.</v>
      </c>
      <c r="D128" s="178" t="str">
        <f>VLOOKUP($A128,Questions!$B$3:$I$258,8,FALSE)</f>
        <v>Follow-up with a robust question set if the vendor cannot clearly state full-control of the integrity of their system(s). Questions about administrator access on end-user devices and other maintenance and patching type questions are appropriate.</v>
      </c>
    </row>
    <row r="129" spans="1:4" ht="36" customHeight="1" x14ac:dyDescent="0.2">
      <c r="A129" s="430" t="str">
        <f>IF($C$30="","Data",IF($C$30="Yes","Data - Optional based on QUALIFIER response.","Data"))</f>
        <v>Data</v>
      </c>
      <c r="B129" s="430"/>
      <c r="C129" s="176" t="str">
        <f>$C$22</f>
        <v>Reason for Question</v>
      </c>
      <c r="D129" s="176" t="str">
        <f>$D$22</f>
        <v>Follow-up Inquiries/Responses</v>
      </c>
    </row>
    <row r="130" spans="1:4" ht="135" x14ac:dyDescent="0.2">
      <c r="A130" s="178" t="str">
        <f>'HECVAT - Full'!A141</f>
        <v>DATA-01</v>
      </c>
      <c r="B130" s="178" t="str">
        <f>VLOOKUP($A130,Questions!$B$3:$I$258,2,FALSE)</f>
        <v>Does the environment provide for dedicated single-tenant capabilities? If not, describe how your product or environment separates data from different customers (e.g., logically, physically, single tenancy, multi-tenancy).</v>
      </c>
      <c r="C130" s="178" t="str">
        <f>VLOOKUP($A130,Questions!$B$3:$I$258,7,FALSE)</f>
        <v>A vendor's response to this question can reveal a system's infrastructure quickly. Off-point responses are common here so general follow-up is often needed. Understanding how a vendor segments its customers data (or doesn't) affects various other controls, including network settings, use of encryption, access controls, etc.). A vendor's response here will influence potential follow-up inquiries for other HECVAT questions.</v>
      </c>
      <c r="D130" s="178">
        <f>VLOOKUP($A130,Questions!$B$3:$I$258,8,FALSE)</f>
        <v>0</v>
      </c>
    </row>
    <row r="131" spans="1:4" ht="74.25" customHeight="1" x14ac:dyDescent="0.2">
      <c r="A131" s="178" t="str">
        <f>'HECVAT - Full'!A142</f>
        <v>DATA-02</v>
      </c>
      <c r="B131" s="178" t="str">
        <f>VLOOKUP($A131,Questions!$B$3:$I$258,2,FALSE)</f>
        <v>Will Institution's data be stored on any devices (database servers, file servers, SAN, NAS, …) configured with non-RFC 1918/4193 (i.e. publicly routable) IP addresses?</v>
      </c>
      <c r="C131" s="178" t="str">
        <f>VLOOKUP($A131,Questions!$B$3:$I$258,7,FALSE)</f>
        <v>Systems that are directly exposed to public internet resources are at great risk than those that are not. Understanding the requirements for this configuration is important, particularly when assessing compensating controls.</v>
      </c>
      <c r="D131" s="178" t="str">
        <f>VLOOKUP($A131,Questions!$B$3:$I$258,8,FALSE)</f>
        <v>Ask the vendor about their infrastructure and if there is a solution that eliminates the need for this environment.</v>
      </c>
    </row>
    <row r="132" spans="1:4" ht="68" customHeight="1" x14ac:dyDescent="0.2">
      <c r="A132" s="178" t="str">
        <f>'HECVAT - Full'!A143</f>
        <v>DATA-03</v>
      </c>
      <c r="B132" s="178" t="str">
        <f>VLOOKUP($A132,Questions!$B$3:$I$258,2,FALSE)</f>
        <v>Is sensitive data encrypted, using secure protocols/algorithms, in transport? (e.g. system-to-client)</v>
      </c>
      <c r="C132" s="178" t="str">
        <f>VLOOKUP($A132,Questions!$B$3:$I$258,7,FALSE)</f>
        <v>The need for encryption in transport is unique to your institution's implementation of a system. In particular, the data flow between the system and the end-users of the software/product/service.</v>
      </c>
      <c r="D132" s="178" t="str">
        <f>VLOOKUP($A132,Questions!$B$3:$I$258,8,FALSE)</f>
        <v>Follow-up inquiries for data encryption between the system and end-users will be institution/implementation specific.</v>
      </c>
    </row>
    <row r="133" spans="1:4" ht="68" customHeight="1" x14ac:dyDescent="0.2">
      <c r="A133" s="178" t="str">
        <f>'HECVAT - Full'!A144</f>
        <v>DATA-04</v>
      </c>
      <c r="B133" s="178" t="str">
        <f>VLOOKUP($A133,Questions!$B$3:$I$258,2,FALSE)</f>
        <v>Is sensitive data encrypted, using secure protocols/algorithms, in storage? (e.g. disk encryption, at-rest, files, and within a running database)</v>
      </c>
      <c r="C133" s="178" t="str">
        <f>VLOOKUP($A133,Questions!$B$3:$I$258,7,FALSE)</f>
        <v>The need for encryption at-rest is unique to your institution's implementation of a system. In particular, system components, architectures, and data flows, all factor into the need for this control.</v>
      </c>
      <c r="D133" s="178" t="str">
        <f>VLOOKUP($A133,Questions!$B$3:$I$258,8,FALSE)</f>
        <v>Follow-up inquiries for data encryption at-rest will be institution/implementation specific.</v>
      </c>
    </row>
    <row r="134" spans="1:4" ht="90" x14ac:dyDescent="0.2">
      <c r="A134" s="178" t="str">
        <f>'HECVAT - Full'!A145</f>
        <v>DATA-05</v>
      </c>
      <c r="B134" s="178" t="str">
        <f>VLOOKUP($A134,Questions!$B$3:$I$258,2,FALSE)</f>
        <v>Do all cryptographic modules in use in your product conform to the Federal Information Processing Standards (FIPS PUB 140-2)?</v>
      </c>
      <c r="C134" s="178" t="str">
        <f>VLOOKUP($A134,Questions!$B$3:$I$258,7,FALSE)</f>
        <v>Beware the use of proprietary encryption implementations. Open standard encryption, preferably mature, is often preferred. Although there may be cases if which that is not the case, be sure to understand the vendor's infrastructure and the true security of a vendor's solution.</v>
      </c>
      <c r="D134" s="178" t="str">
        <f>VLOOKUP($A134,Questions!$B$3:$I$258,8,FALSE)</f>
        <v xml:space="preserve">If the vendor cannot accommodate open standards encryption requirements, direct them to NIST's Cryptographic Standards and Guidelines document at https://csrc.nist.gov/Projects/Cryptographic-Standards-and-Guidelines </v>
      </c>
    </row>
    <row r="135" spans="1:4" ht="75" x14ac:dyDescent="0.2">
      <c r="A135" s="178" t="str">
        <f>'HECVAT - Full'!A146</f>
        <v>DATA-06</v>
      </c>
      <c r="B135" s="178" t="str">
        <f>VLOOKUP($A135,Questions!$B$3:$I$258,2,FALSE)</f>
        <v>At the completion of this contract, will data be returned to the institution and deleted from all your systems and archives?</v>
      </c>
      <c r="C135" s="178" t="str">
        <f>VLOOKUP($A135,Questions!$B$3:$I$258,7,FALSE)</f>
        <v>When cancelling a software/product/service, an institution will commonly want all institutional data that was provided to a vendor. This questions allows the vendor to state their general practices when a customer leaves their environment.</v>
      </c>
      <c r="D135" s="178" t="str">
        <f>VLOOKUP($A135,Questions!$B$3:$I$258,8,FALSE)</f>
        <v>A vendor's response should be clear and concise. Be wary of vague responses to this questions and inquire about export specifics, as needed.</v>
      </c>
    </row>
    <row r="136" spans="1:4" ht="75" x14ac:dyDescent="0.2">
      <c r="A136" s="178" t="str">
        <f>'HECVAT - Full'!A147</f>
        <v>DATA-07</v>
      </c>
      <c r="B136" s="178" t="str">
        <f>VLOOKUP($A136,Questions!$B$3:$I$258,2,FALSE)</f>
        <v>Will the institution's data be available within the system for a period of time at the completion of this contract?</v>
      </c>
      <c r="C136" s="178" t="str">
        <f>VLOOKUP($A136,Questions!$B$3:$I$258,7,FALSE)</f>
        <v>When cancelling a software/product/service, an institution will commonly want all institutional data that was provided to a vendor. This questions allows the vendor to state their general practices when a customer leaves their environment.</v>
      </c>
      <c r="D136" s="178" t="str">
        <f>VLOOKUP($A136,Questions!$B$3:$I$258,8,FALSE)</f>
        <v>A vendor's response should be clear and concise. Be wary of vague responses to this questions and inquire about export specifics, as needed.</v>
      </c>
    </row>
    <row r="137" spans="1:4" ht="76.5" customHeight="1" x14ac:dyDescent="0.2">
      <c r="A137" s="178" t="str">
        <f>'HECVAT - Full'!A148</f>
        <v>DATA-08</v>
      </c>
      <c r="B137" s="178" t="str">
        <f>VLOOKUP($A137,Questions!$B$3:$I$258,2,FALSE)</f>
        <v>Can the Institution extract a full or partial backup of data?</v>
      </c>
      <c r="C137" s="178" t="str">
        <f>VLOOKUP($A137,Questions!$B$3:$I$258,7,FALSE)</f>
        <v>When cancelling a software/product/service, an institution will commonly want all institutional data that was provided to a vendor. The vendor's response should verify if the institution can extract data or if it is a manual extraction by vendor staff.</v>
      </c>
      <c r="D137" s="178" t="str">
        <f>VLOOKUP($A137,Questions!$B$3:$I$258,8,FALSE)</f>
        <v>A vendor's response should be clear and concise. Be wary of vague responses to this questions and inquire about export specifics, as needed.</v>
      </c>
    </row>
    <row r="138" spans="1:4" ht="90" x14ac:dyDescent="0.2">
      <c r="A138" s="178" t="str">
        <f>'HECVAT - Full'!A149</f>
        <v>DATA-09</v>
      </c>
      <c r="B138" s="178" t="str">
        <f>VLOOKUP($A138,Questions!$B$3:$I$258,2,FALSE)</f>
        <v>Are ownership rights to all data, inputs, outputs, and metadata retained by the institution?</v>
      </c>
      <c r="C138" s="178" t="str">
        <f>VLOOKUP($A138,Questions!$B$3:$I$258,7,FALSE)</f>
        <v>This question clarifies the operating model of a vendor and provides insight into the vendor-customer paradigm of a company. Knowing if the institution is of value to a vendor or if the institution's data is of value to a vendor should weigh heavily in the decision-making process.</v>
      </c>
      <c r="D138" s="178" t="str">
        <f>VLOOKUP($A138,Questions!$B$3:$I$258,8,FALSE)</f>
        <v>If a vendor's response is unsatisfactory, engage institutional counsel to appropriately address any ownership concerns.</v>
      </c>
    </row>
    <row r="139" spans="1:4" ht="60" x14ac:dyDescent="0.2">
      <c r="A139" s="178" t="str">
        <f>'HECVAT - Full'!A150</f>
        <v>DATA-10</v>
      </c>
      <c r="B139" s="178" t="str">
        <f>VLOOKUP($A139,Questions!$B$3:$I$258,2,FALSE)</f>
        <v>Are these rights retained even through a provider acquisition or bankruptcy event?</v>
      </c>
      <c r="C139" s="178" t="str">
        <f>VLOOKUP($A139,Questions!$B$3:$I$258,7,FALSE)</f>
        <v>This question clarifies the position of the institution in the case of acquisition or bankruptcy. Expect clear responses to this question - if vague, be sure to follow-up based on institutional counsel guidance.</v>
      </c>
      <c r="D139" s="178" t="str">
        <f>VLOOKUP($A139,Questions!$B$3:$I$258,8,FALSE)</f>
        <v>If a vendor's response is unsatisfactory, engage institutional counsel to appropriately address any ownership concerns.</v>
      </c>
    </row>
    <row r="140" spans="1:4" ht="92.25" customHeight="1" x14ac:dyDescent="0.2">
      <c r="A140" s="178" t="str">
        <f>'HECVAT - Full'!A151</f>
        <v>DATA-11</v>
      </c>
      <c r="B140" s="178" t="str">
        <f>VLOOKUP($A140,Questions!$B$3:$I$258,2,FALSE)</f>
        <v>In the event of imminent bankruptcy, closing of business, or retirement of service, will you provide 90 days for customers to get their data out of the system and migrate applications?</v>
      </c>
      <c r="C140" s="178" t="str">
        <f>VLOOKUP($A140,Questions!$B$3:$I$258,7,FALSE)</f>
        <v>This question clarifies the position of the institution in the case of acquisition or bankruptcy. Expect clear responses to this question - if vague, be sure to follow-up based on institutional counsel guidance.</v>
      </c>
      <c r="D140" s="178" t="str">
        <f>VLOOKUP($A140,Questions!$B$3:$I$258,8,FALSE)</f>
        <v>If a vendor's response is unsatisfactory, engage institutional counsel to appropriately address any ownership concerns.</v>
      </c>
    </row>
    <row r="141" spans="1:4" ht="63.75" customHeight="1" x14ac:dyDescent="0.2">
      <c r="A141" s="178" t="str">
        <f>'HECVAT - Full'!A152</f>
        <v>DATA-12</v>
      </c>
      <c r="B141" s="178" t="str">
        <f>VLOOKUP($A141,Questions!$B$3:$I$258,2,FALSE)</f>
        <v>Are involatile backup copies made according to pre-defined schedules and securely stored and protected?</v>
      </c>
      <c r="C141" s="178" t="str">
        <f>VLOOKUP($A141,Questions!$B$3:$I$258,7,FALSE)</f>
        <v>Restricting system updates to a standard maintenance timeframe is important for ensuring that changes to production systems do not impact operations. It’s also important for troubleshooting any problems that may occur as a result of the changes. Availability is the focus of this question.</v>
      </c>
      <c r="D141" s="178" t="str">
        <f>VLOOKUP($A141,Questions!$B$3:$I$258,8,FALSE)</f>
        <v>An institution's use case will drive the requirements for backup strategy. Ensure that the institution's use case and risk tolerance can be met by vendor systems.</v>
      </c>
    </row>
    <row r="142" spans="1:4" ht="64.5" customHeight="1" x14ac:dyDescent="0.2">
      <c r="A142" s="178" t="str">
        <f>'HECVAT - Full'!A153</f>
        <v>DATA-13</v>
      </c>
      <c r="B142" s="178" t="str">
        <f>VLOOKUP($A142,Questions!$B$3:$I$258,2,FALSE)</f>
        <v>Do current backups include all operating system software, utilities, security software, application software, and data files necessary for recovery?</v>
      </c>
      <c r="C142" s="178" t="str">
        <f>VLOOKUP($A142,Questions!$B$3:$I$258,7,FALSE)</f>
        <v>The purpose of this question is to define the scope of backup operations and the scope at which a vendor may readily recover when backup restoration is required.</v>
      </c>
      <c r="D142" s="178" t="str">
        <f>VLOOKUP($A142,Questions!$B$3:$I$258,8,FALSE)</f>
        <v>Follow-up inquiries for backup content scope will be institution/implementation specific.</v>
      </c>
    </row>
    <row r="143" spans="1:4" ht="63" customHeight="1" x14ac:dyDescent="0.2">
      <c r="A143" s="178" t="str">
        <f>'HECVAT - Full'!A154</f>
        <v>DATA-14</v>
      </c>
      <c r="B143" s="178" t="str">
        <f>VLOOKUP($A143,Questions!$B$3:$I$258,2,FALSE)</f>
        <v>Are you performing off site backups? (i.e. digitally moved off site)</v>
      </c>
      <c r="C143" s="178" t="str">
        <f>VLOOKUP($A143,Questions!$B$3:$I$258,7,FALSE)</f>
        <v>When data is moved digitally (e.g., cloud provider, vendor-owned facility, etc.) offsite, the policies and implemented procedures are important to know. The protections implemented to prevent compromise will be technical in nature and should be well-documented.</v>
      </c>
      <c r="D143" s="178" t="str">
        <f>VLOOKUP($A143,Questions!$B$3:$I$258,8,FALSE)</f>
        <v>Follow-up inquiries for offsite, digital backups will be institution/implementation specific.</v>
      </c>
    </row>
    <row r="144" spans="1:4" ht="80.25" customHeight="1" x14ac:dyDescent="0.2">
      <c r="A144" s="178" t="str">
        <f>'HECVAT - Full'!A155</f>
        <v>DATA-15</v>
      </c>
      <c r="B144" s="178" t="str">
        <f>VLOOKUP($A144,Questions!$B$3:$I$258,2,FALSE)</f>
        <v>Are physical backups taken off site? (i.e. physically moved off site)</v>
      </c>
      <c r="C144" s="178" t="str">
        <f>VLOOKUP($A144,Questions!$B$3:$I$258,7,FALSE)</f>
        <v xml:space="preserve">When data is moved physically (e.g. HDD, print, etc.) offsite, the policies and implemented procedures are important to know. Unencrypted data taken outside secured areas introduces unnecessary risks. </v>
      </c>
      <c r="D144" s="178" t="str">
        <f>VLOOKUP($A144,Questions!$B$3:$I$258,8,FALSE)</f>
        <v>Follow-up inquiries for offsite, physical backups will be institution/implementation specific.</v>
      </c>
    </row>
    <row r="145" spans="1:4" ht="64.5" customHeight="1" x14ac:dyDescent="0.2">
      <c r="A145" s="178" t="str">
        <f>'HECVAT - Full'!A156</f>
        <v>DATA-16</v>
      </c>
      <c r="B145" s="178" t="str">
        <f>VLOOKUP($A145,Questions!$B$3:$I$258,2,FALSE)</f>
        <v>Do backups containing the institution's data ever leave the Institution's Data Zone either physically or via network routing?</v>
      </c>
      <c r="C145" s="178" t="str">
        <f>VLOOKUP($A145,Questions!$B$3:$I$258,7,FALSE)</f>
        <v>Data exposure is a risk if sensitive data is in any way transported (physically or electronically) into a data zone that is not authorized by the institution. Depending on the criticality of data and institution policy, full control of data confidentiality may be highly valued.</v>
      </c>
      <c r="D145" s="178" t="str">
        <f>VLOOKUP($A145,Questions!$B$3:$I$258,8,FALSE)</f>
        <v>Follow-up inquiries for data backup procedures/practices will be institution/implementation specific.</v>
      </c>
    </row>
    <row r="146" spans="1:4" ht="75" x14ac:dyDescent="0.2">
      <c r="A146" s="178" t="str">
        <f>'HECVAT - Full'!A157</f>
        <v>DATA-17</v>
      </c>
      <c r="B146" s="178" t="str">
        <f>VLOOKUP($A146,Questions!$B$3:$I$258,2,FALSE)</f>
        <v>Are data backups encrypted?</v>
      </c>
      <c r="C146" s="178" t="str">
        <f>VLOOKUP($A146,Questions!$B$3:$I$258,7,FALSE)</f>
        <v>The need for encryption at-rest (for backups) is unique to your institution's implementation of a system. In particular, system components, architectures, and data flows, all factor into the need for this control.</v>
      </c>
      <c r="D146" s="178" t="str">
        <f>VLOOKUP($A146,Questions!$B$3:$I$258,8,FALSE)</f>
        <v>Follow-up inquiries for data backup encryption at-rest will be institution/implementation specific.</v>
      </c>
    </row>
    <row r="147" spans="1:4" ht="105" x14ac:dyDescent="0.2">
      <c r="A147" s="178" t="str">
        <f>'HECVAT - Full'!A158</f>
        <v>DATA-18</v>
      </c>
      <c r="B147" s="178" t="str">
        <f>VLOOKUP($A147,Questions!$B$3:$I$258,2,FALSE)</f>
        <v>Do you have a cryptographic key management process (generation, exchange, storage, safeguards, use, vetting, and replacement), that is documented and currently implemented, for all system components? (e.g. database, system, web, etc.)</v>
      </c>
      <c r="C147" s="178" t="str">
        <f>VLOOKUP($A147,Questions!$B$3:$I$258,7,FALSE)</f>
        <v>Understanding how key management is handled and the safeguards implemented by the vendor to ensure key confidentiality in all components of a system(s) can provide insight into other complex details of a vendor's infrastructure. Use vendor responses to this question as a way to pivot to other infrastructure specifics, as needed to clarify potential risks.</v>
      </c>
      <c r="D147" s="178" t="str">
        <f>VLOOKUP($A147,Questions!$B$3:$I$258,8,FALSE)</f>
        <v>Follow-up with the vendor to ensure that all components of the system are consider. This includes, system-to-system, system-to-client, applications, system accounts, etc.</v>
      </c>
    </row>
    <row r="148" spans="1:4" ht="63.75" customHeight="1" x14ac:dyDescent="0.2">
      <c r="A148" s="178" t="str">
        <f>'HECVAT - Full'!A159</f>
        <v>DATA-19</v>
      </c>
      <c r="B148" s="178" t="str">
        <f>VLOOKUP($A148,Questions!$B$3:$I$258,2,FALSE)</f>
        <v>Do you have a media handling process, that is documented and currently implemented that meets established business needs and regulatory requirements, including end-of-life, repurposing, and data sanitization procedures?</v>
      </c>
      <c r="C148" s="178" t="str">
        <f>VLOOKUP($A148,Questions!$B$3:$I$258,7,FALSE)</f>
        <v>Managing media (and the data within) throughout its lifecycle is crucial to the protection of institutional data. The focus of this question is confidentiality, ensuring that media that may store institutional data is protected by well-established policy and procedure.</v>
      </c>
      <c r="D148" s="178" t="str">
        <f>VLOOKUP($A148,Questions!$B$3:$I$258,8,FALSE)</f>
        <v>Vague responses to this question should be investigated further. Ask for additional documentation and verify that procedure (and possibly training) exists to ensure proper media handling activity.</v>
      </c>
    </row>
    <row r="149" spans="1:4" ht="75" x14ac:dyDescent="0.2">
      <c r="A149" s="178" t="str">
        <f>'HECVAT - Full'!A160</f>
        <v>DATA-20</v>
      </c>
      <c r="B149" s="178" t="str">
        <f>VLOOKUP($A149,Questions!$B$3:$I$258,2,FALSE)</f>
        <v>Does the process described in DATA-19 adhere to DoD 5220.22-M and/or NIST SP 800-88 standards?</v>
      </c>
      <c r="C149" s="178" t="str">
        <f>VLOOKUP($A149,Questions!$B$3:$I$258,7,FALSE)</f>
        <v xml:space="preserve">Managing media (and the data within) throughout its lifecycle is crucial to the protection of institutional data. The focus of this question is confidentiality, ensuring that media that may store institutional data is protected by well-established policy and procedure. </v>
      </c>
      <c r="D149" s="178" t="str">
        <f>VLOOKUP($A149,Questions!$B$3:$I$258,8,FALSE)</f>
        <v>Follow-up inquiries for DoD 5220.22-M and/or SP800-88 standards will be institution specific.</v>
      </c>
    </row>
    <row r="150" spans="1:4" ht="75" x14ac:dyDescent="0.2">
      <c r="A150" s="178" t="str">
        <f>'HECVAT - Full'!A161</f>
        <v>DATA-21</v>
      </c>
      <c r="B150" s="178" t="str">
        <f>VLOOKUP($A150,Questions!$B$3:$I$258,2,FALSE)</f>
        <v>Is media used for long-term retention of business data and archival purposes stored in a secure, environmentally protected area?</v>
      </c>
      <c r="C150" s="178" t="str">
        <f>VLOOKUP($A150,Questions!$B$3:$I$258,7,FALSE)</f>
        <v xml:space="preserve">Managing media (and the data within) throughout its lifecycle is crucial to the protection of institutional data. The focus of this question is confidentiality, ensuring that media that may store institutional data is protected by well-established policy and procedure. </v>
      </c>
      <c r="D150" s="178" t="str">
        <f>VLOOKUP($A150,Questions!$B$3:$I$258,8,FALSE)</f>
        <v>Vague responses to this question should be investigated further. Ask for additional documentation and verify that procedure (and possibly training) exists to ensure proper media handling activity.</v>
      </c>
    </row>
    <row r="151" spans="1:4" ht="30" x14ac:dyDescent="0.2">
      <c r="A151" s="178" t="str">
        <f>'HECVAT - Full'!A162</f>
        <v>DATA-22</v>
      </c>
      <c r="B151" s="178" t="str">
        <f>VLOOKUP($A151,Questions!$B$3:$I$258,2,FALSE)</f>
        <v>Will you handle data in a FERPA compliant manner?</v>
      </c>
      <c r="C151" s="178" t="str">
        <f>VLOOKUP($A151,Questions!$B$3:$I$258,7,FALSE)</f>
        <v>Standard documentation, relevant to institution implementations requiring FERPA compliance.</v>
      </c>
      <c r="D151" s="178" t="str">
        <f>VLOOKUP($A151,Questions!$B$3:$I$258,8,FALSE)</f>
        <v>Follow-up inquiries for FERPA compliance details will be institution/implementation specific.</v>
      </c>
    </row>
    <row r="152" spans="1:4" ht="84" customHeight="1" x14ac:dyDescent="0.2">
      <c r="A152" s="178" t="str">
        <f>'HECVAT - Full'!A163</f>
        <v>DATA-23</v>
      </c>
      <c r="B152" s="178" t="str">
        <f>VLOOKUP($A152,Questions!$B$3:$I$258,2,FALSE)</f>
        <v>Does your staff (or third party) have access to Institutional data (e.g., financial, PHI or other sensitive information) through any means?</v>
      </c>
      <c r="C152" s="178" t="str">
        <f>VLOOKUP($A152,Questions!$B$3:$I$258,7,FALSE)</f>
        <v>Confidentiality is the focus of this question. Based on the capabilities of vendor administrators, the institution may require additional safeguards to protect the confidentiality of data stored by/shared with a vendor (e.g., additional layer of encryption, etc.).</v>
      </c>
      <c r="D152" s="178" t="str">
        <f>VLOOKUP($A152,Questions!$B$3:$I$258,8,FALSE)</f>
        <v>If Institutional data is visible by the vendor's system administrators, follow-up with the vendor to understand the scope of visibility, process/procedure that administrators follow, and use cases when administrators are allowed to access (view) Institutional data.</v>
      </c>
    </row>
    <row r="153" spans="1:4" ht="105" x14ac:dyDescent="0.2">
      <c r="A153" s="178" t="str">
        <f>'HECVAT - Full'!A164</f>
        <v>DATA-24</v>
      </c>
      <c r="B153" s="178" t="str">
        <f>VLOOKUP($A153,Questions!$B$3:$I$258,2,FALSE)</f>
        <v>Do you have a documented and currently implemented strategy for securing employee workstations when they work remotely? (i.e. not in a trusted computing environment)</v>
      </c>
      <c r="C153" s="178" t="str">
        <f>VLOOKUP($A153,Questions!$B$3:$I$258,7,FALSE)</f>
        <v>In the context of the CIA triad, this question is focused on confidentiality. Printed documents, mobile device use, and remote access are all relevant to this question. A vendor's response to this question will provide insight into their overall business process. Vendor business activity that pose additional security risks should be met with increased concern.</v>
      </c>
      <c r="D153" s="178" t="str">
        <f>VLOOKUP($A153,Questions!$B$3:$I$258,8,FALSE)</f>
        <v>Vague responses to this question should be investigated further. Ask for additional documentation and verify that procedure (and possibly training) exists to ensure proper customer data handling activity.</v>
      </c>
    </row>
    <row r="154" spans="1:4" ht="36" customHeight="1" x14ac:dyDescent="0.2">
      <c r="A154" s="430" t="str">
        <f>IF($C$30="","Datacenter",IF($C$30="Yes","Datacenter - Optional based on QUALIFIER response.","Datacenter"))</f>
        <v>Datacenter</v>
      </c>
      <c r="B154" s="430"/>
      <c r="C154" s="176" t="str">
        <f>$C$22</f>
        <v>Reason for Question</v>
      </c>
      <c r="D154" s="176" t="str">
        <f>$D$22</f>
        <v>Follow-up Inquiries/Responses</v>
      </c>
    </row>
    <row r="155" spans="1:4" ht="64" customHeight="1" x14ac:dyDescent="0.2">
      <c r="A155" s="178" t="str">
        <f>'HECVAT - Full'!A166</f>
        <v>DCTR-01</v>
      </c>
      <c r="B155" s="178" t="str">
        <f>VLOOKUP($A155,Questions!$B$3:$I$258,2,FALSE)</f>
        <v>Does the hosting provider have a SOC 2 Type 2 report available?</v>
      </c>
      <c r="C155" s="178" t="str">
        <f>VLOOKUP($A155,Questions!$B$3:$I$258,7,FALSE)</f>
        <v>This question is relative to the response above. Understanding the ownership structure of the facility that will host institutional data is important for setting availability expectations and ensure proper contract terms are in place to protect the institution due to use of third-parties. If a vendor uses a third-party vendor to provide datacenter solutions, having that vendor's SOC 2 Type 2 provides additional insight. The ability to assess these "forth-party" vendors is based on your institution's resources. The vendor is responsible for providing this information - ensure that they handle their vendors properly.</v>
      </c>
      <c r="D155" s="178" t="str">
        <f>VLOOKUP($A155,Questions!$B$3:$I$258,8,FALSE)</f>
        <v>Follow-up inquiries for additional vendor's SOC 2 Type 2 reports will be institution/implementation specific.</v>
      </c>
    </row>
    <row r="156" spans="1:4" ht="135" x14ac:dyDescent="0.2">
      <c r="A156" s="178" t="str">
        <f>'HECVAT - Full'!A167</f>
        <v>DCTR-02</v>
      </c>
      <c r="B156" s="178" t="str">
        <f>VLOOKUP($A156,Questions!$B$3:$I$258,2,FALSE)</f>
        <v>Are you generally able to accommodate storing each institution's data within their geographic region?</v>
      </c>
      <c r="C156" s="178" t="str">
        <f>VLOOKUP($A156,Questions!$B$3:$I$258,7,FALSE)</f>
        <v>An institution's location will dictate what laws and regulations apply to them. As vendor's may not know where all of their customers may reside, it is imperative that vendors are able to accommodate geographic requirements for their customers. Although unfair to expect support for all geographic regions in common infrastructure/platform/software-as-a-service, it is expected that vendor's be absolutely clear about the regions they leverage and/or support.</v>
      </c>
      <c r="D156" s="178" t="str">
        <f>VLOOKUP($A156,Questions!$B$3:$I$258,8,FALSE)</f>
        <v>If a vendor is unable to accommodate storing/processing institutional data within specific regions, ask them why they are unable to? Try to determine if its an infrastructure issue (scalability), a cost-reduction strategy (size/maturity), or some other issue.</v>
      </c>
    </row>
    <row r="157" spans="1:4" ht="79.5" customHeight="1" x14ac:dyDescent="0.2">
      <c r="A157" s="178" t="str">
        <f>'HECVAT - Full'!A168</f>
        <v>DCTR-03</v>
      </c>
      <c r="B157" s="178" t="str">
        <f>VLOOKUP($A157,Questions!$B$3:$I$258,2,FALSE)</f>
        <v>Are the data centers staffed 24 hours a day, seven days a week (i.e., 24x7x365)?</v>
      </c>
      <c r="C157" s="178" t="str">
        <f>VLOOKUP($A157,Questions!$B$3:$I$258,7,FALSE)</f>
        <v xml:space="preserve">Vendors that operate their own datacenter(s) can implement their own monitoring strategy. Use the vendor's response to this questions to verify/validate other responses related to ownership/co-location/physical security. </v>
      </c>
      <c r="D157" s="178" t="str">
        <f>VLOOKUP($A157,Questions!$B$3:$I$258,8,FALSE)</f>
        <v>Follow-up inquiries for data center staffing will be institution/implementation specific.</v>
      </c>
    </row>
    <row r="158" spans="1:4" ht="64.5" customHeight="1" x14ac:dyDescent="0.2">
      <c r="A158" s="178" t="str">
        <f>'HECVAT - Full'!A169</f>
        <v>DCTR-04</v>
      </c>
      <c r="B158" s="178" t="str">
        <f>VLOOKUP($A158,Questions!$B$3:$I$258,2,FALSE)</f>
        <v>Are your servers separated from other companies via a physical barrier, such as a cage or hardened walls?</v>
      </c>
      <c r="C158" s="178" t="str">
        <f>VLOOKUP($A158,Questions!$B$3:$I$258,7,FALSE)</f>
        <v xml:space="preserve">This question is primarily focused on system integrity. If institutional data is stored in a system that is not physically secured from unauthorized access, the need for compensating controls is often higher. Depending on the use case or vendor infrastructure, this may not be relevant. </v>
      </c>
      <c r="D158" s="178" t="str">
        <f>VLOOKUP($A158,Questions!$B$3:$I$258,8,FALSE)</f>
        <v>Follow-up inquiries for system physical security will be institution/implementation specific.</v>
      </c>
    </row>
    <row r="159" spans="1:4" ht="92.25" customHeight="1" x14ac:dyDescent="0.2">
      <c r="A159" s="178" t="str">
        <f>'HECVAT - Full'!A170</f>
        <v>DCTR-05</v>
      </c>
      <c r="B159" s="178" t="str">
        <f>VLOOKUP($A159,Questions!$B$3:$I$258,2,FALSE)</f>
        <v>Does a physical barrier fully enclose the physical space preventing unauthorized physical contact with any of your devices?</v>
      </c>
      <c r="C159" s="178" t="str">
        <f>VLOOKUP($A159,Questions!$B$3:$I$258,7,FALSE)</f>
        <v xml:space="preserve">This question is primarily focused on system integrity. If institutional data is stored in a system that is not physically secured from unauthorized access, the need for compensating controls is often higher. Depending on the use case or vendor infrastructure, this may not be relevant. </v>
      </c>
      <c r="D159" s="178" t="str">
        <f>VLOOKUP($A159,Questions!$B$3:$I$258,8,FALSE)</f>
        <v>Follow-up inquiries for system physical security will be institution/implementation specific.</v>
      </c>
    </row>
    <row r="160" spans="1:4" ht="92.25" customHeight="1" x14ac:dyDescent="0.2">
      <c r="A160" s="178" t="str">
        <f>'HECVAT - Full'!A171</f>
        <v>DCTR-06</v>
      </c>
      <c r="B160" s="178" t="str">
        <f>VLOOKUP($A160,Questions!$B$3:$I$258,2,FALSE)</f>
        <v>Are your primary and secondary data centers geographically diverse?</v>
      </c>
      <c r="C160" s="178">
        <f>VLOOKUP($A160,Questions!$B$3:$I$258,7,FALSE)</f>
        <v>0</v>
      </c>
      <c r="D160" s="178">
        <f>VLOOKUP($A160,Questions!$B$3:$I$258,8,FALSE)</f>
        <v>0</v>
      </c>
    </row>
    <row r="161" spans="1:4" ht="90" x14ac:dyDescent="0.2">
      <c r="A161" s="178" t="str">
        <f>'HECVAT - Full'!A172</f>
        <v>DCTR-07</v>
      </c>
      <c r="B161" s="178" t="str">
        <f>VLOOKUP($A161,Questions!$B$3:$I$258,2,FALSE)</f>
        <v>If outsourced or co-located, is there a contract in place to prevent data from leaving the Institution's Data Zone?</v>
      </c>
      <c r="C161" s="178" t="str">
        <f>VLOOKUP($A161,Questions!$B$3:$I$258,7,FALSE)</f>
        <v>Data exposure is a risk if sensitive data is in any way transported (physically or electronically) into a data zone that is not authorized by the institution. Depending on the criticality of data and institution policy, full control of data confidentiality may be highly valued.</v>
      </c>
      <c r="D161" s="178" t="str">
        <f>VLOOKUP($A161,Questions!$B$3:$I$258,8,FALSE)</f>
        <v>Follow-up inquiries for data backup procedures/practices will be institution/implementation specific.</v>
      </c>
    </row>
    <row r="162" spans="1:4" ht="45" x14ac:dyDescent="0.2">
      <c r="A162" s="178" t="str">
        <f>'HECVAT - Full'!A173</f>
        <v>DCTR-08</v>
      </c>
      <c r="B162" s="178" t="str">
        <f>VLOOKUP($A162,Questions!$B$3:$I$258,2,FALSE)</f>
        <v>What Tier Level is your data center (per levels defined by the Uptime Institute)?</v>
      </c>
      <c r="C162" s="178" t="str">
        <f>VLOOKUP($A162,Questions!$B$3:$I$258,7,FALSE)</f>
        <v>Standard documentation, relevant to institutions requiring a vendor to maintain a specific Uptime Institute Tier Level.</v>
      </c>
      <c r="D162" s="178" t="str">
        <f>VLOOKUP($A162,Questions!$B$3:$I$258,8,FALSE)</f>
        <v>Follow-up inquiries for Uptime Institute Tier Level details will be institution/implementation specific.</v>
      </c>
    </row>
    <row r="163" spans="1:4" ht="45" x14ac:dyDescent="0.2">
      <c r="A163" s="178" t="str">
        <f>'HECVAT - Full'!A174</f>
        <v>DCTR-09</v>
      </c>
      <c r="B163" s="178" t="str">
        <f>VLOOKUP($A163,Questions!$B$3:$I$258,2,FALSE)</f>
        <v>Is the service hosted in a high availability environment?</v>
      </c>
      <c r="C163" s="178" t="str">
        <f>VLOOKUP($A163,Questions!$B$3:$I$258,7,FALSE)</f>
        <v xml:space="preserve">In the context of the CIA triad, this question is focused on the availability of a system (or set of systems). </v>
      </c>
      <c r="D163" s="178" t="str">
        <f>VLOOKUP($A163,Questions!$B$3:$I$258,8,FALSE)</f>
        <v>The weight placed on the vendor's response will be specific to the institution's use case and software/product/service requirements.</v>
      </c>
    </row>
    <row r="164" spans="1:4" ht="45" x14ac:dyDescent="0.2">
      <c r="A164" s="178" t="str">
        <f>'HECVAT - Full'!A175</f>
        <v>DCTR-10</v>
      </c>
      <c r="B164" s="178" t="str">
        <f>VLOOKUP($A164,Questions!$B$3:$I$258,2,FALSE)</f>
        <v xml:space="preserve">Is redundant power available for all datacenters where institution data will reside? </v>
      </c>
      <c r="C164" s="178" t="str">
        <f>VLOOKUP($A164,Questions!$B$3:$I$258,7,FALSE)</f>
        <v xml:space="preserve">In the context of the CIA triad, this question is focused on the availability of a system (or set of systems). </v>
      </c>
      <c r="D164" s="178" t="str">
        <f>VLOOKUP($A164,Questions!$B$3:$I$258,8,FALSE)</f>
        <v>The weight placed on the vendor's response will be specific to the institution's use case and software/product/service requirements.</v>
      </c>
    </row>
    <row r="165" spans="1:4" ht="75" x14ac:dyDescent="0.2">
      <c r="A165" s="178" t="str">
        <f>'HECVAT - Full'!A176</f>
        <v>DCTR-11</v>
      </c>
      <c r="B165" s="178" t="str">
        <f>VLOOKUP($A165,Questions!$B$3:$I$258,2,FALSE)</f>
        <v>Are redundant power strategies tested?</v>
      </c>
      <c r="C165" s="178" t="str">
        <f>VLOOKUP($A165,Questions!$B$3:$I$258,7,FALSE)</f>
        <v>Installing [potential] redundant power and regularly testing strategies to ensure they will work when needed are very different. Vague responses to this question should be met with concern and appropriate follow-up, based on your institutions risk tolerance.</v>
      </c>
      <c r="D165" s="178" t="str">
        <f>VLOOKUP($A165,Questions!$B$3:$I$258,8,FALSE)</f>
        <v>Follow-up inquiries for redundant power testing details will be institution/implementation specific.</v>
      </c>
    </row>
    <row r="166" spans="1:4" ht="30" x14ac:dyDescent="0.2">
      <c r="A166" s="178" t="str">
        <f>'HECVAT - Full'!A177</f>
        <v>DCTR-12</v>
      </c>
      <c r="B166" s="178" t="str">
        <f>VLOOKUP($A166,Questions!$B$3:$I$258,2,FALSE)</f>
        <v>Describe or provide a reference to the availability of cooling and fire suppression systems in all datacenters where institution data will reside.</v>
      </c>
      <c r="C166" s="178">
        <f>VLOOKUP($A166,Questions!$B$3:$I$258,7,FALSE)</f>
        <v>0</v>
      </c>
      <c r="D166" s="178">
        <f>VLOOKUP($A166,Questions!$B$3:$I$258,8,FALSE)</f>
        <v>0</v>
      </c>
    </row>
    <row r="167" spans="1:4" ht="64.25" customHeight="1" x14ac:dyDescent="0.2">
      <c r="A167" s="178" t="str">
        <f>'HECVAT - Full'!A178</f>
        <v>DCTR-13</v>
      </c>
      <c r="B167" s="178" t="str">
        <f>VLOOKUP($A167,Questions!$B$3:$I$258,2,FALSE)</f>
        <v>Do you have Internet Service Provider (ISP) Redundancy?</v>
      </c>
      <c r="C167" s="178" t="str">
        <f>VLOOKUP($A167,Questions!$B$3:$I$258,7,FALSE)</f>
        <v xml:space="preserve">In the context of the CIA triad, this question is focused on the availability of a system (or set of systems). </v>
      </c>
      <c r="D167" s="178" t="str">
        <f>VLOOKUP($A167,Questions!$B$3:$I$258,8,FALSE)</f>
        <v>The weight placed on the vendor's response will be specific to the institution's use case and software/product/service requirements.</v>
      </c>
    </row>
    <row r="168" spans="1:4" s="1" customFormat="1" ht="48" customHeight="1" x14ac:dyDescent="0.2">
      <c r="A168" s="178" t="str">
        <f>'HECVAT - Full'!A179</f>
        <v>DCTR-14</v>
      </c>
      <c r="B168" s="178" t="str">
        <f>VLOOKUP($A168,Questions!$B$3:$I$258,2,FALSE)</f>
        <v>Does every datacenter where the Institution's data will reside have multiple telephone company or network provider entrances to the facility?</v>
      </c>
      <c r="C168" s="178" t="str">
        <f>VLOOKUP($A168,Questions!$B$3:$I$258,7,FALSE)</f>
        <v xml:space="preserve">In the context of the CIA triad, this question is focused on the availability of a system (or set of systems). </v>
      </c>
      <c r="D168" s="178" t="str">
        <f>VLOOKUP($A168,Questions!$B$3:$I$258,8,FALSE)</f>
        <v>The weight placed on the vendor's response will be specific to the institution's use case and software/product/service requirements.</v>
      </c>
    </row>
    <row r="169" spans="1:4" ht="48" customHeight="1" x14ac:dyDescent="0.2">
      <c r="A169" s="178" t="str">
        <f>'HECVAT - Full'!A180</f>
        <v>DCTR-15</v>
      </c>
      <c r="B169" s="178" t="str">
        <f>VLOOKUP($A169,Questions!$B$3:$I$258,2,FALSE)</f>
        <v>Are you requiring multi-factor authentication for administrators of your cloud environment?</v>
      </c>
      <c r="C169" s="178" t="str">
        <f>VLOOKUP($A169,Questions!$B$3:$I$258,7,FALSE)</f>
        <v xml:space="preserve">2FA/MFA, implemented correctly, strengthens the security state of a system. 2FA/MFA is commonly implemented and in many use cases, a requirement for account protection purposes. </v>
      </c>
      <c r="D169" s="178" t="str">
        <f>VLOOKUP($A169,Questions!$B$3:$I$258,8,FALSE)</f>
        <v>Ask the vendor about hardware and software options, future roadmap for implementations and support, etc.</v>
      </c>
    </row>
    <row r="170" spans="1:4" ht="30" x14ac:dyDescent="0.2">
      <c r="A170" s="178" t="str">
        <f>'HECVAT - Full'!A181</f>
        <v>DCTR-16</v>
      </c>
      <c r="B170" s="178" t="str">
        <f>VLOOKUP($A170,Questions!$B$3:$I$258,2,FALSE)</f>
        <v>Are you using your cloud providers available hardening tools or pre-hardened images?</v>
      </c>
      <c r="C170" s="178" t="str">
        <f>VLOOKUP($A170,Questions!$B$3:$I$258,7,FALSE)</f>
        <v xml:space="preserve">In the context of the CIA triad, this question is focused on the integrity of a system (or set of systems). </v>
      </c>
      <c r="D170" s="178" t="str">
        <f>VLOOKUP($A170,Questions!$B$3:$I$258,8,FALSE)</f>
        <v>Ask the vendor about their system lifecycle practices and security methodology.</v>
      </c>
    </row>
    <row r="171" spans="1:4" ht="80.25" customHeight="1" x14ac:dyDescent="0.2">
      <c r="A171" s="178" t="str">
        <f>'HECVAT - Full'!A182</f>
        <v>DCTR-17</v>
      </c>
      <c r="B171" s="178" t="str">
        <f>VLOOKUP($A171,Questions!$B$3:$I$258,2,FALSE)</f>
        <v>Does your cloud vendor have access to your encryption keys?</v>
      </c>
      <c r="C171" s="178" t="str">
        <f>VLOOKUP($A171,Questions!$B$3:$I$258,7,FALSE)</f>
        <v>Understanding how key management is handled and the safeguards implemented by the vendor to ensure key confidentiality in all components of a system(s) can provide insight into other complex details of a vendor's infrastructure. Use vendor responses to this question as a way to pivot to other infrastructure specifics, as needed to clarify potential risks.</v>
      </c>
      <c r="D171" s="178" t="str">
        <f>VLOOKUP($A171,Questions!$B$3:$I$258,8,FALSE)</f>
        <v>Follow-up with the vendor to ensure that all components of the system are consider. This includes, system-to-system, system-to-client, applications, system accounts, etc.</v>
      </c>
    </row>
    <row r="172" spans="1:4" ht="36" customHeight="1" x14ac:dyDescent="0.2">
      <c r="A172" s="430" t="str">
        <f>IF(OR($C$28="No",$C$30="Yes"),"DRP - Respond to as many questions below as possible.","Disaster Recovery Plan")</f>
        <v>Disaster Recovery Plan</v>
      </c>
      <c r="B172" s="430"/>
      <c r="C172" s="176" t="str">
        <f>$C$22</f>
        <v>Reason for Question</v>
      </c>
      <c r="D172" s="176" t="str">
        <f>$D$22</f>
        <v>Follow-up Inquiries/Responses</v>
      </c>
    </row>
    <row r="173" spans="1:4" ht="111.75" customHeight="1" x14ac:dyDescent="0.2">
      <c r="A173" s="178" t="str">
        <f>'HECVAT - Full'!A184</f>
        <v>DRPL-01</v>
      </c>
      <c r="B173" s="178" t="str">
        <f>VLOOKUP($A173,Questions!$B$3:$I$258,2,FALSE)</f>
        <v>Describe or provide a reference to your Disaster Recovery Plan (DRP).</v>
      </c>
      <c r="C173" s="178" t="str">
        <f>VLOOKUP($A173,Questions!$B$3:$I$258,7,FALSE)</f>
        <v xml:space="preserve">In the context of the CIA triad, this question is focused on availability and is often in need of a follow-up. Understanding the maturing of a vendor's DRP can shed light on many other aspects of a vendor's overall security state. </v>
      </c>
      <c r="D173" s="178" t="str">
        <f>VLOOKUP($A173,Questions!$B$3:$I$258,8,FALSE)</f>
        <v>A vendor may have a number of BCP elements defined so the vendor's response may not be binary. Assess the components of the plan and ask about timelines, follow-up commitments, etc. If the vendor does not have a DRP, point them to https://www.sans.org/reading-room/whitepapers/recovery/disaster-recovery-plan-1164</v>
      </c>
    </row>
    <row r="174" spans="1:4" ht="64.5" customHeight="1" x14ac:dyDescent="0.2">
      <c r="A174" s="178" t="str">
        <f>'HECVAT - Full'!A185</f>
        <v>DRPL-02</v>
      </c>
      <c r="B174" s="178" t="str">
        <f>VLOOKUP($A174,Questions!$B$3:$I$258,2,FALSE)</f>
        <v>Is an owner assigned who is responsible for the maintenance and review of the DRP?</v>
      </c>
      <c r="C174" s="178" t="str">
        <f>VLOOKUP($A174,Questions!$B$3:$I$258,7,FALSE)</f>
        <v>Having a DRP and maintaining/updating/testing a DRP are very different. Establishing a responsible party is fundamental to this process and this question looks to verify that within the vendor.</v>
      </c>
      <c r="D174" s="178" t="str">
        <f>VLOOKUP($A174,Questions!$B$3:$I$258,8,FALSE)</f>
        <v>Follow-up inquiries for DRP responsible parties will be institution/implementation specific.</v>
      </c>
    </row>
    <row r="175" spans="1:4" ht="60" x14ac:dyDescent="0.2">
      <c r="A175" s="178" t="str">
        <f>'HECVAT - Full'!A186</f>
        <v>DRPL-03</v>
      </c>
      <c r="B175" s="178" t="str">
        <f>VLOOKUP($A175,Questions!$B$3:$I$258,2,FALSE)</f>
        <v>Can the Institution review your DRP and supporting documentation?</v>
      </c>
      <c r="C175" s="178" t="str">
        <f>VLOOKUP($A175,Questions!$B$3:$I$258,7,FALSE)</f>
        <v>General inquiry for documentation. As DRPs may contain some sensitive data, a robust summary is appropriate in lieu of a full DRP.</v>
      </c>
      <c r="D175" s="178" t="str">
        <f>VLOOKUP($A175,Questions!$B$3:$I$258,8,FALSE)</f>
        <v>If the vendor states "No", you can ask for a summary, white paper, or blog. If unable to review the full plan, infer what you can from other DRP question responses.</v>
      </c>
    </row>
    <row r="176" spans="1:4" ht="90" x14ac:dyDescent="0.2">
      <c r="A176" s="178" t="str">
        <f>'HECVAT - Full'!A187</f>
        <v>DRPL-04</v>
      </c>
      <c r="B176" s="178" t="str">
        <f>VLOOKUP($A176,Questions!$B$3:$I$258,2,FALSE)</f>
        <v>Are any disaster recovery locations outside the Institution's geographic region?</v>
      </c>
      <c r="C176" s="178" t="str">
        <f>VLOOKUP($A176,Questions!$B$3:$I$258,7,FALSE)</f>
        <v>Data exposure is a risk if sensitive data is in any way transported (physically or electronically) into a data zone that is not authorized by the institution. Depending on the criticality of data and institution policy, full control of data confidentiality may be highly valued.</v>
      </c>
      <c r="D176" s="178" t="str">
        <f>VLOOKUP($A176,Questions!$B$3:$I$258,8,FALSE)</f>
        <v>Follow-up inquiries for data backup procedures/practices will be institution/implementation specific.</v>
      </c>
    </row>
    <row r="177" spans="1:4" ht="84.75" customHeight="1" x14ac:dyDescent="0.2">
      <c r="A177" s="178" t="str">
        <f>'HECVAT - Full'!A188</f>
        <v>DRPL-05</v>
      </c>
      <c r="B177" s="178" t="str">
        <f>VLOOKUP($A177,Questions!$B$3:$I$258,2,FALSE)</f>
        <v>Does your organization have a disaster recovery site or a contracted Disaster Recovery provider?</v>
      </c>
      <c r="C177" s="178" t="str">
        <f>VLOOKUP($A177,Questions!$B$3:$I$258,7,FALSE)</f>
        <v>In the event that a vendor's headquarters (primary location of operation) is no longer usable, a recovery site may be needed to support business operations. Having an established (planned) recovery site show maturity in a vendor's DRP.</v>
      </c>
      <c r="D177" s="178" t="str">
        <f>VLOOKUP($A177,Questions!$B$3:$I$258,8,FALSE)</f>
        <v>Follow-up inquiries for disaster recovery site practices will be institution/implementation specific.</v>
      </c>
    </row>
    <row r="178" spans="1:4" ht="75" x14ac:dyDescent="0.2">
      <c r="A178" s="178" t="str">
        <f>'HECVAT - Full'!A189</f>
        <v>DRPL-06</v>
      </c>
      <c r="B178" s="178" t="str">
        <f>VLOOKUP($A178,Questions!$B$3:$I$258,2,FALSE)</f>
        <v>Does your organization conduct an annual test of relocating to this site for disaster recovery purposes?</v>
      </c>
      <c r="C178" s="178" t="str">
        <f>VLOOKUP($A178,Questions!$B$3:$I$258,7,FALSE)</f>
        <v>Testing a DRP is an important action that improves the efficiency and accuracy of a vendor's recovery plans. Vague responses to this question should be met with concern and appropriate follow-up, based on your institutions risk tolerance.</v>
      </c>
      <c r="D178" s="178" t="str">
        <f>VLOOKUP($A178,Questions!$B$3:$I$258,8,FALSE)</f>
        <v>If the vendor does not have a DRP, point them to https://www.sans.org/reading-room/whitepapers/recovery/disaster-recovery-plan-1164</v>
      </c>
    </row>
    <row r="179" spans="1:4" ht="60" x14ac:dyDescent="0.2">
      <c r="A179" s="178" t="str">
        <f>'HECVAT - Full'!A190</f>
        <v>DRPL-07</v>
      </c>
      <c r="B179" s="178" t="str">
        <f>VLOOKUP($A179,Questions!$B$3:$I$258,2,FALSE)</f>
        <v>Is there a defined problem/issue escalation plan in your DRP for impacted clients?</v>
      </c>
      <c r="C179" s="178" t="str">
        <f>VLOOKUP($A179,Questions!$B$3:$I$258,7,FALSE)</f>
        <v>Notification expectations should be set early in the contract/assessment process. Timelines, correspondence medium, and playbook details are all aspects to keep in mind when assessing this response.</v>
      </c>
      <c r="D179" s="178" t="str">
        <f>VLOOKUP($A179,Questions!$B$3:$I$258,8,FALSE)</f>
        <v>If the vendor's response does not cover the details outlined in the reasoning, follow-up and get specific responses for each, as needed.</v>
      </c>
    </row>
    <row r="180" spans="1:4" ht="60" x14ac:dyDescent="0.2">
      <c r="A180" s="178" t="str">
        <f>'HECVAT - Full'!A191</f>
        <v>DRPL-08</v>
      </c>
      <c r="B180" s="178" t="str">
        <f>VLOOKUP($A180,Questions!$B$3:$I$258,2,FALSE)</f>
        <v>Is there a documented communication plan in your DRP for impacted clients?</v>
      </c>
      <c r="C180" s="178" t="str">
        <f>VLOOKUP($A180,Questions!$B$3:$I$258,7,FALSE)</f>
        <v>Notification expectations should be set early in the contract/assessment process. Timelines, correspondence medium, and playbook details are all aspects to keep in mind when assessing this response.</v>
      </c>
      <c r="D180" s="178" t="str">
        <f>VLOOKUP($A180,Questions!$B$3:$I$258,8,FALSE)</f>
        <v>If the vendor's response does not cover the details outlined in the reasoning, follow-up and get specific responses for each, as needed.</v>
      </c>
    </row>
    <row r="181" spans="1:4" ht="83.25" customHeight="1" x14ac:dyDescent="0.2">
      <c r="A181" s="178" t="str">
        <f>'HECVAT - Full'!A192</f>
        <v>DRPL-09</v>
      </c>
      <c r="B181" s="178" t="str">
        <f>VLOOKUP($A181,Questions!$B$3:$I$258,2,FALSE)</f>
        <v>Describe or provide a reference to how your disaster recovery plan is tested? (i.e. scope of DR tests, end-to-end testing, etc.)</v>
      </c>
      <c r="C181" s="178" t="str">
        <f>VLOOKUP($A181,Questions!$B$3:$I$258,7,FALSE)</f>
        <v xml:space="preserve">Testing a DRP is an important action that improves the efficiency and accuracy of a vendor's recovery plans. Vague responses to this question should be met with concern and appropriate follow-up, based on your institutions risk tolerance. </v>
      </c>
      <c r="D181" s="178" t="str">
        <f>VLOOKUP($A181,Questions!$B$3:$I$258,8,FALSE)</f>
        <v>If the vendor does not have a DRP, point them to https://www.sans.org/reading-room/whitepapers/recovery/disaster-recovery-plan-1164</v>
      </c>
    </row>
    <row r="182" spans="1:4" ht="83.25" customHeight="1" x14ac:dyDescent="0.2">
      <c r="A182" s="178" t="str">
        <f>'HECVAT - Full'!A193</f>
        <v>DRPL-10</v>
      </c>
      <c r="B182" s="178" t="str">
        <f>VLOOKUP($A182,Questions!$B$3:$I$258,2,FALSE)</f>
        <v>Has the Disaster Recovery Plan been tested in the last year?</v>
      </c>
      <c r="C182" s="178" t="str">
        <f>VLOOKUP($A182,Questions!$B$3:$I$258,7,FALSE)</f>
        <v>Testing a DRP is an important action that improves the efficiency and accuracy of a vendor's recovery plans. Vague responses to this question should be met with concern and appropriate follow-up, based on your institutions risk tolerance.</v>
      </c>
      <c r="D182" s="178" t="str">
        <f>VLOOKUP($A182,Questions!$B$3:$I$258,8,FALSE)</f>
        <v>If the vendor does not have a DRP, point them to https://www.sans.org/reading-room/whitepapers/recovery/disaster-recovery-plan-1164</v>
      </c>
    </row>
    <row r="183" spans="1:4" ht="64.25" customHeight="1" x14ac:dyDescent="0.2">
      <c r="A183" s="178" t="str">
        <f>'HECVAT - Full'!A194</f>
        <v>DRPL-11</v>
      </c>
      <c r="B183" s="178" t="str">
        <f>VLOOKUP($A183,Questions!$B$3:$I$258,2,FALSE)</f>
        <v>Are all components of the DRP reviewed at least annually and updated as needed to reflect change?</v>
      </c>
      <c r="C183" s="178" t="str">
        <f>VLOOKUP($A183,Questions!$B$3:$I$258,7,FALSE)</f>
        <v>Testing a DRP is an important action that improves the efficiency and accuracy of a vendor's recovery plans. Vague responses to this question should be met with concern and appropriate follow-up, based on your institutions risk tolerance.</v>
      </c>
      <c r="D183" s="178" t="str">
        <f>VLOOKUP($A183,Questions!$B$3:$I$258,8,FALSE)</f>
        <v>If the vendor does not have a DRP, point them to https://www.sans.org/reading-room/whitepapers/recovery/disaster-recovery-plan-1164</v>
      </c>
    </row>
    <row r="184" spans="1:4" ht="36" customHeight="1" x14ac:dyDescent="0.2">
      <c r="A184" s="430" t="str">
        <f>IF($C$30="","Firewalls, IDS, IPS, and Networking",IF($C$30="Yes","FW/IDPS/Networks - Optional based on QUALIFIER response.","Firewalls, IDS, IPS, and Networking"))</f>
        <v>Firewalls, IDS, IPS, and Networking</v>
      </c>
      <c r="B184" s="430"/>
      <c r="C184" s="176" t="str">
        <f>$C$22</f>
        <v>Reason for Question</v>
      </c>
      <c r="D184" s="176" t="str">
        <f>$D$22</f>
        <v>Follow-up Inquiries/Responses</v>
      </c>
    </row>
    <row r="185" spans="1:4" ht="120" x14ac:dyDescent="0.2">
      <c r="A185" s="178" t="str">
        <f>'HECVAT - Full'!A196</f>
        <v>FIDP-01</v>
      </c>
      <c r="B185" s="178" t="str">
        <f>VLOOKUP($A185,Questions!$B$3:$I$258,2,FALSE)</f>
        <v>Are you utilizing a stateful packet inspection (SPI) firewall?</v>
      </c>
      <c r="C185" s="178" t="str">
        <f>VLOOKUP($A185,Questions!$B$3:$I$258,7,FALSE)</f>
        <v xml:space="preserve">The use case, vendor infrastructure, and types of services offered will greatly affect the need for various firewalling devices. The focus of this question is integrity, ensuring that the systems hosting institutional data are limited in need-only communications. The use of a WAF is important in systems in which a vendor has limited access to the to code infrastructure. </v>
      </c>
      <c r="D185" s="178" t="str">
        <f>VLOOKUP($A185,Questions!$B$3:$I$258,8,FALSE)</f>
        <v>If a vendors states that they outsource their code development and do not run a WAF, there is elevated reason for concern. Verify how code is tested, monitored, and controlled in production environments.</v>
      </c>
    </row>
    <row r="186" spans="1:4" ht="75" x14ac:dyDescent="0.2">
      <c r="A186" s="178" t="str">
        <f>'HECVAT - Full'!A197</f>
        <v>FIDP-02</v>
      </c>
      <c r="B186" s="178" t="str">
        <f>VLOOKUP($A186,Questions!$B$3:$I$258,2,FALSE)</f>
        <v>Is authority for firewall change approval documented?  Please list approver names or titles in Additional Info</v>
      </c>
      <c r="C186" s="178" t="str">
        <f>VLOOKUP($A186,Questions!$B$3:$I$258,7,FALSE)</f>
        <v xml:space="preserve">Modifications to firewall rulesets can have significant repercussions. To ensure the integrity of the ruleset, this question targets the individual (or responsible party) for changes and the reasoning behind their authority. </v>
      </c>
      <c r="D186" s="178" t="str">
        <f>VLOOKUP($A186,Questions!$B$3:$I$258,8,FALSE)</f>
        <v>Ensure that a separation of duties exists in network security configurations. Pay close attention to responsibility overlap in small organizations, where staff often fill multiple roles.</v>
      </c>
    </row>
    <row r="187" spans="1:4" ht="75" customHeight="1" x14ac:dyDescent="0.2">
      <c r="A187" s="178" t="str">
        <f>'HECVAT - Full'!A198</f>
        <v>FIDP-03</v>
      </c>
      <c r="B187" s="178" t="str">
        <f>VLOOKUP($A187,Questions!$B$3:$I$258,2,FALSE)</f>
        <v>Do you have a documented policy for firewall change requests?</v>
      </c>
      <c r="C187" s="178" t="str">
        <f>VLOOKUP($A187,Questions!$B$3:$I$258,7,FALSE)</f>
        <v>In the context of the CIA triad, this question is focused on system integrity, ensuring that system changes are only executed by authorized users. Any change to a verified, known, secure environment should be carefully evaluated by stakeholders in a structured manner.</v>
      </c>
      <c r="D187" s="178" t="str">
        <f>VLOOKUP($A187,Questions!$B$3:$I$258,8,FALSE)</f>
        <v>Follow-up inquiries for firewall change requests will be institution/implementation specific.</v>
      </c>
    </row>
    <row r="188" spans="1:4" ht="96" customHeight="1" x14ac:dyDescent="0.2">
      <c r="A188" s="178" t="str">
        <f>'HECVAT - Full'!A199</f>
        <v>FIDP-04</v>
      </c>
      <c r="B188" s="178" t="str">
        <f>VLOOKUP($A188,Questions!$B$3:$I$258,2,FALSE)</f>
        <v>Have you implemented an Intrusion Detection System (network-based)?</v>
      </c>
      <c r="C188" s="178" t="str">
        <f>VLOOKUP($A188,Questions!$B$3:$I$258,7,FALSE)</f>
        <v>It is important to have detective capabilities in an information system to protect institutional data. Somewhat expected in information systems, vendors without IDSs implemented should raise concerns. Compensating controls need future evaluation, if provided by the vendor.</v>
      </c>
      <c r="D188" s="178" t="str">
        <f>VLOOKUP($A188,Questions!$B$3:$I$258,8,FALSE)</f>
        <v>A security program with limited resources for event detection is not effective. Inquiries should include training for staff, reasoning behind not using IDS technologies, and how systems are monitored. Additional questions about a SIEM and other tool may be appropriate.</v>
      </c>
    </row>
    <row r="189" spans="1:4" ht="86.25" customHeight="1" x14ac:dyDescent="0.2">
      <c r="A189" s="178" t="str">
        <f>'HECVAT - Full'!A200</f>
        <v>FIDP-05</v>
      </c>
      <c r="B189" s="178" t="str">
        <f>VLOOKUP($A189,Questions!$B$3:$I$258,2,FALSE)</f>
        <v>Have you implemented an Intrusion Prevention System (network-based)?</v>
      </c>
      <c r="C189" s="178" t="str">
        <f>VLOOKUP($A189,Questions!$B$3:$I$258,7,FALSE)</f>
        <v>It is important to have preventive capabilities in an information system to protect institutional data. Somewhat expected in information systems, vendors without IPSs implemented should raise concerns. Compensating controls need future evaluation, if provided by the vendor.</v>
      </c>
      <c r="D189" s="178" t="str">
        <f>VLOOKUP($A189,Questions!$B$3:$I$258,8,FALSE)</f>
        <v xml:space="preserve">A security program with limited resources for active prevent is inefficient. Inquiries should include training for staff, reasoning behind not using IPS technologies, and how systems are actively protected and how malicious activity is stopped. </v>
      </c>
    </row>
    <row r="190" spans="1:4" ht="90" x14ac:dyDescent="0.2">
      <c r="A190" s="178" t="str">
        <f>'HECVAT - Full'!A201</f>
        <v>FIDP-06</v>
      </c>
      <c r="B190" s="178" t="str">
        <f>VLOOKUP($A190,Questions!$B$3:$I$258,2,FALSE)</f>
        <v>Do you employ host-based intrusion detection?</v>
      </c>
      <c r="C190" s="178" t="str">
        <f>VLOOKUP($A190,Questions!$B$3:$I$258,7,FALSE)</f>
        <v>It is important to have detective capabilities in an information system to protect institutional data. Somewhat expected in information systems, vendors without IDSs implemented should raise concerns. Compensating controls need future evaluation, if provided by the vendor.</v>
      </c>
      <c r="D190" s="178" t="str">
        <f>VLOOKUP($A190,Questions!$B$3:$I$258,8,FALSE)</f>
        <v>Ask the vendor to summarize why host-based intrusion detection tools are not implemented in their environment. What compensating controls are in place to detect configuration changes and/or failures of integrity?</v>
      </c>
    </row>
    <row r="191" spans="1:4" ht="84.75" customHeight="1" x14ac:dyDescent="0.2">
      <c r="A191" s="178" t="str">
        <f>'HECVAT - Full'!A202</f>
        <v>FIDP-07</v>
      </c>
      <c r="B191" s="178" t="str">
        <f>VLOOKUP($A191,Questions!$B$3:$I$258,2,FALSE)</f>
        <v>Do you employ host-based intrusion prevention?</v>
      </c>
      <c r="C191" s="178" t="str">
        <f>VLOOKUP($A191,Questions!$B$3:$I$258,7,FALSE)</f>
        <v>It is important to have preventive capabilities in an information system to protect institutional data. Somewhat expected in information systems, vendors without IPSs implemented should raise concerns. Compensating controls need future evaluation, if provided by the vendor.</v>
      </c>
      <c r="D191" s="178" t="str">
        <f>VLOOKUP($A191,Questions!$B$3:$I$258,8,FALSE)</f>
        <v>Ask the vendor to summarize why host-based intrusion prevention tools are not implemented in their environment. What compensating controls are in place to detect malicious activity and to actively prevent its function.</v>
      </c>
    </row>
    <row r="192" spans="1:4" ht="84.75" customHeight="1" x14ac:dyDescent="0.2">
      <c r="A192" s="178" t="str">
        <f>'HECVAT - Full'!A203</f>
        <v>FIDP-08</v>
      </c>
      <c r="B192" s="178" t="str">
        <f>VLOOKUP($A192,Questions!$B$3:$I$258,2,FALSE)</f>
        <v>Are you employing any next-generation persistent threat (NGPT) monitoring?</v>
      </c>
      <c r="C192" s="178">
        <f>VLOOKUP($A192,Questions!$B$3:$I$258,7,FALSE)</f>
        <v>0</v>
      </c>
      <c r="D192" s="178">
        <f>VLOOKUP($A192,Questions!$B$3:$I$258,8,FALSE)</f>
        <v>0</v>
      </c>
    </row>
    <row r="193" spans="1:4" ht="90" x14ac:dyDescent="0.2">
      <c r="A193" s="178" t="str">
        <f>'HECVAT - Full'!A204</f>
        <v>FIDP-09</v>
      </c>
      <c r="B193" s="178" t="str">
        <f>VLOOKUP($A193,Questions!$B$3:$I$258,2,FALSE)</f>
        <v>Do you monitor for intrusions on a 24x7x365 basis?</v>
      </c>
      <c r="C193" s="178" t="str">
        <f>VLOOKUP($A193,Questions!$B$3:$I$258,7,FALSE)</f>
        <v xml:space="preserve">This question is primarily focused on system(s) integrity. If institutional data is stored in a system that is not physically secured from unauthorized access, the need for compensating controls is often higher. Depending on the use case or vendor infrastructure, this may not be relevant. </v>
      </c>
      <c r="D193" s="178" t="str">
        <f>VLOOKUP($A193,Questions!$B$3:$I$258,8,FALSE)</f>
        <v>Follow-up inquiries for 24x7x365 monitoring will be institution/implementation specific.</v>
      </c>
    </row>
    <row r="194" spans="1:4" ht="96" customHeight="1" x14ac:dyDescent="0.2">
      <c r="A194" s="178" t="str">
        <f>'HECVAT - Full'!A205</f>
        <v>FIDP-10</v>
      </c>
      <c r="B194" s="178" t="str">
        <f>VLOOKUP($A194,Questions!$B$3:$I$258,2,FALSE)</f>
        <v>Is intrusion monitoring performed internally or by a third-party service?</v>
      </c>
      <c r="C194" s="178" t="str">
        <f>VLOOKUP($A194,Questions!$B$3:$I$258,7,FALSE)</f>
        <v>This question is primarily focused on the capability of a vendor's security program. Understanding the size and skillsets of a vendor (taken from other responses) is needed to determine the appropriateness of the vendor's response to this question.</v>
      </c>
      <c r="D194" s="178" t="str">
        <f>VLOOKUP($A194,Questions!$B$3:$I$258,8,FALSE)</f>
        <v>Follow-up inquiries for intrusion monitoring will be institution/implementation specific.</v>
      </c>
    </row>
    <row r="195" spans="1:4" ht="84" customHeight="1" x14ac:dyDescent="0.2">
      <c r="A195" s="178" t="str">
        <f>'HECVAT - Full'!A206</f>
        <v>FIDP-11</v>
      </c>
      <c r="B195" s="178" t="str">
        <f>VLOOKUP($A195,Questions!$B$3:$I$258,2,FALSE)</f>
        <v>Are audit logs available for all changes to the network, firewall, IDS, and IPS systems?</v>
      </c>
      <c r="C195" s="178" t="str">
        <f>VLOOKUP($A195,Questions!$B$3:$I$258,7,FALSE)</f>
        <v>Strong logging capabilities are vital to the proper management of a network. Implementing an immature system that lacks sufficient logging capabilities exposes an institution to great risk.</v>
      </c>
      <c r="D195" s="178" t="str">
        <f>VLOOKUP($A195,Questions!$B$3:$I$258,8,FALSE)</f>
        <v>If a weak response is given to this answer, it is an indicator that a non-technical representative populated the document and response scrutiny should be increased. 
If a vendor does not answer appropriately, a follow-up request to have the question fully-answered is appropriate.</v>
      </c>
    </row>
    <row r="196" spans="1:4" ht="36" customHeight="1" x14ac:dyDescent="0.2">
      <c r="A196" s="430" t="str">
        <f>IF($C$30="","Policies, Procedures, and Processes",IF($C$30="Yes","Pol/Pro/Proc - Optional based on QUALIFIER response.","Policies, Procedures, and Processes"))</f>
        <v>Policies, Procedures, and Processes</v>
      </c>
      <c r="B196" s="430"/>
      <c r="C196" s="176" t="str">
        <f>$C$22</f>
        <v>Reason for Question</v>
      </c>
      <c r="D196" s="176" t="str">
        <f>$D$22</f>
        <v>Follow-up Inquiries/Responses</v>
      </c>
    </row>
    <row r="197" spans="1:4" ht="120" x14ac:dyDescent="0.2">
      <c r="A197" s="178" t="str">
        <f>'HECVAT - Full'!A208</f>
        <v>PPPR-01</v>
      </c>
      <c r="B197" s="178" t="str">
        <f>VLOOKUP($A197,Questions!$B$3:$I$258,2,FALSE)</f>
        <v>Can you share the organization chart, mission statement, and policies for your information security unit?</v>
      </c>
      <c r="C197" s="178" t="str">
        <f>VLOOKUP($A197,Questions!$B$3:$I$258,7,FALSE)</f>
        <v>Understanding the security program size (and capabilities) of a vendor has a significant impact on their ability to respond effectively to a security incident. Vendor's will share organizational charts and additional documentation of their security program, if needed. The point of this question is to verify vendor security program maturity or confirm other findings and/or assessments.</v>
      </c>
      <c r="D197" s="178" t="str">
        <f>VLOOKUP($A197,Questions!$B$3:$I$258,8,FALSE)</f>
        <v>Vague responses to this question should be investigated further. Vendors unwilling to share additional supporting documentation decrease the trust established with other responses.</v>
      </c>
    </row>
    <row r="198" spans="1:4" ht="75" x14ac:dyDescent="0.2">
      <c r="A198" s="178" t="str">
        <f>'HECVAT - Full'!A209</f>
        <v>PPPR-02</v>
      </c>
      <c r="B198" s="178" t="str">
        <f>VLOOKUP($A198,Questions!$B$3:$I$258,2,FALSE)</f>
        <v>Do you have a documented patch management process?</v>
      </c>
      <c r="C198" s="178" t="str">
        <f>VLOOKUP($A198,Questions!$B$3:$I$258,7,FALSE)</f>
        <v xml:space="preserve">In the context of the CIA triad, this question is focused on system integrity, ensuring that system changes are only executed according to policy. Additionally, it is expected that devices used to access the vendor's systems are properly managed and secured. </v>
      </c>
      <c r="D198" s="178" t="str">
        <f>VLOOKUP($A198,Questions!$B$3:$I$258,8,FALSE)</f>
        <v>Follow-up with a robust question set if the vendor cannot clearly state full-control of their system patching strategy. Questions about patch testing, testing environments, threat mitigation, incident remediation, etc. are appropriate.</v>
      </c>
    </row>
    <row r="199" spans="1:4" ht="90" x14ac:dyDescent="0.2">
      <c r="A199" s="178" t="str">
        <f>'HECVAT - Full'!A210</f>
        <v>PPPR-03</v>
      </c>
      <c r="B199" s="178" t="str">
        <f>VLOOKUP($A199,Questions!$B$3:$I$258,2,FALSE)</f>
        <v>Can you accommodate encryption requirements using open standards?</v>
      </c>
      <c r="C199" s="178" t="str">
        <f>VLOOKUP($A199,Questions!$B$3:$I$258,7,FALSE)</f>
        <v>Beware the use of proprietary encryption implementations. Open standard encryption, preferably mature, is often preferred. Although there may be cases if which that is not the case, be sure to understand the vendor's infrastructure and the true security of a vendor's solution.</v>
      </c>
      <c r="D199" s="178" t="str">
        <f>VLOOKUP($A199,Questions!$B$3:$I$258,8,FALSE)</f>
        <v xml:space="preserve">If the vendor cannot accommodate open standards encryption requirements, direct them to NIST's Cryptographic Standards and Guidelines document at https://csrc.nist.gov/Projects/Cryptographic-Standards-and-Guidelines </v>
      </c>
    </row>
    <row r="200" spans="1:4" ht="84.75" customHeight="1" x14ac:dyDescent="0.2">
      <c r="A200" s="178" t="str">
        <f>'HECVAT - Full'!A211</f>
        <v>PPPR-04</v>
      </c>
      <c r="B200" s="178" t="str">
        <f>VLOOKUP($A200,Questions!$B$3:$I$258,2,FALSE)</f>
        <v>Are information security principles designed into the product lifecycle?</v>
      </c>
      <c r="C200" s="178" t="str">
        <f>VLOOKUP($A200,Questions!$B$3:$I$258,7,FALSE)</f>
        <v>The adherence to secure coding best practices better positions a vendor to maintain the CIA triad. Use the knowledge of this response when evaluating other vendor statements, particularly those focused on development and the protection of communications.</v>
      </c>
      <c r="D200" s="178" t="str">
        <f>VLOOKUP($A200,Questions!$B$3:$I$258,8,FALSE)</f>
        <v>If information security principles are not designed into the product lifecycle, point the vendor to OWASP's Secure Coding Practices - Quick Reference Guide at https://www.owasp.org/index.php/OWASP_Secure_Coding_Practices_-_Quick_Reference_Guide</v>
      </c>
    </row>
    <row r="201" spans="1:4" ht="84.75" customHeight="1" x14ac:dyDescent="0.2">
      <c r="A201" s="178" t="str">
        <f>'HECVAT - Full'!A212</f>
        <v>PPPR-05</v>
      </c>
      <c r="B201" s="178" t="str">
        <f>VLOOKUP($A201,Questions!$B$3:$I$258,2,FALSE)</f>
        <v>Do you have a documented systems development life cycle (SDLC)?</v>
      </c>
      <c r="C201" s="178" t="str">
        <f>VLOOKUP($A201,Questions!$B$3:$I$258,7,FALSE)</f>
        <v xml:space="preserve">Mature product/software/service lifecycle management can position a vendor to sufficiently plan, implement, and manage systems that better protect institutional data. </v>
      </c>
      <c r="D201" s="178" t="str">
        <f>VLOOKUP($A201,Questions!$B$3:$I$258,8,FALSE)</f>
        <v>Although withdrawn by NIST, the Security Considerations in the Systems Development Life Cycle (SP 800-64r2) document is an excellent resource to provide guidance to vendors (i.e. set expectations.) Follow-up questions to SDLC use will be institution/implementation specific.</v>
      </c>
    </row>
    <row r="202" spans="1:4" ht="120.75" customHeight="1" x14ac:dyDescent="0.2">
      <c r="A202" s="178" t="str">
        <f>'HECVAT - Full'!A213</f>
        <v>PPPR-06</v>
      </c>
      <c r="B202" s="178" t="str">
        <f>VLOOKUP($A202,Questions!$B$3:$I$258,2,FALSE)</f>
        <v>Do you have a formal incident response plan?</v>
      </c>
      <c r="C202" s="178" t="str">
        <f>VLOOKUP($A202,Questions!$B$3:$I$258,7,FALSE)</f>
        <v>The ability for the vendor to respond effectively (and quickly) to a security incident is of the utmost importance. The size of a vendor's security office will determine their capabilities during a security incident but the incident response plan will oftentimes determine their effectiveness. Use the knowledge of this response when evaluating other vendor statements, particularly when discussing degraded operation states.</v>
      </c>
      <c r="D202" s="178" t="str">
        <f>VLOOKUP($A202,Questions!$B$3:$I$258,8,FALSE)</f>
        <v>If the vendor does not have an incident response plan, direct them to the NIST Computer Security Incident Handling Guide at https://csrc.nist.gov/publications/detail/sp/800-61/rev-2/final</v>
      </c>
    </row>
    <row r="203" spans="1:4" ht="84" customHeight="1" x14ac:dyDescent="0.2">
      <c r="A203" s="178" t="str">
        <f>'HECVAT - Full'!A214</f>
        <v>PPPR-07</v>
      </c>
      <c r="B203" s="178" t="str">
        <f>VLOOKUP($A203,Questions!$B$3:$I$258,2,FALSE)</f>
        <v>Will you comply with applicable breach notification laws?</v>
      </c>
      <c r="C203" s="178" t="str">
        <f>VLOOKUP($A203,Questions!$B$3:$I$258,7,FALSE)</f>
        <v>This is a general inquiry to determine if the vendor is well-versed in applicable laws and regulations that apply in the institution's region of business operation.</v>
      </c>
      <c r="D203" s="178" t="str">
        <f>VLOOKUP($A203,Questions!$B$3:$I$258,8,FALSE)</f>
        <v>If a vendor is vague in their response, follow-up with direct questions about doing business in your state/region/country and any laws that are pertinent to the institution.</v>
      </c>
    </row>
    <row r="204" spans="1:4" ht="84" customHeight="1" x14ac:dyDescent="0.2">
      <c r="A204" s="178" t="str">
        <f>'HECVAT - Full'!A215</f>
        <v>PPPR-08</v>
      </c>
      <c r="B204" s="178" t="str">
        <f>VLOOKUP($A204,Questions!$B$3:$I$258,2,FALSE)</f>
        <v>Will you comply with the Institution's IT policies with regards to user privacy and data protection?</v>
      </c>
      <c r="C204" s="178" t="str">
        <f>VLOOKUP($A204,Questions!$B$3:$I$258,7,FALSE)</f>
        <v>This is a general inquiry to determine if the vendor has reviewed the institution's policies and are committed to complying with them.</v>
      </c>
      <c r="D204" s="178" t="str">
        <f>VLOOKUP($A204,Questions!$B$3:$I$258,8,FALSE)</f>
        <v>If a vendor is vague in their response, follow-up with direct questions about the institution's policies and ensure the expectation of compliance is clear with the vendor.</v>
      </c>
    </row>
    <row r="205" spans="1:4" ht="96" customHeight="1" x14ac:dyDescent="0.2">
      <c r="A205" s="178" t="str">
        <f>'HECVAT - Full'!A216</f>
        <v>PPPR-09</v>
      </c>
      <c r="B205" s="178" t="str">
        <f>VLOOKUP($A205,Questions!$B$3:$I$258,2,FALSE)</f>
        <v>Is your company subject to Institution's geographic region's laws and regulations?</v>
      </c>
      <c r="C205" s="178" t="str">
        <f>VLOOKUP($A205,Questions!$B$3:$I$258,7,FALSE)</f>
        <v>This is a general inquiry to determine if the vendor is well-versed in applicable laws and regulations that apply in the institution's region of business operation.</v>
      </c>
      <c r="D205" s="178" t="str">
        <f>VLOOKUP($A205,Questions!$B$3:$I$258,8,FALSE)</f>
        <v>If a vendor is vague in their response, follow-up with direct questions about doing business in your state/region/country and any laws that are pertinent to the institution.</v>
      </c>
    </row>
    <row r="206" spans="1:4" ht="90" x14ac:dyDescent="0.2">
      <c r="A206" s="178" t="str">
        <f>'HECVAT - Full'!A217</f>
        <v>PPPR-10</v>
      </c>
      <c r="B206" s="178" t="str">
        <f>VLOOKUP($A206,Questions!$B$3:$I$258,2,FALSE)</f>
        <v>Do you perform background screenings or multi-state background checks on all employees prior to their first day of work?</v>
      </c>
      <c r="C206" s="178" t="str">
        <f>VLOOKUP($A206,Questions!$B$3:$I$258,7,FALSE)</f>
        <v>The use of detective and preventive controls in the hiring process serve a valuable role in protecting institutional data. As these are often HR documented policies, a vendor should have their practices well-documented and ready for review, upon request.</v>
      </c>
      <c r="D206" s="178" t="str">
        <f>VLOOKUP($A206,Questions!$B$3:$I$258,8,FALSE)</f>
        <v>Ask the vendor is background checks and/or screening are conducted in any capacity, at any time during the employment period. Ask about the precautions they take to ensure the intellectual property is secured and inquire if user data is treated in an appropriate manner.</v>
      </c>
    </row>
    <row r="207" spans="1:4" ht="63.75" customHeight="1" x14ac:dyDescent="0.2">
      <c r="A207" s="178" t="str">
        <f>'HECVAT - Full'!A218</f>
        <v>PPPR-11</v>
      </c>
      <c r="B207" s="178" t="str">
        <f>VLOOKUP($A207,Questions!$B$3:$I$258,2,FALSE)</f>
        <v>Do you require new employees to fill out agreements and review policies?</v>
      </c>
      <c r="C207" s="178" t="str">
        <f>VLOOKUP($A207,Questions!$B$3:$I$258,7,FALSE)</f>
        <v>Setting the expectation of performance and increase awareness of security-related responsibilities are part of these initial-hiring documents. Oftentimes these agreements and reviews are conducted during orientation for new employees.</v>
      </c>
      <c r="D207" s="178" t="str">
        <f>VLOOKUP($A207,Questions!$B$3:$I$258,8,FALSE)</f>
        <v>If a vendor's practices are not clear, inquire about training requirements for employees, especially the frequency and scope of content.</v>
      </c>
    </row>
    <row r="208" spans="1:4" ht="63.75" customHeight="1" x14ac:dyDescent="0.2">
      <c r="A208" s="178" t="str">
        <f>'HECVAT - Full'!A219</f>
        <v>PPPR-12</v>
      </c>
      <c r="B208" s="178" t="str">
        <f>VLOOKUP($A208,Questions!$B$3:$I$258,2,FALSE)</f>
        <v>Do you have a documented information security policy?</v>
      </c>
      <c r="C208" s="178" t="str">
        <f>VLOOKUP($A208,Questions!$B$3:$I$258,7,FALSE)</f>
        <v>The ability for the vendor to respond effectively (and quickly) to a security incident is of the utmost importance. The size of a vendor's security office will determine their capabilities during a security incident but the incident response plan will oftentimes determine their effectiveness. Use the knowledge of this response when evaluating other vendor statements, particularly when discussing degraded operation states.</v>
      </c>
      <c r="D208" s="178" t="str">
        <f>VLOOKUP($A208,Questions!$B$3:$I$258,8,FALSE)</f>
        <v>If the vendor does not have an incident response plan, point them to the NIST Computer Security Incident Handling Guide at https://csrc.nist.gov/publications/detail/sp/800-61/rev-2/final</v>
      </c>
    </row>
    <row r="209" spans="1:4" ht="63" customHeight="1" x14ac:dyDescent="0.2">
      <c r="A209" s="178" t="str">
        <f>'HECVAT - Full'!A220</f>
        <v>PPPR-13</v>
      </c>
      <c r="B209" s="178" t="str">
        <f>VLOOKUP($A209,Questions!$B$3:$I$258,2,FALSE)</f>
        <v>Do you have an information security awareness program?</v>
      </c>
      <c r="C209" s="178">
        <f>VLOOKUP($A209,Questions!$B$3:$I$258,7,FALSE)</f>
        <v>0</v>
      </c>
      <c r="D209" s="178">
        <f>VLOOKUP($A209,Questions!$B$3:$I$258,8,FALSE)</f>
        <v>0</v>
      </c>
    </row>
    <row r="210" spans="1:4" ht="90" customHeight="1" x14ac:dyDescent="0.2">
      <c r="A210" s="178" t="str">
        <f>'HECVAT - Full'!A221</f>
        <v>PPPR-14</v>
      </c>
      <c r="B210" s="178" t="str">
        <f>VLOOKUP($A210,Questions!$B$3:$I$258,2,FALSE)</f>
        <v>Is security awareness training mandatory for all employees?</v>
      </c>
      <c r="C210" s="178">
        <f>VLOOKUP($A210,Questions!$B$3:$I$258,7,FALSE)</f>
        <v>0</v>
      </c>
      <c r="D210" s="178">
        <f>VLOOKUP($A210,Questions!$B$3:$I$258,8,FALSE)</f>
        <v>0</v>
      </c>
    </row>
    <row r="211" spans="1:4" ht="45" x14ac:dyDescent="0.2">
      <c r="A211" s="178" t="str">
        <f>'HECVAT - Full'!A222</f>
        <v>PPPR-15</v>
      </c>
      <c r="B211" s="178" t="str">
        <f>VLOOKUP($A211,Questions!$B$3:$I$258,2,FALSE)</f>
        <v>Do you have process and procedure(s) documented, and currently followed, that require a review and update of the access-list(s) for privileged accounts?</v>
      </c>
      <c r="C211" s="178">
        <f>VLOOKUP($A211,Questions!$B$3:$I$258,7,FALSE)</f>
        <v>0</v>
      </c>
      <c r="D211" s="178">
        <f>VLOOKUP($A211,Questions!$B$3:$I$258,8,FALSE)</f>
        <v>0</v>
      </c>
    </row>
    <row r="212" spans="1:4" ht="30" x14ac:dyDescent="0.2">
      <c r="A212" s="178" t="str">
        <f>'HECVAT - Full'!A223</f>
        <v>PPPR-16</v>
      </c>
      <c r="B212" s="178" t="str">
        <f>VLOOKUP($A212,Questions!$B$3:$I$258,2,FALSE)</f>
        <v>Do you have documented, and currently implemented, internal audit processes and procedures?</v>
      </c>
      <c r="C212" s="178">
        <f>VLOOKUP($A212,Questions!$B$3:$I$258,7,FALSE)</f>
        <v>0</v>
      </c>
      <c r="D212" s="178">
        <f>VLOOKUP($A212,Questions!$B$3:$I$258,8,FALSE)</f>
        <v>0</v>
      </c>
    </row>
    <row r="213" spans="1:4" ht="53.25" customHeight="1" x14ac:dyDescent="0.2">
      <c r="A213" s="178" t="str">
        <f>'HECVAT - Full'!A224</f>
        <v>PPPR-17</v>
      </c>
      <c r="B213" s="178" t="str">
        <f>VLOOKUP($A213,Questions!$B$3:$I$258,2,FALSE)</f>
        <v>Does your organization have physical security controls and policies in place?</v>
      </c>
      <c r="C213" s="178">
        <f>VLOOKUP($A213,Questions!$B$3:$I$258,7,FALSE)</f>
        <v>0</v>
      </c>
      <c r="D213" s="178">
        <f>VLOOKUP($A213,Questions!$B$3:$I$258,8,FALSE)</f>
        <v>0</v>
      </c>
    </row>
    <row r="214" spans="1:4" ht="36" customHeight="1" x14ac:dyDescent="0.2">
      <c r="A214" s="380" t="s">
        <v>2725</v>
      </c>
      <c r="B214" s="430"/>
      <c r="C214" s="176" t="str">
        <f>$C$22</f>
        <v>Reason for Question</v>
      </c>
      <c r="D214" s="176" t="str">
        <f>$D$22</f>
        <v>Follow-up Inquiries/Responses</v>
      </c>
    </row>
    <row r="215" spans="1:4" ht="144" customHeight="1" x14ac:dyDescent="0.2">
      <c r="A215" s="178" t="str">
        <f>'HECVAT - Full'!A226</f>
        <v>IH-01</v>
      </c>
      <c r="B215" s="178" t="str">
        <f>VLOOKUP($A215,Questions!$B$3:$I$258,2,FALSE)</f>
        <v>Do you have a formal incident response plan?</v>
      </c>
      <c r="C215" s="178" t="str">
        <f>VLOOKUP($A215,Questions!$B$3:$I$258,7,FALSE)</f>
        <v>The ability for the vendor to respond effectively (and quickly) to a security incident is of the utmost importance. The size of a vendor's security office will determine their capabilities during a security incident but the incident response plan will oftentimes determine their effectiveness. Use the knowledge of this response when evaluating other vendor statements, particularly when discussing degraded operation states.</v>
      </c>
      <c r="D215" s="178" t="str">
        <f>VLOOKUP($A215,Questions!$B$3:$I$258,8,FALSE)</f>
        <v>If the vendor does not have an incident response plan, direct them to the NIST Computer Security Incident Handling Guide at https://csrc.nist.gov/publications/detail/sp/800-61/rev-2/final</v>
      </c>
    </row>
    <row r="216" spans="1:4" s="330" customFormat="1" ht="102" customHeight="1" x14ac:dyDescent="0.2">
      <c r="A216" s="29" t="s">
        <v>2716</v>
      </c>
      <c r="B216" s="178" t="str">
        <f>VLOOKUP($A216,Questions!$B$3:$I$258,2,FALSE)</f>
        <v>Do you have either an internal incident response team or retain an external team?</v>
      </c>
      <c r="C216" s="178" t="str">
        <f>VLOOKUP($A216,Questions!$B$3:$I$258,7,FALSE)</f>
        <v>The ability for the vendor to investigate security incidents is of the utmost importance. Reviewing alerts but then taking no action is not security, only compliance. Incident reports and indications of compromise must be reviewed by qualified staff and they must have the capability to investigate further, as needed.</v>
      </c>
      <c r="D216" s="178" t="str">
        <f>VLOOKUP($A216,Questions!$B$3:$I$258,8,FALSE)</f>
        <v>If the vendor does not have an incident response plan, direct them to the NIST Computer Security Incident Handling Guide at https://csrc.nist.gov/publications/detail/sp/800-61/rev-2/final</v>
      </c>
    </row>
    <row r="217" spans="1:4" s="330" customFormat="1" ht="102" customHeight="1" x14ac:dyDescent="0.2">
      <c r="A217" s="29" t="s">
        <v>2714</v>
      </c>
      <c r="B217" s="178" t="str">
        <f>VLOOKUP($A217,Questions!$B$3:$I$258,2,FALSE)</f>
        <v>Do you have the capability to respond to incidents on a 24x7x365 basis?</v>
      </c>
      <c r="C217" s="178" t="str">
        <f>VLOOKUP($A217,Questions!$B$3:$I$258,7,FALSE)</f>
        <v>The incident team structure (internal vs. external), size, and capabilities of a vendor has a significant impact on their ability to respond to and protect an institution's data. Use the knowledge of this response when evaluating other vendor statements.</v>
      </c>
      <c r="D217" s="178" t="str">
        <f>VLOOKUP($A217,Questions!$B$3:$I$258,8,FALSE)</f>
        <v>If the vendor does not have an incident response team, direct them to the NIST Computer Security Incident Handling Guide at https://csrc.nist.gov/publications/detail/sp/800-61/rev-2/final</v>
      </c>
    </row>
    <row r="218" spans="1:4" ht="64.5" customHeight="1" x14ac:dyDescent="0.2">
      <c r="A218" s="178" t="str">
        <f>'HECVAT - Full'!A229</f>
        <v>IH-04</v>
      </c>
      <c r="B218" s="178" t="str">
        <f>VLOOKUP($A218,Questions!$B$3:$I$258,2,FALSE)</f>
        <v>Do you carry cyber-risk insurance to protect against unforeseen service outages, data that is lost or stolen, and security incidents?</v>
      </c>
      <c r="C218" s="178" t="str">
        <f>VLOOKUP($A218,Questions!$B$3:$I$258,7,FALSE)</f>
        <v>The capacity for the vendor to respond effectively (and quickly) to a security incident is of the utmost importance. The size and talent of a vendor's incident response team will determine their capabilities during a security incident. Use the knowledge of this response when evaluating other vendor statements, particularly when discussing degraded operation states.</v>
      </c>
      <c r="D218" s="178" t="str">
        <f>VLOOKUP($A218,Questions!$B$3:$I$258,8,FALSE)</f>
        <v>If the vendor does not have an incident response plan, point them to the NIST Computer Security Incident Handling Guide at https://csrc.nist.gov/publications/detail/sp/800-61/rev-2/final</v>
      </c>
    </row>
    <row r="219" spans="1:4" ht="36" customHeight="1" x14ac:dyDescent="0.2">
      <c r="A219" s="430" t="str">
        <f>IF($C$30="","Quality Assurance",IF($C$30="Yes","Quality Assurance - Optional based on QUALIFIER response.","Quality Assurance"))</f>
        <v>Quality Assurance</v>
      </c>
      <c r="B219" s="430"/>
      <c r="C219" s="176" t="str">
        <f>$C$22</f>
        <v>Reason for Question</v>
      </c>
      <c r="D219" s="176" t="str">
        <f>$D$22</f>
        <v>Follow-up Inquiries/Responses</v>
      </c>
    </row>
    <row r="220" spans="1:4" ht="72" customHeight="1" x14ac:dyDescent="0.2">
      <c r="A220" s="178" t="str">
        <f>'HECVAT - Full'!A231</f>
        <v>QLAS-01</v>
      </c>
      <c r="B220" s="178" t="str">
        <f>VLOOKUP($A220,Questions!$B$3:$I$258,2,FALSE)</f>
        <v>Do you have a documented and currently implemented Quality Assurance program?</v>
      </c>
      <c r="C220" s="178" t="str">
        <f>VLOOKUP($A220,Questions!$B$3:$I$258,7,FALSE)</f>
        <v xml:space="preserve">Integrity and availability are the focus of this question. The existence of a well-documented quality assurance program, with demonstrated and published metrics, may provide insight into the inner workings (mindset) of a vendor. </v>
      </c>
      <c r="D220" s="178" t="str">
        <f>VLOOKUP($A220,Questions!$B$3:$I$258,8,FALSE)</f>
        <v>Institutions vary broadly on how QA is handled so any follow-up questions will be contract/institution/implementation specific.</v>
      </c>
    </row>
    <row r="221" spans="1:4" ht="48" customHeight="1" x14ac:dyDescent="0.2">
      <c r="A221" s="178" t="str">
        <f>'HECVAT - Full'!A232</f>
        <v>QLAS-02</v>
      </c>
      <c r="B221" s="178" t="str">
        <f>VLOOKUP($A221,Questions!$B$3:$I$258,2,FALSE)</f>
        <v>Do you comply with ISO 9001?</v>
      </c>
      <c r="C221" s="178" t="str">
        <f>VLOOKUP($A221,Questions!$B$3:$I$258,7,FALSE)</f>
        <v>Standard documentation, relevant to institutions requiring a vendor to comply with ISO 9001.</v>
      </c>
      <c r="D221" s="178" t="str">
        <f>VLOOKUP($A221,Questions!$B$3:$I$258,8,FALSE)</f>
        <v xml:space="preserve">Follow-up inquiries for ISO 9001 content will be institution/implementation specific. </v>
      </c>
    </row>
    <row r="222" spans="1:4" ht="84" customHeight="1" x14ac:dyDescent="0.2">
      <c r="A222" s="178" t="str">
        <f>'HECVAT - Full'!A233</f>
        <v>QLAS-03</v>
      </c>
      <c r="B222" s="178" t="str">
        <f>VLOOKUP($A222,Questions!$B$3:$I$258,2,FALSE)</f>
        <v>Will your company provide quality and performance metrics in relation to the scope of services and performance expectations for the services you are offering?</v>
      </c>
      <c r="C222" s="178" t="str">
        <f>VLOOKUP($A222,Questions!$B$3:$I$258,7,FALSE)</f>
        <v>This question is for institutions that tie metrics and service level agreements (SLAs) or expectations (SLEs) to security reviews. The implementation strategy and use case will indicate the relevancy of this question for security/risk assessment.</v>
      </c>
      <c r="D222" s="178" t="str">
        <f>VLOOKUP($A222,Questions!$B$3:$I$258,8,FALSE)</f>
        <v xml:space="preserve">Follow-up inquiries for quality and performance metrics will be contract/institution/implementation specific. </v>
      </c>
    </row>
    <row r="223" spans="1:4" ht="96" customHeight="1" x14ac:dyDescent="0.2">
      <c r="A223" s="178" t="str">
        <f>'HECVAT - Full'!A234</f>
        <v>QLAS-04</v>
      </c>
      <c r="B223" s="178" t="str">
        <f>VLOOKUP($A223,Questions!$B$3:$I$258,2,FALSE)</f>
        <v>Do you incorporate customer feedback into security feature requests?</v>
      </c>
      <c r="C223" s="178" t="str">
        <f>VLOOKUP($A223,Questions!$B$3:$I$258,7,FALSE)</f>
        <v>This is a general inquiry to determine if the vendor being assessed has done or is doing business with the institution as the time of assessment. Existing relationships, if present, can be reviewed for insights into a vendor and/or to verify other responses.</v>
      </c>
      <c r="D223" s="178" t="str">
        <f>VLOOKUP($A223,Questions!$B$3:$I$258,8,FALSE)</f>
        <v>Many Higher Ed institutions are large enough that existing/former contracts exist with one entity of the college/university (e.g. School of X) but it is unknown to another. Question the vendor in-depth if you get a vague response to this question - combining licenses/purchases increases buying power.</v>
      </c>
    </row>
    <row r="224" spans="1:4" ht="48" customHeight="1" x14ac:dyDescent="0.2">
      <c r="A224" s="178" t="str">
        <f>'HECVAT - Full'!A235</f>
        <v>QLAS-05</v>
      </c>
      <c r="B224" s="178" t="str">
        <f>VLOOKUP($A224,Questions!$B$3:$I$258,2,FALSE)</f>
        <v>Can you provide an evaluation site to the institution for testing?</v>
      </c>
      <c r="C224" s="178" t="str">
        <f>VLOOKUP($A224,Questions!$B$3:$I$258,7,FALSE)</f>
        <v xml:space="preserve">This question is used to gauge the importance of our industry (higher education) to the vendor. </v>
      </c>
      <c r="D224" s="178" t="str">
        <f>VLOOKUP($A224,Questions!$B$3:$I$258,8,FALSE)</f>
        <v>This is a general information question - any follow-up will be institution/implementation specific.</v>
      </c>
    </row>
    <row r="225" spans="1:4" ht="36" customHeight="1" x14ac:dyDescent="0.2">
      <c r="A225" s="430" t="str">
        <f>IF($C$30="","Vulnerability Scanning",IF($C$30="Yes","Vulnerability Scanning - Optional based on QUALIFIER response.","Vulnerability Scanning"))</f>
        <v>Vulnerability Scanning</v>
      </c>
      <c r="B225" s="430"/>
      <c r="C225" s="176" t="str">
        <f>$C$22</f>
        <v>Reason for Question</v>
      </c>
      <c r="D225" s="176" t="str">
        <f>$D$22</f>
        <v>Follow-up Inquiries/Responses</v>
      </c>
    </row>
    <row r="226" spans="1:4" ht="120" x14ac:dyDescent="0.2">
      <c r="A226" s="178" t="str">
        <f>'HECVAT - Full'!A237</f>
        <v>VULN-01</v>
      </c>
      <c r="B226" s="178" t="str">
        <f>VLOOKUP($A226,Questions!$B$3:$I$258,2,FALSE)</f>
        <v>Are your systems and applications regularly scanned externally for vulnerabilities?</v>
      </c>
      <c r="C226" s="178" t="str">
        <f>VLOOKUP($A226,Questions!$B$3:$I$258,7,FALSE)</f>
        <v>External verification of application security controls in important when managing a system. Trust, but verify, is the focus of this question. HECVAT responses are taken at face-value, and verified within reason, in most cases. When a vendor can attest to, and provide externally-provided evidence supporting that attestation, it goes a long way in building trust that the vendor will appropriately protect institutional data.</v>
      </c>
      <c r="D226" s="178" t="str">
        <f>VLOOKUP($A226,Questions!$B$3:$I$258,8,FALSE)</f>
        <v xml:space="preserve">If "No", inquire if there has ever been a vulnerability scan. A short lapse in external assessment validity can be understood (if there is a planned assessment) but a significant time lapse or none whatsoever is cause for elevated levels of concern. </v>
      </c>
    </row>
    <row r="227" spans="1:4" ht="135" x14ac:dyDescent="0.2">
      <c r="A227" s="178" t="str">
        <f>'HECVAT - Full'!A238</f>
        <v>VULN-02</v>
      </c>
      <c r="B227" s="178" t="str">
        <f>VLOOKUP($A227,Questions!$B$3:$I$258,2,FALSE)</f>
        <v>Have your systems and applications had a third party security assessment completed in the last year?</v>
      </c>
      <c r="C227" s="178" t="str">
        <f>VLOOKUP($A227,Questions!$B$3:$I$258,7,FALSE)</f>
        <v>External verification of system and application security controls are important when managing a system. Trust, but verify, is the focus of this question. HECVAT responses are taken at face-value, and verified within reason, in most cases. When a vendor can attest to, and provide externally-provided evidence supporting that attestation, it goes a long way in building trust that the vendor will appropriately protect institutional data.</v>
      </c>
      <c r="D227" s="178" t="str">
        <f>VLOOKUP($A227,Questions!$B$3:$I$258,8,FALSE)</f>
        <v>Ask if there has ever been a vulnerability scan. A short lapse in external assessment validity can be understood (if there is a planned assessment) but a significant time lapse or none whatsoever is cause for elevated levels of concern.</v>
      </c>
    </row>
    <row r="228" spans="1:4" ht="105" x14ac:dyDescent="0.2">
      <c r="A228" s="178" t="str">
        <f>'HECVAT - Full'!A239</f>
        <v>VULN-03</v>
      </c>
      <c r="B228" s="178" t="str">
        <f>VLOOKUP($A228,Questions!$B$3:$I$258,2,FALSE)</f>
        <v>Are your systems and applications scanned with an authenticated user account for vulnerabilities [that are remediated] prior to new releases?</v>
      </c>
      <c r="C228" s="178" t="str">
        <f>VLOOKUP($A228,Questions!$B$3:$I$258,7,FALSE)</f>
        <v>Modern technologies allow for rapid deployment of features and with them, come changes to an established code environment. The focus of this question is to verify a vendor's practice of regression testing their code and verifying that previously non-existent risks are introduced into a known, secured environment.</v>
      </c>
      <c r="D228" s="178" t="str">
        <f>VLOOKUP($A228,Questions!$B$3:$I$258,8,FALSE)</f>
        <v>Ask if there are plans to implement these processes. Ask the vendor to summarize their decision behind not scanning their applications for vulnerabilities prior to release.</v>
      </c>
    </row>
    <row r="229" spans="1:4" ht="60" x14ac:dyDescent="0.2">
      <c r="A229" s="178" t="str">
        <f>'HECVAT - Full'!A240</f>
        <v>VULN-04</v>
      </c>
      <c r="B229" s="178" t="str">
        <f>VLOOKUP($A229,Questions!$B$3:$I$258,2,FALSE)</f>
        <v>Will you provide results of application and system vulnerability scans to the Institution?</v>
      </c>
      <c r="C229" s="178" t="str">
        <f>VLOOKUP($A229,Questions!$B$3:$I$258,7,FALSE)</f>
        <v>If a vendor is scanning their applications and/or systems, oftentimes an institution will want to review the report, if possible. Preferably, any finding on the reports will have a matching mitigation action.</v>
      </c>
      <c r="D229" s="178" t="str">
        <f>VLOOKUP($A229,Questions!$B$3:$I$258,8,FALSE)</f>
        <v>If a vendor is hesitant to share the report, ask for a summarized version - some insight is better than none.</v>
      </c>
    </row>
    <row r="230" spans="1:4" ht="135" x14ac:dyDescent="0.2">
      <c r="A230" s="178" t="str">
        <f>'HECVAT - Full'!A241</f>
        <v>VULN-05</v>
      </c>
      <c r="B230" s="178" t="str">
        <f>VLOOKUP($A230,Questions!$B$3:$I$258,2,FALSE)</f>
        <v>Describe or provide a reference to how you monitor for and protect against common web application security vulnerabilities (e.g. SQL injection, XSS, XSRF, etc.).</v>
      </c>
      <c r="C230" s="178" t="str">
        <f>VLOOKUP($A230,Questions!$B$3:$I$258,7,FALSE)</f>
        <v>The adherence to secure coding best practices better positions a vendor to maintain the CIA triad. Use the knowledge of this response when evaluating other vendor statements, particularly those focused on development and the protection of communications. Vendors should be monitoring for and addressing these issues in their products.</v>
      </c>
      <c r="D230" s="178" t="str">
        <f>VLOOKUP($A230,Questions!$B$3:$I$258,8,FALSE)</f>
        <v>If information security principles are not designed into the product lifecycle, point the vendor to OWASP's Secure Coding Practices - Quick Reference Guide at https://www.owasp.org/index.php/OWASP_Secure_Coding_Practices_-_Quick_Reference_Guide
Inquire about the tools a vendor uses, the interval at which systems are monitored/mitigated, and who is responsible for the process/procedure in place for this monitoring.</v>
      </c>
    </row>
    <row r="231" spans="1:4" ht="75" x14ac:dyDescent="0.2">
      <c r="A231" s="178" t="str">
        <f>'HECVAT - Full'!A242</f>
        <v>VULN-06</v>
      </c>
      <c r="B231" s="178" t="str">
        <f>VLOOKUP($A231,Questions!$B$3:$I$258,2,FALSE)</f>
        <v>Will you allow the institution to perform its own vulnerability testing and/or scanning of your systems and/or application provided that testing is performed at a mutually agreed upon time and date?</v>
      </c>
      <c r="C231" s="178" t="str">
        <f>VLOOKUP($A231,Questions!$B$3:$I$258,7,FALSE)</f>
        <v>Many Higher Ed institutions are capable of performing vulnerability assessments and/or penetration testing on their vendor's infrastructures. This question confirms the possibility of conducting these actions against the vendor's infrastructure.</v>
      </c>
      <c r="D231" s="178" t="str">
        <f>VLOOKUP($A231,Questions!$B$3:$I$258,8,FALSE)</f>
        <v>Follow-up inquiries for vulnerability scanning and penetration testing will be institution/implementation specific.</v>
      </c>
    </row>
    <row r="232" spans="1:4" ht="36" customHeight="1" x14ac:dyDescent="0.2">
      <c r="A232" s="430" t="str">
        <f>IF(OR($C$24="No",$C$24="Yes"),"HIPAA - Optional based on QUALIFIER response.","HIPAA")</f>
        <v>HIPAA</v>
      </c>
      <c r="B232" s="430"/>
      <c r="C232" s="176" t="str">
        <f>$C$22</f>
        <v>Reason for Question</v>
      </c>
      <c r="D232" s="176" t="str">
        <f>$D$22</f>
        <v>Follow-up Inquiries/Responses</v>
      </c>
    </row>
    <row r="233" spans="1:4" ht="65" customHeight="1" x14ac:dyDescent="0.2">
      <c r="A233" s="178" t="str">
        <f>'HECVAT - Full'!A244</f>
        <v>HIPA-01</v>
      </c>
      <c r="B233" s="178" t="str">
        <f>VLOOKUP($A233,Questions!$B$3:$I$258,2,FALSE)</f>
        <v>Do your workforce members receive regular training related to the HIPAA Privacy and Security Rules and the HITECH Act?</v>
      </c>
      <c r="C233" s="178">
        <f>VLOOKUP($A233,Questions!$B$3:$I$258,7,FALSE)</f>
        <v>0</v>
      </c>
      <c r="D233" s="178">
        <f>VLOOKUP($A233,Questions!$B$3:$I$258,8,FALSE)</f>
        <v>0</v>
      </c>
    </row>
    <row r="234" spans="1:4" ht="48" customHeight="1" x14ac:dyDescent="0.2">
      <c r="A234" s="178" t="str">
        <f>'HECVAT - Full'!A245</f>
        <v>HIPA-02</v>
      </c>
      <c r="B234" s="178" t="str">
        <f>VLOOKUP($A234,Questions!$B$3:$I$258,2,FALSE)</f>
        <v>Do you monitor or receive information regarding changes in HIPAA regulations?</v>
      </c>
      <c r="C234" s="178">
        <f>VLOOKUP($A234,Questions!$B$3:$I$258,7,FALSE)</f>
        <v>0</v>
      </c>
      <c r="D234" s="178">
        <f>VLOOKUP($A234,Questions!$B$3:$I$258,8,FALSE)</f>
        <v>0</v>
      </c>
    </row>
    <row r="235" spans="1:4" ht="48" customHeight="1" x14ac:dyDescent="0.2">
      <c r="A235" s="178" t="str">
        <f>'HECVAT - Full'!A246</f>
        <v>HIPA-03</v>
      </c>
      <c r="B235" s="178" t="str">
        <f>VLOOKUP($A235,Questions!$B$3:$I$258,2,FALSE)</f>
        <v>Has your organization designated HIPAA Privacy and Security officers as required by the Rules?</v>
      </c>
      <c r="C235" s="178">
        <f>VLOOKUP($A235,Questions!$B$3:$I$258,7,FALSE)</f>
        <v>0</v>
      </c>
      <c r="D235" s="178">
        <f>VLOOKUP($A235,Questions!$B$3:$I$258,8,FALSE)</f>
        <v>0</v>
      </c>
    </row>
    <row r="236" spans="1:4" ht="48" customHeight="1" x14ac:dyDescent="0.2">
      <c r="A236" s="178" t="str">
        <f>'HECVAT - Full'!A247</f>
        <v>HIPA-04</v>
      </c>
      <c r="B236" s="178" t="str">
        <f>VLOOKUP($A236,Questions!$B$3:$I$258,2,FALSE)</f>
        <v>Do you comply with the requirements of the Health Information Technology for Economic and Clinical Health Act (HITECH)?</v>
      </c>
      <c r="C236" s="178">
        <f>VLOOKUP($A236,Questions!$B$3:$I$258,7,FALSE)</f>
        <v>0</v>
      </c>
      <c r="D236" s="178">
        <f>VLOOKUP($A236,Questions!$B$3:$I$258,8,FALSE)</f>
        <v>0</v>
      </c>
    </row>
    <row r="237" spans="1:4" ht="48" customHeight="1" x14ac:dyDescent="0.2">
      <c r="A237" s="178" t="str">
        <f>'HECVAT - Full'!A248</f>
        <v>HIPA-05</v>
      </c>
      <c r="B237" s="178" t="str">
        <f>VLOOKUP($A237,Questions!$B$3:$I$258,2,FALSE)</f>
        <v>Have you conducted a risk analysis as required under the Security Rule?</v>
      </c>
      <c r="C237" s="178">
        <f>VLOOKUP($A237,Questions!$B$3:$I$258,7,FALSE)</f>
        <v>0</v>
      </c>
      <c r="D237" s="178">
        <f>VLOOKUP($A237,Questions!$B$3:$I$258,8,FALSE)</f>
        <v>0</v>
      </c>
    </row>
    <row r="238" spans="1:4" ht="48" customHeight="1" x14ac:dyDescent="0.2">
      <c r="A238" s="178" t="str">
        <f>'HECVAT - Full'!A249</f>
        <v>HIPA-06</v>
      </c>
      <c r="B238" s="178" t="str">
        <f>VLOOKUP($A238,Questions!$B$3:$I$258,2,FALSE)</f>
        <v>Have you identified areas of risks?</v>
      </c>
      <c r="C238" s="178">
        <f>VLOOKUP($A238,Questions!$B$3:$I$258,7,FALSE)</f>
        <v>0</v>
      </c>
      <c r="D238" s="178">
        <f>VLOOKUP($A238,Questions!$B$3:$I$258,8,FALSE)</f>
        <v>0</v>
      </c>
    </row>
    <row r="239" spans="1:4" ht="48" customHeight="1" x14ac:dyDescent="0.2">
      <c r="A239" s="178" t="str">
        <f>'HECVAT - Full'!A250</f>
        <v>HIPA-07</v>
      </c>
      <c r="B239" s="178" t="str">
        <f>VLOOKUP($A239,Questions!$B$3:$I$258,2,FALSE)</f>
        <v>Have you taken actions to mitigate the identified risks?</v>
      </c>
      <c r="C239" s="178">
        <f>VLOOKUP($A239,Questions!$B$3:$I$258,7,FALSE)</f>
        <v>0</v>
      </c>
      <c r="D239" s="178">
        <f>VLOOKUP($A239,Questions!$B$3:$I$258,8,FALSE)</f>
        <v>0</v>
      </c>
    </row>
    <row r="240" spans="1:4" ht="48" customHeight="1" x14ac:dyDescent="0.2">
      <c r="A240" s="178" t="str">
        <f>'HECVAT - Full'!A251</f>
        <v>HIPA-08</v>
      </c>
      <c r="B240" s="178" t="str">
        <f>VLOOKUP($A240,Questions!$B$3:$I$258,2,FALSE)</f>
        <v>Does your application require user and system administrator password changes at a frequency no greater than 90 days?</v>
      </c>
      <c r="C240" s="178">
        <f>VLOOKUP($A240,Questions!$B$3:$I$258,7,FALSE)</f>
        <v>0</v>
      </c>
      <c r="D240" s="178">
        <f>VLOOKUP($A240,Questions!$B$3:$I$258,8,FALSE)</f>
        <v>0</v>
      </c>
    </row>
    <row r="241" spans="1:4" ht="48" customHeight="1" x14ac:dyDescent="0.2">
      <c r="A241" s="178" t="str">
        <f>'HECVAT - Full'!A252</f>
        <v>HIPA-09</v>
      </c>
      <c r="B241" s="178" t="str">
        <f>VLOOKUP($A241,Questions!$B$3:$I$258,2,FALSE)</f>
        <v>Does your application require a user to set their own password after an administrator reset or on first use of the account?</v>
      </c>
      <c r="C241" s="178">
        <f>VLOOKUP($A241,Questions!$B$3:$I$258,7,FALSE)</f>
        <v>0</v>
      </c>
      <c r="D241" s="178">
        <f>VLOOKUP($A241,Questions!$B$3:$I$258,8,FALSE)</f>
        <v>0</v>
      </c>
    </row>
    <row r="242" spans="1:4" ht="48" customHeight="1" x14ac:dyDescent="0.2">
      <c r="A242" s="178" t="str">
        <f>'HECVAT - Full'!A253</f>
        <v>HIPA-10</v>
      </c>
      <c r="B242" s="178" t="str">
        <f>VLOOKUP($A242,Questions!$B$3:$I$258,2,FALSE)</f>
        <v xml:space="preserve">Does your application lock-out an account after a number of failed login attempts? </v>
      </c>
      <c r="C242" s="178">
        <f>VLOOKUP($A242,Questions!$B$3:$I$258,7,FALSE)</f>
        <v>0</v>
      </c>
      <c r="D242" s="178">
        <f>VLOOKUP($A242,Questions!$B$3:$I$258,8,FALSE)</f>
        <v>0</v>
      </c>
    </row>
    <row r="243" spans="1:4" ht="48" customHeight="1" x14ac:dyDescent="0.2">
      <c r="A243" s="178" t="str">
        <f>'HECVAT - Full'!A254</f>
        <v>HIPA-11</v>
      </c>
      <c r="B243" s="178" t="str">
        <f>VLOOKUP($A243,Questions!$B$3:$I$258,2,FALSE)</f>
        <v>Does your application automatically lock or log-out an account after a period of inactivity?</v>
      </c>
      <c r="C243" s="178">
        <f>VLOOKUP($A243,Questions!$B$3:$I$258,7,FALSE)</f>
        <v>0</v>
      </c>
      <c r="D243" s="178">
        <f>VLOOKUP($A243,Questions!$B$3:$I$258,8,FALSE)</f>
        <v>0</v>
      </c>
    </row>
    <row r="244" spans="1:4" ht="48" customHeight="1" x14ac:dyDescent="0.2">
      <c r="A244" s="178" t="str">
        <f>'HECVAT - Full'!A255</f>
        <v>HIPA-12</v>
      </c>
      <c r="B244" s="178" t="str">
        <f>VLOOKUP($A244,Questions!$B$3:$I$258,2,FALSE)</f>
        <v>Are passwords visible in plain text, whether when stored or entered, including service level accounts (i.e. database accounts, etc.)?</v>
      </c>
      <c r="C244" s="178">
        <f>VLOOKUP($A244,Questions!$B$3:$I$258,7,FALSE)</f>
        <v>0</v>
      </c>
      <c r="D244" s="178">
        <f>VLOOKUP($A244,Questions!$B$3:$I$258,8,FALSE)</f>
        <v>0</v>
      </c>
    </row>
    <row r="245" spans="1:4" ht="48" customHeight="1" x14ac:dyDescent="0.2">
      <c r="A245" s="178" t="str">
        <f>'HECVAT - Full'!A256</f>
        <v>HIPA-13</v>
      </c>
      <c r="B245" s="178" t="str">
        <f>VLOOKUP($A245,Questions!$B$3:$I$258,2,FALSE)</f>
        <v>If the application is institution-hosted, can all service level and administrative account passwords be changed by the institution?</v>
      </c>
      <c r="C245" s="178">
        <f>VLOOKUP($A245,Questions!$B$3:$I$258,7,FALSE)</f>
        <v>0</v>
      </c>
      <c r="D245" s="178">
        <f>VLOOKUP($A245,Questions!$B$3:$I$258,8,FALSE)</f>
        <v>0</v>
      </c>
    </row>
    <row r="246" spans="1:4" ht="48" customHeight="1" x14ac:dyDescent="0.2">
      <c r="A246" s="178" t="str">
        <f>'HECVAT - Full'!A257</f>
        <v>HIPA-14</v>
      </c>
      <c r="B246" s="178" t="str">
        <f>VLOOKUP($A246,Questions!$B$3:$I$258,2,FALSE)</f>
        <v>Does your application provide the ability to define user access levels?</v>
      </c>
      <c r="C246" s="178">
        <f>VLOOKUP($A246,Questions!$B$3:$I$258,7,FALSE)</f>
        <v>0</v>
      </c>
      <c r="D246" s="178">
        <f>VLOOKUP($A246,Questions!$B$3:$I$258,8,FALSE)</f>
        <v>0</v>
      </c>
    </row>
    <row r="247" spans="1:4" ht="48" customHeight="1" x14ac:dyDescent="0.2">
      <c r="A247" s="178" t="str">
        <f>'HECVAT - Full'!A258</f>
        <v>HIPA-15</v>
      </c>
      <c r="B247" s="178" t="str">
        <f>VLOOKUP($A247,Questions!$B$3:$I$258,2,FALSE)</f>
        <v>Does your application support varying levels of access to administrative tasks defined individually per user?</v>
      </c>
      <c r="C247" s="178">
        <f>VLOOKUP($A247,Questions!$B$3:$I$258,7,FALSE)</f>
        <v>0</v>
      </c>
      <c r="D247" s="178">
        <f>VLOOKUP($A247,Questions!$B$3:$I$258,8,FALSE)</f>
        <v>0</v>
      </c>
    </row>
    <row r="248" spans="1:4" ht="48" customHeight="1" x14ac:dyDescent="0.2">
      <c r="A248" s="178" t="str">
        <f>'HECVAT - Full'!A259</f>
        <v>HIPA-16</v>
      </c>
      <c r="B248" s="178" t="str">
        <f>VLOOKUP($A248,Questions!$B$3:$I$258,2,FALSE)</f>
        <v>Does your application support varying levels of access to records based on user ID?</v>
      </c>
      <c r="C248" s="178">
        <f>VLOOKUP($A248,Questions!$B$3:$I$258,7,FALSE)</f>
        <v>0</v>
      </c>
      <c r="D248" s="178">
        <f>VLOOKUP($A248,Questions!$B$3:$I$258,8,FALSE)</f>
        <v>0</v>
      </c>
    </row>
    <row r="249" spans="1:4" ht="48" customHeight="1" x14ac:dyDescent="0.2">
      <c r="A249" s="178" t="str">
        <f>'HECVAT - Full'!A260</f>
        <v>HIPA-17</v>
      </c>
      <c r="B249" s="178" t="str">
        <f>VLOOKUP($A249,Questions!$B$3:$I$258,2,FALSE)</f>
        <v>Is there a limit to the number of groups a user can be assigned?</v>
      </c>
      <c r="C249" s="178">
        <f>VLOOKUP($A249,Questions!$B$3:$I$258,7,FALSE)</f>
        <v>0</v>
      </c>
      <c r="D249" s="178">
        <f>VLOOKUP($A249,Questions!$B$3:$I$258,8,FALSE)</f>
        <v>0</v>
      </c>
    </row>
    <row r="250" spans="1:4" ht="48" customHeight="1" x14ac:dyDescent="0.2">
      <c r="A250" s="178" t="str">
        <f>'HECVAT - Full'!A261</f>
        <v>HIPA-18</v>
      </c>
      <c r="B250" s="178" t="str">
        <f>VLOOKUP($A250,Questions!$B$3:$I$258,2,FALSE)</f>
        <v>Do accounts used for vendor supplied remote support abide by the same authentication policies and access logging as the rest of the system?</v>
      </c>
      <c r="C250" s="178">
        <f>VLOOKUP($A250,Questions!$B$3:$I$258,7,FALSE)</f>
        <v>0</v>
      </c>
      <c r="D250" s="178">
        <f>VLOOKUP($A250,Questions!$B$3:$I$258,8,FALSE)</f>
        <v>0</v>
      </c>
    </row>
    <row r="251" spans="1:4" ht="47" customHeight="1" x14ac:dyDescent="0.2">
      <c r="A251" s="178" t="str">
        <f>'HECVAT - Full'!A262</f>
        <v>HIPA-19</v>
      </c>
      <c r="B251" s="178" t="str">
        <f>VLOOKUP($A251,Questions!$B$3:$I$258,2,FALSE)</f>
        <v xml:space="preserve">Does the application log record access including specific user, date/time of access, and originating IP or device? </v>
      </c>
      <c r="C251" s="178">
        <f>VLOOKUP($A251,Questions!$B$3:$I$258,7,FALSE)</f>
        <v>0</v>
      </c>
      <c r="D251" s="178">
        <f>VLOOKUP($A251,Questions!$B$3:$I$258,8,FALSE)</f>
        <v>0</v>
      </c>
    </row>
    <row r="252" spans="1:4" ht="47" customHeight="1" x14ac:dyDescent="0.2">
      <c r="A252" s="178" t="str">
        <f>'HECVAT - Full'!A263</f>
        <v>HIPA-20</v>
      </c>
      <c r="B252" s="178" t="str">
        <f>VLOOKUP($A252,Questions!$B$3:$I$258,2,FALSE)</f>
        <v>Does the application log administrative activity, such user account access changes and password changes, including specific user, date/time of changes, and originating IP or device?</v>
      </c>
      <c r="C252" s="178">
        <f>VLOOKUP($A252,Questions!$B$3:$I$258,7,FALSE)</f>
        <v>0</v>
      </c>
      <c r="D252" s="178">
        <f>VLOOKUP($A252,Questions!$B$3:$I$258,8,FALSE)</f>
        <v>0</v>
      </c>
    </row>
    <row r="253" spans="1:4" ht="48" customHeight="1" x14ac:dyDescent="0.2">
      <c r="A253" s="178" t="str">
        <f>'HECVAT - Full'!A264</f>
        <v>HIPA-21</v>
      </c>
      <c r="B253" s="178" t="str">
        <f>VLOOKUP($A253,Questions!$B$3:$I$258,2,FALSE)</f>
        <v>How long does the application keep access/change logs?</v>
      </c>
      <c r="C253" s="178">
        <f>VLOOKUP($A253,Questions!$B$3:$I$258,7,FALSE)</f>
        <v>0</v>
      </c>
      <c r="D253" s="178">
        <f>VLOOKUP($A253,Questions!$B$3:$I$258,8,FALSE)</f>
        <v>0</v>
      </c>
    </row>
    <row r="254" spans="1:4" ht="65" customHeight="1" x14ac:dyDescent="0.2">
      <c r="A254" s="178" t="str">
        <f>'HECVAT - Full'!A265</f>
        <v>HIPA-22</v>
      </c>
      <c r="B254" s="178" t="str">
        <f>VLOOKUP($A254,Questions!$B$3:$I$258,2,FALSE)</f>
        <v xml:space="preserve">Can the application logs be archived? </v>
      </c>
      <c r="C254" s="178">
        <f>VLOOKUP($A254,Questions!$B$3:$I$258,7,FALSE)</f>
        <v>0</v>
      </c>
      <c r="D254" s="178">
        <f>VLOOKUP($A254,Questions!$B$3:$I$258,8,FALSE)</f>
        <v>0</v>
      </c>
    </row>
    <row r="255" spans="1:4" ht="48" customHeight="1" x14ac:dyDescent="0.2">
      <c r="A255" s="178" t="str">
        <f>'HECVAT - Full'!A266</f>
        <v>HIPA-23</v>
      </c>
      <c r="B255" s="178" t="str">
        <f>VLOOKUP($A255,Questions!$B$3:$I$258,2,FALSE)</f>
        <v xml:space="preserve">Can the application logs be saved externally? </v>
      </c>
      <c r="C255" s="178">
        <f>VLOOKUP($A255,Questions!$B$3:$I$258,7,FALSE)</f>
        <v>0</v>
      </c>
      <c r="D255" s="178">
        <f>VLOOKUP($A255,Questions!$B$3:$I$258,8,FALSE)</f>
        <v>0</v>
      </c>
    </row>
    <row r="256" spans="1:4" ht="48" customHeight="1" x14ac:dyDescent="0.2">
      <c r="A256" s="178" t="str">
        <f>'HECVAT - Full'!A267</f>
        <v>HIPA-24</v>
      </c>
      <c r="B256" s="178" t="str">
        <f>VLOOKUP($A256,Questions!$B$3:$I$258,2,FALSE)</f>
        <v>Does your data backup and retention policies and practices meet HIPAA requirements?</v>
      </c>
      <c r="C256" s="178">
        <f>VLOOKUP($A256,Questions!$B$3:$I$258,7,FALSE)</f>
        <v>0</v>
      </c>
      <c r="D256" s="178">
        <f>VLOOKUP($A256,Questions!$B$3:$I$258,8,FALSE)</f>
        <v>0</v>
      </c>
    </row>
    <row r="257" spans="1:4" ht="48" customHeight="1" x14ac:dyDescent="0.2">
      <c r="A257" s="178" t="str">
        <f>'HECVAT - Full'!A268</f>
        <v>HIPA-25</v>
      </c>
      <c r="B257" s="178" t="str">
        <f>VLOOKUP($A257,Questions!$B$3:$I$258,2,FALSE)</f>
        <v>Do you have a disaster recovery plan and emergency mode operation plan?</v>
      </c>
      <c r="C257" s="178">
        <f>VLOOKUP($A257,Questions!$B$3:$I$258,7,FALSE)</f>
        <v>0</v>
      </c>
      <c r="D257" s="178">
        <f>VLOOKUP($A257,Questions!$B$3:$I$258,8,FALSE)</f>
        <v>0</v>
      </c>
    </row>
    <row r="258" spans="1:4" ht="48" customHeight="1" x14ac:dyDescent="0.2">
      <c r="A258" s="178" t="str">
        <f>'HECVAT - Full'!A269</f>
        <v>HIPA-26</v>
      </c>
      <c r="B258" s="178" t="str">
        <f>VLOOKUP($A258,Questions!$B$3:$I$258,2,FALSE)</f>
        <v>Have the policies/plans mentioned above been tested?</v>
      </c>
      <c r="C258" s="178">
        <f>VLOOKUP($A258,Questions!$B$3:$I$258,7,FALSE)</f>
        <v>0</v>
      </c>
      <c r="D258" s="178">
        <f>VLOOKUP($A258,Questions!$B$3:$I$258,8,FALSE)</f>
        <v>0</v>
      </c>
    </row>
    <row r="259" spans="1:4" ht="48" customHeight="1" x14ac:dyDescent="0.2">
      <c r="A259" s="178" t="str">
        <f>'HECVAT - Full'!A270</f>
        <v>HIPA-27</v>
      </c>
      <c r="B259" s="178" t="str">
        <f>VLOOKUP($A259,Questions!$B$3:$I$258,2,FALSE)</f>
        <v>Can you provide a HIPAA compliance attestation document?</v>
      </c>
      <c r="C259" s="178">
        <f>VLOOKUP($A259,Questions!$B$3:$I$258,7,FALSE)</f>
        <v>0</v>
      </c>
      <c r="D259" s="178">
        <f>VLOOKUP($A259,Questions!$B$3:$I$258,8,FALSE)</f>
        <v>0</v>
      </c>
    </row>
    <row r="260" spans="1:4" ht="48" customHeight="1" x14ac:dyDescent="0.2">
      <c r="A260" s="178" t="str">
        <f>'HECVAT - Full'!A271</f>
        <v>HIPA-28</v>
      </c>
      <c r="B260" s="178" t="str">
        <f>VLOOKUP($A260,Questions!$B$3:$I$258,2,FALSE)</f>
        <v>Are you willing to enter into a Business Associate Agreement (BAA)?</v>
      </c>
      <c r="C260" s="178">
        <f>VLOOKUP($A260,Questions!$B$3:$I$258,7,FALSE)</f>
        <v>0</v>
      </c>
      <c r="D260" s="178">
        <f>VLOOKUP($A260,Questions!$B$3:$I$258,8,FALSE)</f>
        <v>0</v>
      </c>
    </row>
    <row r="261" spans="1:4" ht="48" customHeight="1" x14ac:dyDescent="0.2">
      <c r="A261" s="178" t="str">
        <f>'HECVAT - Full'!A272</f>
        <v>HIPA-29</v>
      </c>
      <c r="B261" s="178" t="str">
        <f>VLOOKUP($A261,Questions!$B$3:$I$258,2,FALSE)</f>
        <v>Have you entered into a BAA with all subcontractors who may have access to protected health information (PHI)?</v>
      </c>
      <c r="C261" s="178">
        <f>VLOOKUP($A261,Questions!$B$3:$I$258,7,FALSE)</f>
        <v>0</v>
      </c>
      <c r="D261" s="178">
        <f>VLOOKUP($A261,Questions!$B$3:$I$258,8,FALSE)</f>
        <v>0</v>
      </c>
    </row>
    <row r="262" spans="1:4" ht="36" customHeight="1" x14ac:dyDescent="0.2">
      <c r="A262" s="430" t="str">
        <f>IF(OR($C$28="No",$C$28="Yes"),"PCI DSS - Optional based on QUALIFIER response.","PCI DSS")</f>
        <v>PCI DSS</v>
      </c>
      <c r="B262" s="430"/>
      <c r="C262" s="176" t="str">
        <f>$C$22</f>
        <v>Reason for Question</v>
      </c>
      <c r="D262" s="176" t="str">
        <f>$D$22</f>
        <v>Follow-up Inquiries/Responses</v>
      </c>
    </row>
    <row r="263" spans="1:4" ht="48" customHeight="1" x14ac:dyDescent="0.2">
      <c r="A263" s="178" t="str">
        <f>'HECVAT - Full'!A274</f>
        <v>PCID-01</v>
      </c>
      <c r="B263" s="178" t="str">
        <f>VLOOKUP($A263,Questions!$B$3:$I$258,2,FALSE)</f>
        <v>Do your systems or products store, process, or transmit cardholder (payment/credit/debt card) data?</v>
      </c>
      <c r="C263" s="178">
        <f>VLOOKUP($A263,Questions!$B$3:$I$258,7,FALSE)</f>
        <v>0</v>
      </c>
      <c r="D263" s="178">
        <f>VLOOKUP($A263,Questions!$B$3:$I$258,8,FALSE)</f>
        <v>0</v>
      </c>
    </row>
    <row r="264" spans="1:4" ht="48" customHeight="1" x14ac:dyDescent="0.2">
      <c r="A264" s="178" t="str">
        <f>'HECVAT - Full'!A275</f>
        <v>PCID-02</v>
      </c>
      <c r="B264" s="178" t="str">
        <f>VLOOKUP($A264,Questions!$B$3:$I$258,2,FALSE)</f>
        <v>Are you compliant with the Payment Card Industry Data Security Standard (PCI DSS)?</v>
      </c>
      <c r="C264" s="178">
        <f>VLOOKUP($A264,Questions!$B$3:$I$258,7,FALSE)</f>
        <v>0</v>
      </c>
      <c r="D264" s="178">
        <f>VLOOKUP($A264,Questions!$B$3:$I$258,8,FALSE)</f>
        <v>0</v>
      </c>
    </row>
    <row r="265" spans="1:4" ht="48" customHeight="1" x14ac:dyDescent="0.2">
      <c r="A265" s="178" t="str">
        <f>'HECVAT - Full'!A276</f>
        <v>PCID-03</v>
      </c>
      <c r="B265" s="178" t="str">
        <f>VLOOKUP($A265,Questions!$B$3:$I$258,2,FALSE)</f>
        <v>Do you have a current, executed within the past year, Attestation of Compliance (AoC) or Report on Compliance (RoC)?</v>
      </c>
      <c r="C265" s="178">
        <f>VLOOKUP($A265,Questions!$B$3:$I$258,7,FALSE)</f>
        <v>0</v>
      </c>
      <c r="D265" s="178">
        <f>VLOOKUP($A265,Questions!$B$3:$I$258,8,FALSE)</f>
        <v>0</v>
      </c>
    </row>
    <row r="266" spans="1:4" ht="48" customHeight="1" x14ac:dyDescent="0.2">
      <c r="A266" s="178" t="str">
        <f>'HECVAT - Full'!A277</f>
        <v>PCID-04</v>
      </c>
      <c r="B266" s="178" t="str">
        <f>VLOOKUP($A266,Questions!$B$3:$I$258,2,FALSE)</f>
        <v>Are you classified as a service provider?</v>
      </c>
      <c r="C266" s="178">
        <f>VLOOKUP($A266,Questions!$B$3:$I$258,7,FALSE)</f>
        <v>0</v>
      </c>
      <c r="D266" s="178">
        <f>VLOOKUP($A266,Questions!$B$3:$I$258,8,FALSE)</f>
        <v>0</v>
      </c>
    </row>
    <row r="267" spans="1:4" ht="48" customHeight="1" x14ac:dyDescent="0.2">
      <c r="A267" s="178" t="str">
        <f>'HECVAT - Full'!A278</f>
        <v>PCID-05</v>
      </c>
      <c r="B267" s="178" t="str">
        <f>VLOOKUP($A267,Questions!$B$3:$I$258,2,FALSE)</f>
        <v xml:space="preserve">Are you on the list of VISA approved service providers? </v>
      </c>
      <c r="C267" s="178">
        <f>VLOOKUP($A267,Questions!$B$3:$I$258,7,FALSE)</f>
        <v>0</v>
      </c>
      <c r="D267" s="178">
        <f>VLOOKUP($A267,Questions!$B$3:$I$258,8,FALSE)</f>
        <v>0</v>
      </c>
    </row>
    <row r="268" spans="1:4" ht="48" customHeight="1" x14ac:dyDescent="0.2">
      <c r="A268" s="178" t="str">
        <f>'HECVAT - Full'!A279</f>
        <v>PCID-06</v>
      </c>
      <c r="B268" s="178" t="str">
        <f>VLOOKUP($A268,Questions!$B$3:$I$258,2,FALSE)</f>
        <v>Are you classified as a merchant?  If so, what level (1, 2, 3, 4)?</v>
      </c>
      <c r="C268" s="178">
        <f>VLOOKUP($A268,Questions!$B$3:$I$258,7,FALSE)</f>
        <v>0</v>
      </c>
      <c r="D268" s="178">
        <f>VLOOKUP($A268,Questions!$B$3:$I$258,8,FALSE)</f>
        <v>0</v>
      </c>
    </row>
    <row r="269" spans="1:4" ht="64.25" customHeight="1" x14ac:dyDescent="0.2">
      <c r="A269" s="178" t="str">
        <f>'HECVAT - Full'!A280</f>
        <v>PCID-07</v>
      </c>
      <c r="B269" s="178" t="str">
        <f>VLOOKUP($A269,Questions!$B$3:$I$258,2,FALSE)</f>
        <v>Describe the architecture employed by the system to verify and authorize credit card transactions.</v>
      </c>
      <c r="C269" s="178">
        <f>VLOOKUP($A269,Questions!$B$3:$I$258,7,FALSE)</f>
        <v>0</v>
      </c>
      <c r="D269" s="178">
        <f>VLOOKUP($A269,Questions!$B$3:$I$258,8,FALSE)</f>
        <v>0</v>
      </c>
    </row>
    <row r="270" spans="1:4" ht="64.25" customHeight="1" x14ac:dyDescent="0.2">
      <c r="A270" s="178" t="str">
        <f>'HECVAT - Full'!A281</f>
        <v>PCID-08</v>
      </c>
      <c r="B270" s="178" t="str">
        <f>VLOOKUP($A270,Questions!$B$3:$I$258,2,FALSE)</f>
        <v xml:space="preserve">What payment processors/gateways does the system support? </v>
      </c>
      <c r="C270" s="178">
        <f>VLOOKUP($A270,Questions!$B$3:$I$258,7,FALSE)</f>
        <v>0</v>
      </c>
      <c r="D270" s="178">
        <f>VLOOKUP($A270,Questions!$B$3:$I$258,8,FALSE)</f>
        <v>0</v>
      </c>
    </row>
    <row r="271" spans="1:4" ht="48" customHeight="1" x14ac:dyDescent="0.2">
      <c r="A271" s="178" t="str">
        <f>'HECVAT - Full'!A282</f>
        <v>PCID-09</v>
      </c>
      <c r="B271" s="178" t="str">
        <f>VLOOKUP($A271,Questions!$B$3:$I$258,2,FALSE)</f>
        <v>Can the application be installed in a PCI DSS compliant manner ?</v>
      </c>
      <c r="C271" s="178">
        <f>VLOOKUP($A271,Questions!$B$3:$I$258,7,FALSE)</f>
        <v>0</v>
      </c>
      <c r="D271" s="178">
        <f>VLOOKUP($A271,Questions!$B$3:$I$258,8,FALSE)</f>
        <v>0</v>
      </c>
    </row>
    <row r="272" spans="1:4" ht="48" customHeight="1" x14ac:dyDescent="0.2">
      <c r="A272" s="178" t="str">
        <f>'HECVAT - Full'!A283</f>
        <v>PCID-10</v>
      </c>
      <c r="B272" s="178" t="str">
        <f>VLOOKUP($A272,Questions!$B$3:$I$258,2,FALSE)</f>
        <v xml:space="preserve">Is the application listed as an approved PA-DSS application? </v>
      </c>
      <c r="C272" s="178">
        <f>VLOOKUP($A272,Questions!$B$3:$I$258,7,FALSE)</f>
        <v>0</v>
      </c>
      <c r="D272" s="178">
        <f>VLOOKUP($A272,Questions!$B$3:$I$258,8,FALSE)</f>
        <v>0</v>
      </c>
    </row>
    <row r="273" spans="1:4" ht="54" customHeight="1" x14ac:dyDescent="0.2">
      <c r="A273" s="178" t="str">
        <f>'HECVAT - Full'!A284</f>
        <v>PCID-11</v>
      </c>
      <c r="B273" s="178" t="str">
        <f>VLOOKUP($A273,Questions!$B$3:$I$258,2,FALSE)</f>
        <v>Does the system or products use a third party to collect, store, process, or transmit cardholder (payment/credit/debt card) data?</v>
      </c>
      <c r="C273" s="178">
        <f>VLOOKUP($A273,Questions!$B$3:$I$258,7,FALSE)</f>
        <v>0</v>
      </c>
      <c r="D273" s="178">
        <f>VLOOKUP($A273,Questions!$B$3:$I$258,8,FALSE)</f>
        <v>0</v>
      </c>
    </row>
    <row r="274" spans="1:4" ht="64.25" customHeight="1" x14ac:dyDescent="0.2">
      <c r="A274" s="178" t="str">
        <f>'HECVAT - Full'!A285</f>
        <v>PCID-12</v>
      </c>
      <c r="B274" s="178" t="str">
        <f>VLOOKUP($A274,Questions!$B$3:$I$258,2,FALSE)</f>
        <v xml:space="preserve">Include documentation describing the systems' abilities to comply with the PCI DSS and any features or capabilities of the system that must be added or changed in order to operate in compliance with the standards. </v>
      </c>
      <c r="C274" s="178">
        <f>VLOOKUP($A274,Questions!$B$3:$I$258,7,FALSE)</f>
        <v>0</v>
      </c>
      <c r="D274" s="178">
        <f>VLOOKUP($A274,Questions!$B$3:$I$258,8,FALSE)</f>
        <v>0</v>
      </c>
    </row>
  </sheetData>
  <mergeCells count="25">
    <mergeCell ref="A65:B65"/>
    <mergeCell ref="A75:B75"/>
    <mergeCell ref="A262:B262"/>
    <mergeCell ref="A184:B184"/>
    <mergeCell ref="A196:B196"/>
    <mergeCell ref="A214:B214"/>
    <mergeCell ref="A219:B219"/>
    <mergeCell ref="A225:B225"/>
    <mergeCell ref="A232:B232"/>
    <mergeCell ref="A49:B49"/>
    <mergeCell ref="A154:B154"/>
    <mergeCell ref="A172:B172"/>
    <mergeCell ref="A1:D1"/>
    <mergeCell ref="A20:B20"/>
    <mergeCell ref="A21:D21"/>
    <mergeCell ref="A22:B22"/>
    <mergeCell ref="A23:D23"/>
    <mergeCell ref="A86:B86"/>
    <mergeCell ref="A2:D2"/>
    <mergeCell ref="A104:B104"/>
    <mergeCell ref="A115:B115"/>
    <mergeCell ref="A129:B129"/>
    <mergeCell ref="A37:B37"/>
    <mergeCell ref="A31:B31"/>
    <mergeCell ref="A59:B59"/>
  </mergeCells>
  <conditionalFormatting sqref="A232">
    <cfRule type="expression" dxfId="21" priority="32">
      <formula>$C$24="No"</formula>
    </cfRule>
  </conditionalFormatting>
  <conditionalFormatting sqref="A59">
    <cfRule type="expression" dxfId="20" priority="31">
      <formula>$C$26="No"</formula>
    </cfRule>
  </conditionalFormatting>
  <conditionalFormatting sqref="A172">
    <cfRule type="expression" dxfId="19" priority="30">
      <formula>$C$28="No"</formula>
    </cfRule>
  </conditionalFormatting>
  <conditionalFormatting sqref="A262">
    <cfRule type="expression" dxfId="18" priority="28">
      <formula>$C$29="No"</formula>
    </cfRule>
  </conditionalFormatting>
  <conditionalFormatting sqref="A65">
    <cfRule type="expression" dxfId="17" priority="26">
      <formula>$C$30="No"</formula>
    </cfRule>
  </conditionalFormatting>
  <conditionalFormatting sqref="A104">
    <cfRule type="expression" dxfId="16" priority="25">
      <formula>$C$27="No"</formula>
    </cfRule>
  </conditionalFormatting>
  <conditionalFormatting sqref="A75:B75 A86:B86 A104:B104 A115:B115 A129:B129 A154:B154 A172:B172 A184:B184 A196:B196 A214:B214 A219:B219 A232:B232 A262:B262">
    <cfRule type="expression" dxfId="15" priority="23">
      <formula>$C$30="Yes"</formula>
    </cfRule>
  </conditionalFormatting>
  <conditionalFormatting sqref="A225:B225">
    <cfRule type="expression" dxfId="14" priority="20">
      <formula>$C$30="Yes"</formula>
    </cfRule>
  </conditionalFormatting>
  <pageMargins left="0.7" right="0.7" top="0.75" bottom="0.75" header="0.3" footer="0.3"/>
  <pageSetup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0070C0"/>
  </sheetPr>
  <dimension ref="A1:H316"/>
  <sheetViews>
    <sheetView workbookViewId="0">
      <selection activeCell="D6" sqref="D6"/>
    </sheetView>
  </sheetViews>
  <sheetFormatPr baseColWidth="10" defaultColWidth="8.5" defaultRowHeight="16" x14ac:dyDescent="0.2"/>
  <cols>
    <col min="1" max="1" width="14" style="91" customWidth="1"/>
    <col min="2" max="2" width="8.625" style="91" customWidth="1"/>
    <col min="3" max="3" width="36.125" style="91" customWidth="1"/>
    <col min="4" max="4" width="14.25" style="91" customWidth="1"/>
    <col min="5" max="5" width="11.5" style="91" customWidth="1"/>
    <col min="6" max="6" width="8.5" style="91"/>
    <col min="7" max="7" width="13.5" style="91" customWidth="1"/>
    <col min="8" max="8" width="24.25" style="91" customWidth="1"/>
    <col min="9" max="16384" width="8.5" style="91"/>
  </cols>
  <sheetData>
    <row r="1" spans="1:8" s="90" customFormat="1" ht="36" customHeight="1" x14ac:dyDescent="0.2">
      <c r="A1" s="448" t="s">
        <v>2367</v>
      </c>
      <c r="B1" s="448"/>
      <c r="C1" s="448"/>
      <c r="D1" s="448"/>
      <c r="E1" s="448"/>
      <c r="F1" s="448"/>
      <c r="G1" s="449"/>
      <c r="H1" s="124" t="str">
        <f>'HECVAT - Full'!E1</f>
        <v>Version 3.00</v>
      </c>
    </row>
    <row r="2" spans="1:8" s="90" customFormat="1" ht="26" customHeight="1" x14ac:dyDescent="0.2">
      <c r="A2" s="450"/>
      <c r="B2" s="450"/>
      <c r="C2" s="450"/>
      <c r="D2" s="450"/>
      <c r="E2" s="450"/>
      <c r="F2" s="450"/>
      <c r="G2" s="450"/>
      <c r="H2" s="450"/>
    </row>
    <row r="3" spans="1:8" s="89" customFormat="1" ht="36" customHeight="1" x14ac:dyDescent="0.2">
      <c r="A3" s="85" t="s">
        <v>2278</v>
      </c>
      <c r="B3" s="366" t="str">
        <f>'HECVAT - Full'!C7</f>
        <v>Virginia Tech Department of Computer Science</v>
      </c>
      <c r="C3" s="366"/>
      <c r="D3" s="85" t="s">
        <v>2280</v>
      </c>
      <c r="E3" s="366" t="str">
        <f>'HECVAT - Full'!C8</f>
        <v>OpenDSA</v>
      </c>
      <c r="F3" s="366"/>
      <c r="G3" s="366"/>
      <c r="H3" s="366"/>
    </row>
    <row r="4" spans="1:8" s="90" customFormat="1" ht="48" customHeight="1" x14ac:dyDescent="0.2">
      <c r="A4" s="108" t="s">
        <v>2279</v>
      </c>
      <c r="B4" s="451" t="str">
        <f>'HECVAT - Full'!C9</f>
        <v>OpenDSA is both an open, free to use Data Structures and Algorithms book for Computer Science instructors, and a free-to-use ebook publishing platform that allows instructors to embed content into an LMS via an LTI interface. Data is captued about the students' interactions with the content, as well as their scoring on embeded exercises and assessments.</v>
      </c>
      <c r="C4" s="451"/>
      <c r="D4" s="451"/>
      <c r="E4" s="451"/>
      <c r="F4" s="451"/>
      <c r="G4" s="451"/>
      <c r="H4" s="451"/>
    </row>
    <row r="5" spans="1:8" s="90" customFormat="1" ht="36" customHeight="1" x14ac:dyDescent="0.2">
      <c r="A5" s="158"/>
      <c r="B5" s="159"/>
      <c r="C5" s="159"/>
      <c r="D5" s="438" t="s">
        <v>1792</v>
      </c>
      <c r="E5" s="439"/>
      <c r="F5" s="159"/>
      <c r="G5" s="159"/>
      <c r="H5" s="160"/>
    </row>
    <row r="6" spans="1:8" ht="36" customHeight="1" x14ac:dyDescent="0.2">
      <c r="A6" s="161"/>
      <c r="B6" s="162"/>
      <c r="C6" s="162"/>
      <c r="D6" s="93">
        <f>Values!I21</f>
        <v>0.46082949308755761</v>
      </c>
      <c r="E6" s="113" t="str">
        <f>IF($D$6&gt;=0.9,"A",IF($D$6&gt;=0.8,"B",IF($D$6&gt;=0.7,"C",IF($D$6&gt;=0.6,"D","F"))))</f>
        <v>F</v>
      </c>
      <c r="F6" s="162"/>
      <c r="G6" s="162"/>
      <c r="H6" s="163"/>
    </row>
    <row r="7" spans="1:8" x14ac:dyDescent="0.2">
      <c r="A7" s="164"/>
      <c r="B7" s="165"/>
      <c r="C7" s="165"/>
      <c r="D7" s="165"/>
      <c r="E7" s="165"/>
      <c r="F7" s="165"/>
      <c r="G7" s="165"/>
      <c r="H7" s="166"/>
    </row>
    <row r="8" spans="1:8" x14ac:dyDescent="0.2">
      <c r="A8" s="164"/>
      <c r="B8" s="165"/>
      <c r="C8" s="165"/>
      <c r="D8" s="165"/>
      <c r="E8" s="165"/>
      <c r="F8" s="165"/>
      <c r="G8" s="165"/>
      <c r="H8" s="166"/>
    </row>
    <row r="9" spans="1:8" x14ac:dyDescent="0.2">
      <c r="A9" s="164"/>
      <c r="B9" s="165"/>
      <c r="C9" s="165"/>
      <c r="D9" s="165"/>
      <c r="E9" s="165"/>
      <c r="F9" s="165"/>
      <c r="G9" s="165"/>
      <c r="H9" s="166"/>
    </row>
    <row r="10" spans="1:8" x14ac:dyDescent="0.2">
      <c r="A10" s="164"/>
      <c r="B10" s="165"/>
      <c r="C10" s="165"/>
      <c r="D10" s="165"/>
      <c r="E10" s="165"/>
      <c r="F10" s="165"/>
      <c r="G10" s="165"/>
      <c r="H10" s="166"/>
    </row>
    <row r="11" spans="1:8" x14ac:dyDescent="0.2">
      <c r="A11" s="164"/>
      <c r="B11" s="165"/>
      <c r="C11" s="165"/>
      <c r="D11" s="165"/>
      <c r="E11" s="165"/>
      <c r="F11" s="165"/>
      <c r="G11" s="165"/>
      <c r="H11" s="166"/>
    </row>
    <row r="12" spans="1:8" x14ac:dyDescent="0.2">
      <c r="A12" s="164"/>
      <c r="B12" s="165"/>
      <c r="C12" s="165"/>
      <c r="D12" s="165"/>
      <c r="E12" s="165"/>
      <c r="F12" s="165"/>
      <c r="G12" s="165"/>
      <c r="H12" s="166"/>
    </row>
    <row r="13" spans="1:8" x14ac:dyDescent="0.2">
      <c r="A13" s="164"/>
      <c r="B13" s="165"/>
      <c r="C13" s="165"/>
      <c r="D13" s="165"/>
      <c r="E13" s="165"/>
      <c r="F13" s="165"/>
      <c r="G13" s="165"/>
      <c r="H13" s="166"/>
    </row>
    <row r="14" spans="1:8" x14ac:dyDescent="0.2">
      <c r="A14" s="164"/>
      <c r="B14" s="165"/>
      <c r="C14" s="165"/>
      <c r="D14" s="165"/>
      <c r="E14" s="165"/>
      <c r="F14" s="165"/>
      <c r="G14" s="165"/>
      <c r="H14" s="166"/>
    </row>
    <row r="15" spans="1:8" x14ac:dyDescent="0.2">
      <c r="A15" s="164"/>
      <c r="B15" s="165"/>
      <c r="C15" s="165"/>
      <c r="D15" s="165"/>
      <c r="E15" s="165"/>
      <c r="F15" s="165"/>
      <c r="G15" s="165"/>
      <c r="H15" s="166"/>
    </row>
    <row r="16" spans="1:8" x14ac:dyDescent="0.2">
      <c r="A16" s="164"/>
      <c r="B16" s="165"/>
      <c r="C16" s="165"/>
      <c r="D16" s="165"/>
      <c r="E16" s="165"/>
      <c r="F16" s="165"/>
      <c r="G16" s="165"/>
      <c r="H16" s="166"/>
    </row>
    <row r="17" spans="1:8" x14ac:dyDescent="0.2">
      <c r="A17" s="164"/>
      <c r="B17" s="165"/>
      <c r="C17" s="165"/>
      <c r="D17" s="165"/>
      <c r="E17" s="165"/>
      <c r="F17" s="165"/>
      <c r="G17" s="165"/>
      <c r="H17" s="166"/>
    </row>
    <row r="18" spans="1:8" x14ac:dyDescent="0.2">
      <c r="A18" s="164"/>
      <c r="B18" s="165"/>
      <c r="C18" s="165"/>
      <c r="D18" s="165"/>
      <c r="E18" s="165"/>
      <c r="F18" s="165"/>
      <c r="G18" s="165"/>
      <c r="H18" s="166"/>
    </row>
    <row r="19" spans="1:8" x14ac:dyDescent="0.2">
      <c r="A19" s="164"/>
      <c r="B19" s="165"/>
      <c r="C19" s="165"/>
      <c r="D19" s="165"/>
      <c r="E19" s="165"/>
      <c r="F19" s="165"/>
      <c r="G19" s="165"/>
      <c r="H19" s="166"/>
    </row>
    <row r="20" spans="1:8" x14ac:dyDescent="0.2">
      <c r="A20" s="164"/>
      <c r="B20" s="165"/>
      <c r="C20" s="165"/>
      <c r="D20" s="165"/>
      <c r="E20" s="165"/>
      <c r="F20" s="165"/>
      <c r="G20" s="165"/>
      <c r="H20" s="166"/>
    </row>
    <row r="21" spans="1:8" x14ac:dyDescent="0.2">
      <c r="A21" s="164"/>
      <c r="B21" s="165"/>
      <c r="C21" s="165"/>
      <c r="D21" s="165"/>
      <c r="E21" s="165"/>
      <c r="F21" s="165"/>
      <c r="G21" s="165"/>
      <c r="H21" s="166"/>
    </row>
    <row r="22" spans="1:8" x14ac:dyDescent="0.2">
      <c r="A22" s="164"/>
      <c r="B22" s="165"/>
      <c r="C22" s="165"/>
      <c r="D22" s="165"/>
      <c r="E22" s="165"/>
      <c r="F22" s="165"/>
      <c r="G22" s="165"/>
      <c r="H22" s="166"/>
    </row>
    <row r="23" spans="1:8" x14ac:dyDescent="0.2">
      <c r="A23" s="164"/>
      <c r="B23" s="165"/>
      <c r="C23" s="165"/>
      <c r="D23" s="165"/>
      <c r="E23" s="165"/>
      <c r="F23" s="165"/>
      <c r="G23" s="165"/>
      <c r="H23" s="166"/>
    </row>
    <row r="24" spans="1:8" x14ac:dyDescent="0.2">
      <c r="A24" s="164"/>
      <c r="B24" s="165"/>
      <c r="C24" s="165"/>
      <c r="D24" s="165"/>
      <c r="E24" s="165"/>
      <c r="F24" s="165"/>
      <c r="G24" s="165"/>
      <c r="H24" s="166"/>
    </row>
    <row r="25" spans="1:8" x14ac:dyDescent="0.2">
      <c r="A25" s="164"/>
      <c r="B25" s="165"/>
      <c r="C25" s="165"/>
      <c r="D25" s="165"/>
      <c r="E25" s="165"/>
      <c r="F25" s="165"/>
      <c r="G25" s="165"/>
      <c r="H25" s="166"/>
    </row>
    <row r="26" spans="1:8" x14ac:dyDescent="0.2">
      <c r="A26" s="164"/>
      <c r="B26" s="165"/>
      <c r="C26" s="165"/>
      <c r="D26" s="165"/>
      <c r="E26" s="165"/>
      <c r="F26" s="165"/>
      <c r="G26" s="165"/>
      <c r="H26" s="166"/>
    </row>
    <row r="27" spans="1:8" x14ac:dyDescent="0.2">
      <c r="A27" s="164"/>
      <c r="B27" s="165"/>
      <c r="C27" s="165"/>
      <c r="D27" s="165"/>
      <c r="E27" s="165"/>
      <c r="F27" s="165"/>
      <c r="G27" s="165"/>
      <c r="H27" s="166"/>
    </row>
    <row r="28" spans="1:8" x14ac:dyDescent="0.2">
      <c r="A28" s="164"/>
      <c r="B28" s="165"/>
      <c r="C28" s="165"/>
      <c r="D28" s="165"/>
      <c r="E28" s="165"/>
      <c r="F28" s="165"/>
      <c r="G28" s="165"/>
      <c r="H28" s="166"/>
    </row>
    <row r="29" spans="1:8" x14ac:dyDescent="0.2">
      <c r="A29" s="164"/>
      <c r="B29" s="165"/>
      <c r="C29" s="165"/>
      <c r="D29" s="165"/>
      <c r="E29" s="165"/>
      <c r="F29" s="165"/>
      <c r="G29" s="165"/>
      <c r="H29" s="166"/>
    </row>
    <row r="30" spans="1:8" x14ac:dyDescent="0.2">
      <c r="A30" s="164"/>
      <c r="B30" s="165"/>
      <c r="C30" s="165"/>
      <c r="D30" s="165"/>
      <c r="E30" s="165"/>
      <c r="F30" s="165"/>
      <c r="G30" s="165"/>
      <c r="H30" s="166"/>
    </row>
    <row r="31" spans="1:8" x14ac:dyDescent="0.2">
      <c r="A31" s="164"/>
      <c r="B31" s="165"/>
      <c r="C31" s="165"/>
      <c r="D31" s="165"/>
      <c r="E31" s="165"/>
      <c r="F31" s="165"/>
      <c r="G31" s="165"/>
      <c r="H31" s="166"/>
    </row>
    <row r="32" spans="1:8" x14ac:dyDescent="0.2">
      <c r="A32" s="164"/>
      <c r="B32" s="165"/>
      <c r="C32" s="165"/>
      <c r="D32" s="165"/>
      <c r="E32" s="165"/>
      <c r="F32" s="165"/>
      <c r="G32" s="165"/>
      <c r="H32" s="166"/>
    </row>
    <row r="33" spans="1:8" x14ac:dyDescent="0.2">
      <c r="A33" s="164"/>
      <c r="B33" s="165"/>
      <c r="C33" s="165"/>
      <c r="D33" s="165"/>
      <c r="E33" s="165"/>
      <c r="F33" s="165"/>
      <c r="G33" s="165"/>
      <c r="H33" s="166"/>
    </row>
    <row r="34" spans="1:8" x14ac:dyDescent="0.2">
      <c r="A34" s="164"/>
      <c r="B34" s="165"/>
      <c r="C34" s="165"/>
      <c r="D34" s="165"/>
      <c r="E34" s="165"/>
      <c r="F34" s="165"/>
      <c r="G34" s="165"/>
      <c r="H34" s="166"/>
    </row>
    <row r="35" spans="1:8" x14ac:dyDescent="0.2">
      <c r="A35" s="164"/>
      <c r="B35" s="165"/>
      <c r="C35" s="165"/>
      <c r="D35" s="165"/>
      <c r="E35" s="165"/>
      <c r="F35" s="165"/>
      <c r="G35" s="165"/>
      <c r="H35" s="166"/>
    </row>
    <row r="36" spans="1:8" x14ac:dyDescent="0.2">
      <c r="A36" s="164"/>
      <c r="B36" s="165"/>
      <c r="C36" s="165"/>
      <c r="D36" s="165"/>
      <c r="E36" s="165"/>
      <c r="F36" s="165"/>
      <c r="G36" s="165"/>
      <c r="H36" s="166"/>
    </row>
    <row r="37" spans="1:8" x14ac:dyDescent="0.2">
      <c r="A37" s="164"/>
      <c r="B37" s="165"/>
      <c r="C37" s="165"/>
      <c r="D37" s="165"/>
      <c r="E37" s="165"/>
      <c r="F37" s="165"/>
      <c r="G37" s="165"/>
      <c r="H37" s="166"/>
    </row>
    <row r="38" spans="1:8" x14ac:dyDescent="0.2">
      <c r="A38" s="164"/>
      <c r="B38" s="165"/>
      <c r="C38" s="165"/>
      <c r="D38" s="165"/>
      <c r="E38" s="165"/>
      <c r="F38" s="165"/>
      <c r="G38" s="165"/>
      <c r="H38" s="166"/>
    </row>
    <row r="39" spans="1:8" x14ac:dyDescent="0.2">
      <c r="A39" s="164"/>
      <c r="B39" s="165"/>
      <c r="C39" s="165"/>
      <c r="D39" s="165"/>
      <c r="E39" s="165"/>
      <c r="F39" s="165"/>
      <c r="G39" s="165"/>
      <c r="H39" s="166"/>
    </row>
    <row r="40" spans="1:8" x14ac:dyDescent="0.2">
      <c r="A40" s="164"/>
      <c r="B40" s="165"/>
      <c r="C40" s="165"/>
      <c r="D40" s="165"/>
      <c r="E40" s="165"/>
      <c r="F40" s="165"/>
      <c r="G40" s="165"/>
      <c r="H40" s="166"/>
    </row>
    <row r="41" spans="1:8" x14ac:dyDescent="0.2">
      <c r="A41" s="164"/>
      <c r="B41" s="165"/>
      <c r="C41" s="165"/>
      <c r="D41" s="165"/>
      <c r="E41" s="165"/>
      <c r="F41" s="165"/>
      <c r="G41" s="165"/>
      <c r="H41" s="166"/>
    </row>
    <row r="42" spans="1:8" x14ac:dyDescent="0.2">
      <c r="A42" s="164"/>
      <c r="B42" s="165"/>
      <c r="C42" s="165"/>
      <c r="D42" s="165"/>
      <c r="E42" s="165"/>
      <c r="F42" s="165"/>
      <c r="G42" s="165"/>
      <c r="H42" s="166"/>
    </row>
    <row r="43" spans="1:8" x14ac:dyDescent="0.2">
      <c r="A43" s="164"/>
      <c r="B43" s="165"/>
      <c r="C43" s="165"/>
      <c r="D43" s="165"/>
      <c r="E43" s="165"/>
      <c r="F43" s="165"/>
      <c r="G43" s="165"/>
      <c r="H43" s="166"/>
    </row>
    <row r="44" spans="1:8" x14ac:dyDescent="0.2">
      <c r="A44" s="164"/>
      <c r="B44" s="165"/>
      <c r="C44" s="165"/>
      <c r="D44" s="165"/>
      <c r="E44" s="165"/>
      <c r="F44" s="165"/>
      <c r="G44" s="165"/>
      <c r="H44" s="166"/>
    </row>
    <row r="45" spans="1:8" x14ac:dyDescent="0.2">
      <c r="A45" s="167"/>
      <c r="B45" s="168"/>
      <c r="C45" s="168"/>
      <c r="D45" s="168"/>
      <c r="E45" s="168"/>
      <c r="F45" s="168"/>
      <c r="G45" s="168"/>
      <c r="H45" s="169"/>
    </row>
    <row r="46" spans="1:8" ht="48" customHeight="1" x14ac:dyDescent="0.2">
      <c r="A46" s="440" t="s">
        <v>1806</v>
      </c>
      <c r="B46" s="441"/>
      <c r="C46" s="441"/>
      <c r="D46" s="441"/>
      <c r="E46" s="441"/>
      <c r="F46" s="441"/>
      <c r="G46" s="441"/>
      <c r="H46" s="442"/>
    </row>
    <row r="47" spans="1:8" s="90" customFormat="1" ht="36" customHeight="1" x14ac:dyDescent="0.2">
      <c r="A47" s="443"/>
      <c r="B47" s="444"/>
      <c r="C47" s="444"/>
      <c r="D47" s="444"/>
      <c r="E47" s="444"/>
      <c r="F47" s="445"/>
      <c r="G47" s="446" t="s">
        <v>2281</v>
      </c>
      <c r="H47" s="447"/>
    </row>
    <row r="48" spans="1:8" s="92" customFormat="1" ht="60" customHeight="1" x14ac:dyDescent="0.2">
      <c r="A48" s="94" t="str">
        <f>'High Risk Non-Compliant'!B4</f>
        <v>Question</v>
      </c>
      <c r="B48" s="436" t="str">
        <f>'High Risk Non-Compliant'!C4</f>
        <v>Additional Info</v>
      </c>
      <c r="C48" s="436"/>
      <c r="D48" s="437" t="str">
        <f>'High Risk Non-Compliant'!D4</f>
        <v>HIPAA</v>
      </c>
      <c r="E48" s="437"/>
      <c r="F48" s="437"/>
      <c r="G48" s="119" t="str">
        <f>'Analyst Report'!B10</f>
        <v>NIST SP 800-171r1</v>
      </c>
      <c r="H48" s="118">
        <f>VLOOKUP('Analyst Report'!B10,Values!A60:B66,2)</f>
        <v>8</v>
      </c>
    </row>
    <row r="49" spans="1:8" ht="144" customHeight="1" x14ac:dyDescent="0.2">
      <c r="A49" s="96" t="str">
        <f>'High Risk Non-Compliant'!B5</f>
        <v>Does your product process protected health information (PHI) or any data covered by the Health Insurance Portability and Accountability Act?</v>
      </c>
      <c r="B49" s="432">
        <f>'High Risk Non-Compliant'!C5</f>
        <v>0</v>
      </c>
      <c r="C49" s="432"/>
      <c r="D49" s="433" t="str">
        <f>'High Risk Non-Compliant'!D5</f>
        <v>Discovery</v>
      </c>
      <c r="E49" s="433"/>
      <c r="F49" s="433"/>
      <c r="G49" s="95" t="str">
        <f>IF(VLOOKUP(A49,'High Risk Non-Compliant'!B:K,$H$48,FALSE)=0,"N/A",VLOOKUP(A49,'High Risk Non-Compliant'!B:K,$H$48,FALSE))</f>
        <v>(blank)</v>
      </c>
      <c r="H49" s="95" t="e">
        <f>IF(G49="N/A","N/A",VLOOKUP(G49,'Crosswalk Detail'!A:B,2,FALSE))</f>
        <v>#N/A</v>
      </c>
    </row>
    <row r="50" spans="1:8" ht="144" customHeight="1" x14ac:dyDescent="0.2">
      <c r="A50" s="96" t="str">
        <f>'High Risk Non-Compliant'!B6</f>
        <v>Will institution data be shared with or hosted by any third parties? (e.g. any entity not wholly-owned by your company is considered a third-party)</v>
      </c>
      <c r="B50" s="432">
        <f>'High Risk Non-Compliant'!C6</f>
        <v>0</v>
      </c>
      <c r="C50" s="432"/>
      <c r="D50" s="433" t="str">
        <f>'High Risk Non-Compliant'!D6</f>
        <v>(blank)</v>
      </c>
      <c r="E50" s="433"/>
      <c r="F50" s="433"/>
      <c r="G50" s="95">
        <f>IF(VLOOKUP(A50,'High Risk Non-Compliant'!B:K,$H$48,FALSE)=0,"N/A",VLOOKUP(A50,'High Risk Non-Compliant'!B:K,$H$48,FALSE))</f>
        <v>13</v>
      </c>
      <c r="H50" s="95" t="e">
        <f>IF(G50="N/A","N/A",VLOOKUP(G50,'Crosswalk Detail'!A:B,2,FALSE))</f>
        <v>#N/A</v>
      </c>
    </row>
    <row r="51" spans="1:8" ht="144" customHeight="1" x14ac:dyDescent="0.2">
      <c r="A51" s="96" t="str">
        <f>'High Risk Non-Compliant'!B7</f>
        <v>Do you have a well documented Business Continuity Plan (BCP) that is tested annually?</v>
      </c>
      <c r="B51" s="432">
        <f>'High Risk Non-Compliant'!C7</f>
        <v>0</v>
      </c>
      <c r="C51" s="432"/>
      <c r="D51" s="433" t="str">
        <f>'High Risk Non-Compliant'!D7</f>
        <v>(blank)</v>
      </c>
      <c r="E51" s="433"/>
      <c r="F51" s="433"/>
      <c r="G51" s="95">
        <f>IF(VLOOKUP(A51,'High Risk Non-Compliant'!B:K,$H$48,FALSE)=0,"N/A",VLOOKUP(A51,'High Risk Non-Compliant'!B:K,$H$48,FALSE))</f>
        <v>12</v>
      </c>
      <c r="H51" s="95" t="e">
        <f>IF(G51="N/A","N/A",VLOOKUP(G51,'Crosswalk Detail'!A:B,2,FALSE))</f>
        <v>#N/A</v>
      </c>
    </row>
    <row r="52" spans="1:8" ht="144" customHeight="1" x14ac:dyDescent="0.2">
      <c r="A52" s="96" t="str">
        <f>'High Risk Non-Compliant'!B8</f>
        <v>Do you have a well documented Disaster Recovery Plan (DRP) that is tested annually?</v>
      </c>
      <c r="B52" s="432">
        <f>'High Risk Non-Compliant'!C8</f>
        <v>0</v>
      </c>
      <c r="C52" s="432"/>
      <c r="D52" s="433" t="str">
        <f>'High Risk Non-Compliant'!D8</f>
        <v>(blank)</v>
      </c>
      <c r="E52" s="433"/>
      <c r="F52" s="433"/>
      <c r="G52" s="95" t="str">
        <f>IF(VLOOKUP(A52,'High Risk Non-Compliant'!B:K,$H$48,FALSE)=0,"N/A",VLOOKUP(A52,'High Risk Non-Compliant'!B:K,$H$48,FALSE))</f>
        <v>(blank)</v>
      </c>
      <c r="H52" s="95" t="e">
        <f>IF(G52="N/A","N/A",VLOOKUP(G52,'Crosswalk Detail'!A:B,2,FALSE))</f>
        <v>#N/A</v>
      </c>
    </row>
    <row r="53" spans="1:8" ht="144" customHeight="1" x14ac:dyDescent="0.2">
      <c r="A53" s="96" t="str">
        <f>'High Risk Non-Compliant'!B9</f>
        <v>Is the vended product designed to process or store Credit Card information?</v>
      </c>
      <c r="B53" s="432">
        <f>'High Risk Non-Compliant'!C9</f>
        <v>0</v>
      </c>
      <c r="C53" s="432"/>
      <c r="D53" s="433" t="str">
        <f>'High Risk Non-Compliant'!D9</f>
        <v>(blank)</v>
      </c>
      <c r="E53" s="433"/>
      <c r="F53" s="433"/>
      <c r="G53" s="95">
        <f>IF(VLOOKUP(A53,'High Risk Non-Compliant'!B:K,$H$48,FALSE)=0,"N/A",VLOOKUP(A53,'High Risk Non-Compliant'!B:K,$H$48,FALSE))</f>
        <v>12</v>
      </c>
      <c r="H53" s="95" t="e">
        <f>IF(G53="N/A","N/A",VLOOKUP(G53,'Crosswalk Detail'!A:B,2,FALSE))</f>
        <v>#N/A</v>
      </c>
    </row>
    <row r="54" spans="1:8" ht="144" customHeight="1" x14ac:dyDescent="0.2">
      <c r="A54" s="96">
        <f>'High Risk Non-Compliant'!B10</f>
        <v>0</v>
      </c>
      <c r="B54" s="434">
        <f>'High Risk Non-Compliant'!C10</f>
        <v>0</v>
      </c>
      <c r="C54" s="434"/>
      <c r="D54" s="433">
        <f>'High Risk Non-Compliant'!D10</f>
        <v>0</v>
      </c>
      <c r="E54" s="433"/>
      <c r="F54" s="433"/>
      <c r="G54" s="95" t="str">
        <f>IF(VLOOKUP(A54,'High Risk Non-Compliant'!B:K,$H$48,FALSE)=0,"N/A",VLOOKUP(A54,'High Risk Non-Compliant'!B:K,$H$48,FALSE))</f>
        <v>N/A</v>
      </c>
      <c r="H54" s="95" t="str">
        <f>IF(G54="N/A","N/A",VLOOKUP(G54,'Crosswalk Detail'!A:B,2,FALSE))</f>
        <v>N/A</v>
      </c>
    </row>
    <row r="55" spans="1:8" ht="144" customHeight="1" x14ac:dyDescent="0.2">
      <c r="A55" s="96">
        <f>'High Risk Non-Compliant'!B11</f>
        <v>0</v>
      </c>
      <c r="B55" s="432">
        <f>'High Risk Non-Compliant'!C11</f>
        <v>0</v>
      </c>
      <c r="C55" s="432"/>
      <c r="D55" s="433">
        <f>'High Risk Non-Compliant'!D11</f>
        <v>0</v>
      </c>
      <c r="E55" s="433"/>
      <c r="F55" s="433"/>
      <c r="G55" s="95" t="str">
        <f>IF(VLOOKUP(A55,'High Risk Non-Compliant'!B:K,$H$48,FALSE)=0,"N/A",VLOOKUP(A55,'High Risk Non-Compliant'!B:K,$H$48,FALSE))</f>
        <v>N/A</v>
      </c>
      <c r="H55" s="95" t="str">
        <f>IF(G55="N/A","N/A",VLOOKUP(G55,'Crosswalk Detail'!A:B,2,FALSE))</f>
        <v>N/A</v>
      </c>
    </row>
    <row r="56" spans="1:8" ht="144" customHeight="1" x14ac:dyDescent="0.2">
      <c r="A56" s="96">
        <f>'High Risk Non-Compliant'!B12</f>
        <v>0</v>
      </c>
      <c r="B56" s="432">
        <f>'High Risk Non-Compliant'!C12</f>
        <v>0</v>
      </c>
      <c r="C56" s="432"/>
      <c r="D56" s="433">
        <f>'High Risk Non-Compliant'!D12</f>
        <v>0</v>
      </c>
      <c r="E56" s="433"/>
      <c r="F56" s="433"/>
      <c r="G56" s="95" t="str">
        <f>IF(VLOOKUP(A56,'High Risk Non-Compliant'!B:K,$H$48,FALSE)=0,"N/A",VLOOKUP(A56,'High Risk Non-Compliant'!B:K,$H$48,FALSE))</f>
        <v>N/A</v>
      </c>
      <c r="H56" s="95" t="str">
        <f>IF(G56="N/A","N/A",VLOOKUP(G56,'Crosswalk Detail'!A:B,2,FALSE))</f>
        <v>N/A</v>
      </c>
    </row>
    <row r="57" spans="1:8" ht="144" customHeight="1" x14ac:dyDescent="0.2">
      <c r="A57" s="96">
        <f>'High Risk Non-Compliant'!B13</f>
        <v>0</v>
      </c>
      <c r="B57" s="432">
        <f>'High Risk Non-Compliant'!C13</f>
        <v>0</v>
      </c>
      <c r="C57" s="432"/>
      <c r="D57" s="433">
        <f>'High Risk Non-Compliant'!D13</f>
        <v>0</v>
      </c>
      <c r="E57" s="433"/>
      <c r="F57" s="433"/>
      <c r="G57" s="95" t="str">
        <f>IF(VLOOKUP(A57,'High Risk Non-Compliant'!B:K,$H$48,FALSE)=0,"N/A",VLOOKUP(A57,'High Risk Non-Compliant'!B:K,$H$48,FALSE))</f>
        <v>N/A</v>
      </c>
      <c r="H57" s="95" t="str">
        <f>IF(G57="N/A","N/A",VLOOKUP(G57,'Crosswalk Detail'!A:B,2,FALSE))</f>
        <v>N/A</v>
      </c>
    </row>
    <row r="58" spans="1:8" ht="144" customHeight="1" x14ac:dyDescent="0.2">
      <c r="A58" s="96">
        <f>'High Risk Non-Compliant'!B14</f>
        <v>0</v>
      </c>
      <c r="B58" s="432">
        <f>'High Risk Non-Compliant'!C14</f>
        <v>0</v>
      </c>
      <c r="C58" s="432"/>
      <c r="D58" s="433">
        <f>'High Risk Non-Compliant'!D14</f>
        <v>0</v>
      </c>
      <c r="E58" s="433"/>
      <c r="F58" s="433"/>
      <c r="G58" s="95" t="str">
        <f>IF(VLOOKUP(A58,'High Risk Non-Compliant'!B:K,$H$48,FALSE)=0,"N/A",VLOOKUP(A58,'High Risk Non-Compliant'!B:K,$H$48,FALSE))</f>
        <v>N/A</v>
      </c>
      <c r="H58" s="95" t="str">
        <f>IF(G58="N/A","N/A",VLOOKUP(G58,'Crosswalk Detail'!A:B,2,FALSE))</f>
        <v>N/A</v>
      </c>
    </row>
    <row r="59" spans="1:8" ht="144" customHeight="1" x14ac:dyDescent="0.2">
      <c r="A59" s="96">
        <f>'High Risk Non-Compliant'!B15</f>
        <v>0</v>
      </c>
      <c r="B59" s="432">
        <f>'High Risk Non-Compliant'!C15</f>
        <v>0</v>
      </c>
      <c r="C59" s="432"/>
      <c r="D59" s="433">
        <f>'High Risk Non-Compliant'!D15</f>
        <v>0</v>
      </c>
      <c r="E59" s="433"/>
      <c r="F59" s="433"/>
      <c r="G59" s="95" t="str">
        <f>IF(VLOOKUP(A59,'High Risk Non-Compliant'!B:K,$H$48,FALSE)=0,"N/A",VLOOKUP(A59,'High Risk Non-Compliant'!B:K,$H$48,FALSE))</f>
        <v>N/A</v>
      </c>
      <c r="H59" s="95" t="str">
        <f>IF(G59="N/A","N/A",VLOOKUP(G59,'Crosswalk Detail'!A:B,2,FALSE))</f>
        <v>N/A</v>
      </c>
    </row>
    <row r="60" spans="1:8" ht="144" customHeight="1" x14ac:dyDescent="0.2">
      <c r="A60" s="96">
        <f>'High Risk Non-Compliant'!B16</f>
        <v>0</v>
      </c>
      <c r="B60" s="432">
        <f>'High Risk Non-Compliant'!C16</f>
        <v>0</v>
      </c>
      <c r="C60" s="432"/>
      <c r="D60" s="433">
        <f>'High Risk Non-Compliant'!D16</f>
        <v>0</v>
      </c>
      <c r="E60" s="433"/>
      <c r="F60" s="433"/>
      <c r="G60" s="95" t="str">
        <f>IF(VLOOKUP(A60,'High Risk Non-Compliant'!B:K,$H$48,FALSE)=0,"N/A",VLOOKUP(A60,'High Risk Non-Compliant'!B:K,$H$48,FALSE))</f>
        <v>N/A</v>
      </c>
      <c r="H60" s="95" t="str">
        <f>IF(G60="N/A","N/A",VLOOKUP(G60,'Crosswalk Detail'!A:B,2,FALSE))</f>
        <v>N/A</v>
      </c>
    </row>
    <row r="61" spans="1:8" ht="144" customHeight="1" x14ac:dyDescent="0.2">
      <c r="A61" s="96">
        <f>'High Risk Non-Compliant'!B17</f>
        <v>0</v>
      </c>
      <c r="B61" s="432">
        <f>'High Risk Non-Compliant'!C17</f>
        <v>0</v>
      </c>
      <c r="C61" s="432"/>
      <c r="D61" s="433">
        <f>'High Risk Non-Compliant'!D17</f>
        <v>0</v>
      </c>
      <c r="E61" s="433"/>
      <c r="F61" s="433"/>
      <c r="G61" s="95" t="str">
        <f>IF(VLOOKUP(A61,'High Risk Non-Compliant'!B:K,$H$48,FALSE)=0,"N/A",VLOOKUP(A61,'High Risk Non-Compliant'!B:K,$H$48,FALSE))</f>
        <v>N/A</v>
      </c>
      <c r="H61" s="95" t="str">
        <f>IF(G61="N/A","N/A",VLOOKUP(G61,'Crosswalk Detail'!A:B,2,FALSE))</f>
        <v>N/A</v>
      </c>
    </row>
    <row r="62" spans="1:8" ht="144" customHeight="1" x14ac:dyDescent="0.2">
      <c r="A62" s="96">
        <f>'High Risk Non-Compliant'!B18</f>
        <v>0</v>
      </c>
      <c r="B62" s="432">
        <f>'High Risk Non-Compliant'!C18</f>
        <v>0</v>
      </c>
      <c r="C62" s="432"/>
      <c r="D62" s="433">
        <f>'High Risk Non-Compliant'!D18</f>
        <v>0</v>
      </c>
      <c r="E62" s="433"/>
      <c r="F62" s="433"/>
      <c r="G62" s="95" t="str">
        <f>IF(VLOOKUP(A62,'High Risk Non-Compliant'!B:K,$H$48,FALSE)=0,"N/A",VLOOKUP(A62,'High Risk Non-Compliant'!B:K,$H$48,FALSE))</f>
        <v>N/A</v>
      </c>
      <c r="H62" s="95" t="str">
        <f>IF(G62="N/A","N/A",VLOOKUP(G62,'Crosswalk Detail'!A:B,2,FALSE))</f>
        <v>N/A</v>
      </c>
    </row>
    <row r="63" spans="1:8" ht="144" customHeight="1" x14ac:dyDescent="0.2">
      <c r="A63" s="96">
        <f>'High Risk Non-Compliant'!B19</f>
        <v>0</v>
      </c>
      <c r="B63" s="432">
        <f>'High Risk Non-Compliant'!C19</f>
        <v>0</v>
      </c>
      <c r="C63" s="432"/>
      <c r="D63" s="433">
        <f>'High Risk Non-Compliant'!D19</f>
        <v>0</v>
      </c>
      <c r="E63" s="433"/>
      <c r="F63" s="433"/>
      <c r="G63" s="95" t="str">
        <f>IF(VLOOKUP(A63,'High Risk Non-Compliant'!B:K,$H$48,FALSE)=0,"N/A",VLOOKUP(A63,'High Risk Non-Compliant'!B:K,$H$48,FALSE))</f>
        <v>N/A</v>
      </c>
      <c r="H63" s="95" t="str">
        <f>IF(G63="N/A","N/A",VLOOKUP(G63,'Crosswalk Detail'!A:B,2,FALSE))</f>
        <v>N/A</v>
      </c>
    </row>
    <row r="64" spans="1:8" ht="144" customHeight="1" x14ac:dyDescent="0.2">
      <c r="A64" s="96">
        <f>'High Risk Non-Compliant'!B20</f>
        <v>0</v>
      </c>
      <c r="B64" s="432">
        <f>'High Risk Non-Compliant'!C20</f>
        <v>0</v>
      </c>
      <c r="C64" s="432"/>
      <c r="D64" s="433">
        <f>'High Risk Non-Compliant'!D20</f>
        <v>0</v>
      </c>
      <c r="E64" s="433"/>
      <c r="F64" s="433"/>
      <c r="G64" s="95" t="str">
        <f>IF(VLOOKUP(A64,'High Risk Non-Compliant'!B:K,$H$48,FALSE)=0,"N/A",VLOOKUP(A64,'High Risk Non-Compliant'!B:K,$H$48,FALSE))</f>
        <v>N/A</v>
      </c>
      <c r="H64" s="95" t="str">
        <f>IF(G64="N/A","N/A",VLOOKUP(G64,'Crosswalk Detail'!A:B,2,FALSE))</f>
        <v>N/A</v>
      </c>
    </row>
    <row r="65" spans="1:8" ht="144" customHeight="1" x14ac:dyDescent="0.2">
      <c r="A65" s="96">
        <f>'High Risk Non-Compliant'!B21</f>
        <v>0</v>
      </c>
      <c r="B65" s="432">
        <f>'High Risk Non-Compliant'!C21</f>
        <v>0</v>
      </c>
      <c r="C65" s="432"/>
      <c r="D65" s="433">
        <f>'High Risk Non-Compliant'!D21</f>
        <v>0</v>
      </c>
      <c r="E65" s="433"/>
      <c r="F65" s="433"/>
      <c r="G65" s="95" t="str">
        <f>IF(VLOOKUP(A65,'High Risk Non-Compliant'!B:K,$H$48,FALSE)=0,"N/A",VLOOKUP(A65,'High Risk Non-Compliant'!B:K,$H$48,FALSE))</f>
        <v>N/A</v>
      </c>
      <c r="H65" s="95" t="str">
        <f>IF(G65="N/A","N/A",VLOOKUP(G65,'Crosswalk Detail'!A:B,2,FALSE))</f>
        <v>N/A</v>
      </c>
    </row>
    <row r="66" spans="1:8" ht="144" customHeight="1" x14ac:dyDescent="0.2">
      <c r="A66" s="96">
        <f>'High Risk Non-Compliant'!B22</f>
        <v>0</v>
      </c>
      <c r="B66" s="432">
        <f>'High Risk Non-Compliant'!C22</f>
        <v>0</v>
      </c>
      <c r="C66" s="432"/>
      <c r="D66" s="433">
        <f>'High Risk Non-Compliant'!D22</f>
        <v>0</v>
      </c>
      <c r="E66" s="433"/>
      <c r="F66" s="433"/>
      <c r="G66" s="95" t="str">
        <f>IF(VLOOKUP(A66,'High Risk Non-Compliant'!B:K,$H$48,FALSE)=0,"N/A",VLOOKUP(A66,'High Risk Non-Compliant'!B:K,$H$48,FALSE))</f>
        <v>N/A</v>
      </c>
      <c r="H66" s="95" t="str">
        <f>IF(G66="N/A","N/A",VLOOKUP(G66,'Crosswalk Detail'!A:B,2,FALSE))</f>
        <v>N/A</v>
      </c>
    </row>
    <row r="67" spans="1:8" ht="144" customHeight="1" x14ac:dyDescent="0.2">
      <c r="A67" s="96">
        <f>'High Risk Non-Compliant'!B23</f>
        <v>0</v>
      </c>
      <c r="B67" s="432">
        <f>'High Risk Non-Compliant'!C23</f>
        <v>0</v>
      </c>
      <c r="C67" s="432"/>
      <c r="D67" s="433">
        <f>'High Risk Non-Compliant'!D23</f>
        <v>0</v>
      </c>
      <c r="E67" s="433"/>
      <c r="F67" s="433"/>
      <c r="G67" s="95" t="str">
        <f>IF(VLOOKUP(A67,'High Risk Non-Compliant'!B:K,$H$48,FALSE)=0,"N/A",VLOOKUP(A67,'High Risk Non-Compliant'!B:K,$H$48,FALSE))</f>
        <v>N/A</v>
      </c>
      <c r="H67" s="95" t="str">
        <f>IF(G67="N/A","N/A",VLOOKUP(G67,'Crosswalk Detail'!A:B,2,FALSE))</f>
        <v>N/A</v>
      </c>
    </row>
    <row r="68" spans="1:8" ht="144" customHeight="1" x14ac:dyDescent="0.2">
      <c r="A68" s="96">
        <f>'High Risk Non-Compliant'!B24</f>
        <v>0</v>
      </c>
      <c r="B68" s="432">
        <f>'High Risk Non-Compliant'!C24</f>
        <v>0</v>
      </c>
      <c r="C68" s="432"/>
      <c r="D68" s="433">
        <f>'High Risk Non-Compliant'!D24</f>
        <v>0</v>
      </c>
      <c r="E68" s="433"/>
      <c r="F68" s="433"/>
      <c r="G68" s="95" t="str">
        <f>IF(VLOOKUP(A68,'High Risk Non-Compliant'!B:K,$H$48,FALSE)=0,"N/A",VLOOKUP(A68,'High Risk Non-Compliant'!B:K,$H$48,FALSE))</f>
        <v>N/A</v>
      </c>
      <c r="H68" s="95" t="str">
        <f>IF(G68="N/A","N/A",VLOOKUP(G68,'Crosswalk Detail'!A:B,2,FALSE))</f>
        <v>N/A</v>
      </c>
    </row>
    <row r="69" spans="1:8" ht="144" customHeight="1" x14ac:dyDescent="0.2">
      <c r="A69" s="96">
        <f>'High Risk Non-Compliant'!B25</f>
        <v>0</v>
      </c>
      <c r="B69" s="432">
        <f>'High Risk Non-Compliant'!C25</f>
        <v>0</v>
      </c>
      <c r="C69" s="432"/>
      <c r="D69" s="433">
        <f>'High Risk Non-Compliant'!D25</f>
        <v>0</v>
      </c>
      <c r="E69" s="433"/>
      <c r="F69" s="433"/>
      <c r="G69" s="95" t="str">
        <f>IF(VLOOKUP(A69,'High Risk Non-Compliant'!B:K,$H$48,FALSE)=0,"N/A",VLOOKUP(A69,'High Risk Non-Compliant'!B:K,$H$48,FALSE))</f>
        <v>N/A</v>
      </c>
      <c r="H69" s="95" t="str">
        <f>IF(G69="N/A","N/A",VLOOKUP(G69,'Crosswalk Detail'!A:B,2,FALSE))</f>
        <v>N/A</v>
      </c>
    </row>
    <row r="70" spans="1:8" ht="144" customHeight="1" x14ac:dyDescent="0.2">
      <c r="A70" s="96">
        <f>'High Risk Non-Compliant'!B26</f>
        <v>0</v>
      </c>
      <c r="B70" s="432">
        <f>'High Risk Non-Compliant'!C26</f>
        <v>0</v>
      </c>
      <c r="C70" s="432"/>
      <c r="D70" s="433">
        <f>'High Risk Non-Compliant'!D26</f>
        <v>0</v>
      </c>
      <c r="E70" s="433"/>
      <c r="F70" s="433"/>
      <c r="G70" s="95" t="str">
        <f>IF(VLOOKUP(A70,'High Risk Non-Compliant'!B:K,$H$48,FALSE)=0,"N/A",VLOOKUP(A70,'High Risk Non-Compliant'!B:K,$H$48,FALSE))</f>
        <v>N/A</v>
      </c>
      <c r="H70" s="95" t="str">
        <f>IF(G70="N/A","N/A",VLOOKUP(G70,'Crosswalk Detail'!A:B,2,FALSE))</f>
        <v>N/A</v>
      </c>
    </row>
    <row r="71" spans="1:8" ht="144" customHeight="1" x14ac:dyDescent="0.2">
      <c r="A71" s="96">
        <f>'High Risk Non-Compliant'!B27</f>
        <v>0</v>
      </c>
      <c r="B71" s="432">
        <f>'High Risk Non-Compliant'!C27</f>
        <v>0</v>
      </c>
      <c r="C71" s="432"/>
      <c r="D71" s="433">
        <f>'High Risk Non-Compliant'!D27</f>
        <v>0</v>
      </c>
      <c r="E71" s="433"/>
      <c r="F71" s="433"/>
      <c r="G71" s="95" t="str">
        <f>IF(VLOOKUP(A71,'High Risk Non-Compliant'!B:K,$H$48,FALSE)=0,"N/A",VLOOKUP(A71,'High Risk Non-Compliant'!B:K,$H$48,FALSE))</f>
        <v>N/A</v>
      </c>
      <c r="H71" s="95" t="str">
        <f>IF(G71="N/A","N/A",VLOOKUP(G71,'Crosswalk Detail'!A:B,2,FALSE))</f>
        <v>N/A</v>
      </c>
    </row>
    <row r="72" spans="1:8" ht="144" customHeight="1" x14ac:dyDescent="0.2">
      <c r="A72" s="96">
        <f>'High Risk Non-Compliant'!B28</f>
        <v>0</v>
      </c>
      <c r="B72" s="432">
        <f>'High Risk Non-Compliant'!C28</f>
        <v>0</v>
      </c>
      <c r="C72" s="432"/>
      <c r="D72" s="433">
        <f>'High Risk Non-Compliant'!D28</f>
        <v>0</v>
      </c>
      <c r="E72" s="433"/>
      <c r="F72" s="433"/>
      <c r="G72" s="95" t="str">
        <f>IF(VLOOKUP(A72,'High Risk Non-Compliant'!B:K,$H$48,FALSE)=0,"N/A",VLOOKUP(A72,'High Risk Non-Compliant'!B:K,$H$48,FALSE))</f>
        <v>N/A</v>
      </c>
      <c r="H72" s="95" t="str">
        <f>IF(G72="N/A","N/A",VLOOKUP(G72,'Crosswalk Detail'!A:B,2,FALSE))</f>
        <v>N/A</v>
      </c>
    </row>
    <row r="73" spans="1:8" ht="144" customHeight="1" x14ac:dyDescent="0.2">
      <c r="A73" s="96">
        <f>'High Risk Non-Compliant'!B29</f>
        <v>0</v>
      </c>
      <c r="B73" s="432">
        <f>'High Risk Non-Compliant'!C29</f>
        <v>0</v>
      </c>
      <c r="C73" s="432"/>
      <c r="D73" s="433">
        <f>'High Risk Non-Compliant'!D29</f>
        <v>0</v>
      </c>
      <c r="E73" s="433"/>
      <c r="F73" s="433"/>
      <c r="G73" s="95" t="str">
        <f>IF(VLOOKUP(A73,'High Risk Non-Compliant'!B:K,$H$48,FALSE)=0,"N/A",VLOOKUP(A73,'High Risk Non-Compliant'!B:K,$H$48,FALSE))</f>
        <v>N/A</v>
      </c>
      <c r="H73" s="95" t="str">
        <f>IF(G73="N/A","N/A",VLOOKUP(G73,'Crosswalk Detail'!A:B,2,FALSE))</f>
        <v>N/A</v>
      </c>
    </row>
    <row r="74" spans="1:8" ht="144" customHeight="1" x14ac:dyDescent="0.2">
      <c r="A74" s="96">
        <f>'High Risk Non-Compliant'!B30</f>
        <v>0</v>
      </c>
      <c r="B74" s="432">
        <f>'High Risk Non-Compliant'!C30</f>
        <v>0</v>
      </c>
      <c r="C74" s="432"/>
      <c r="D74" s="433">
        <f>'High Risk Non-Compliant'!D30</f>
        <v>0</v>
      </c>
      <c r="E74" s="433"/>
      <c r="F74" s="433"/>
      <c r="G74" s="95" t="str">
        <f>IF(VLOOKUP(A74,'High Risk Non-Compliant'!B:K,$H$48,FALSE)=0,"N/A",VLOOKUP(A74,'High Risk Non-Compliant'!B:K,$H$48,FALSE))</f>
        <v>N/A</v>
      </c>
      <c r="H74" s="95" t="str">
        <f>IF(G74="N/A","N/A",VLOOKUP(G74,'Crosswalk Detail'!A:B,2,FALSE))</f>
        <v>N/A</v>
      </c>
    </row>
    <row r="75" spans="1:8" ht="144" customHeight="1" x14ac:dyDescent="0.2">
      <c r="A75" s="96">
        <f>'High Risk Non-Compliant'!B31</f>
        <v>0</v>
      </c>
      <c r="B75" s="432">
        <f>'High Risk Non-Compliant'!C31</f>
        <v>0</v>
      </c>
      <c r="C75" s="432"/>
      <c r="D75" s="433">
        <f>'High Risk Non-Compliant'!D31</f>
        <v>0</v>
      </c>
      <c r="E75" s="433"/>
      <c r="F75" s="433"/>
      <c r="G75" s="95" t="str">
        <f>IF(VLOOKUP(A75,'High Risk Non-Compliant'!B:K,$H$48,FALSE)=0,"N/A",VLOOKUP(A75,'High Risk Non-Compliant'!B:K,$H$48,FALSE))</f>
        <v>N/A</v>
      </c>
      <c r="H75" s="95" t="str">
        <f>IF(G75="N/A","N/A",VLOOKUP(G75,'Crosswalk Detail'!A:B,2,FALSE))</f>
        <v>N/A</v>
      </c>
    </row>
    <row r="76" spans="1:8" ht="144" customHeight="1" x14ac:dyDescent="0.2">
      <c r="A76" s="96">
        <f>'High Risk Non-Compliant'!B32</f>
        <v>0</v>
      </c>
      <c r="B76" s="432">
        <f>'High Risk Non-Compliant'!C32</f>
        <v>0</v>
      </c>
      <c r="C76" s="432"/>
      <c r="D76" s="433">
        <f>'High Risk Non-Compliant'!D32</f>
        <v>0</v>
      </c>
      <c r="E76" s="433"/>
      <c r="F76" s="433"/>
      <c r="G76" s="95" t="str">
        <f>IF(VLOOKUP(A76,'High Risk Non-Compliant'!B:K,$H$48,FALSE)=0,"N/A",VLOOKUP(A76,'High Risk Non-Compliant'!B:K,$H$48,FALSE))</f>
        <v>N/A</v>
      </c>
      <c r="H76" s="95" t="str">
        <f>IF(G76="N/A","N/A",VLOOKUP(G76,'Crosswalk Detail'!A:B,2,FALSE))</f>
        <v>N/A</v>
      </c>
    </row>
    <row r="77" spans="1:8" ht="144" customHeight="1" x14ac:dyDescent="0.2">
      <c r="A77" s="96">
        <f>'High Risk Non-Compliant'!B33</f>
        <v>0</v>
      </c>
      <c r="B77" s="432">
        <f>'High Risk Non-Compliant'!C33</f>
        <v>0</v>
      </c>
      <c r="C77" s="432"/>
      <c r="D77" s="433">
        <f>'High Risk Non-Compliant'!D33</f>
        <v>0</v>
      </c>
      <c r="E77" s="433"/>
      <c r="F77" s="433"/>
      <c r="G77" s="95" t="str">
        <f>IF(VLOOKUP(A77,'High Risk Non-Compliant'!B:K,$H$48,FALSE)=0,"N/A",VLOOKUP(A77,'High Risk Non-Compliant'!B:K,$H$48,FALSE))</f>
        <v>N/A</v>
      </c>
      <c r="H77" s="95" t="str">
        <f>IF(G77="N/A","N/A",VLOOKUP(G77,'Crosswalk Detail'!A:B,2,FALSE))</f>
        <v>N/A</v>
      </c>
    </row>
    <row r="78" spans="1:8" ht="144" customHeight="1" x14ac:dyDescent="0.2">
      <c r="A78" s="96">
        <f>'High Risk Non-Compliant'!B34</f>
        <v>0</v>
      </c>
      <c r="B78" s="432">
        <f>'High Risk Non-Compliant'!C34</f>
        <v>0</v>
      </c>
      <c r="C78" s="432"/>
      <c r="D78" s="433">
        <f>'High Risk Non-Compliant'!D34</f>
        <v>0</v>
      </c>
      <c r="E78" s="433"/>
      <c r="F78" s="433"/>
      <c r="G78" s="95" t="str">
        <f>IF(VLOOKUP(A78,'High Risk Non-Compliant'!B:K,$H$48,FALSE)=0,"N/A",VLOOKUP(A78,'High Risk Non-Compliant'!B:K,$H$48,FALSE))</f>
        <v>N/A</v>
      </c>
      <c r="H78" s="95" t="str">
        <f>IF(G78="N/A","N/A",VLOOKUP(G78,'Crosswalk Detail'!A:B,2,FALSE))</f>
        <v>N/A</v>
      </c>
    </row>
    <row r="79" spans="1:8" ht="144" customHeight="1" x14ac:dyDescent="0.2">
      <c r="A79" s="96">
        <f>'High Risk Non-Compliant'!B35</f>
        <v>0</v>
      </c>
      <c r="B79" s="432">
        <f>'High Risk Non-Compliant'!C35</f>
        <v>0</v>
      </c>
      <c r="C79" s="432"/>
      <c r="D79" s="433">
        <f>'High Risk Non-Compliant'!D35</f>
        <v>0</v>
      </c>
      <c r="E79" s="433"/>
      <c r="F79" s="433"/>
      <c r="G79" s="95" t="str">
        <f>IF(VLOOKUP(A79,'High Risk Non-Compliant'!B:K,$H$48,FALSE)=0,"N/A",VLOOKUP(A79,'High Risk Non-Compliant'!B:K,$H$48,FALSE))</f>
        <v>N/A</v>
      </c>
      <c r="H79" s="95" t="str">
        <f>IF(G79="N/A","N/A",VLOOKUP(G79,'Crosswalk Detail'!A:B,2,FALSE))</f>
        <v>N/A</v>
      </c>
    </row>
    <row r="80" spans="1:8" ht="144" customHeight="1" x14ac:dyDescent="0.2">
      <c r="A80" s="96">
        <f>'High Risk Non-Compliant'!B36</f>
        <v>0</v>
      </c>
      <c r="B80" s="432">
        <f>'High Risk Non-Compliant'!C36</f>
        <v>0</v>
      </c>
      <c r="C80" s="432"/>
      <c r="D80" s="433">
        <f>'High Risk Non-Compliant'!D36</f>
        <v>0</v>
      </c>
      <c r="E80" s="433"/>
      <c r="F80" s="433"/>
      <c r="G80" s="95" t="str">
        <f>IF(VLOOKUP(A80,'High Risk Non-Compliant'!B:K,$H$48,FALSE)=0,"N/A",VLOOKUP(A80,'High Risk Non-Compliant'!B:K,$H$48,FALSE))</f>
        <v>N/A</v>
      </c>
      <c r="H80" s="95" t="str">
        <f>IF(G80="N/A","N/A",VLOOKUP(G80,'Crosswalk Detail'!A:B,2,FALSE))</f>
        <v>N/A</v>
      </c>
    </row>
    <row r="81" spans="1:8" ht="144" customHeight="1" x14ac:dyDescent="0.2">
      <c r="A81" s="96">
        <f>'High Risk Non-Compliant'!B37</f>
        <v>0</v>
      </c>
      <c r="B81" s="432">
        <f>'High Risk Non-Compliant'!C37</f>
        <v>0</v>
      </c>
      <c r="C81" s="432"/>
      <c r="D81" s="433">
        <f>'High Risk Non-Compliant'!D37</f>
        <v>0</v>
      </c>
      <c r="E81" s="433"/>
      <c r="F81" s="433"/>
      <c r="G81" s="95" t="str">
        <f>IF(VLOOKUP(A81,'High Risk Non-Compliant'!B:K,$H$48,FALSE)=0,"N/A",VLOOKUP(A81,'High Risk Non-Compliant'!B:K,$H$48,FALSE))</f>
        <v>N/A</v>
      </c>
      <c r="H81" s="95" t="str">
        <f>IF(G81="N/A","N/A",VLOOKUP(G81,'Crosswalk Detail'!A:B,2,FALSE))</f>
        <v>N/A</v>
      </c>
    </row>
    <row r="82" spans="1:8" ht="144" customHeight="1" x14ac:dyDescent="0.2">
      <c r="A82" s="96">
        <f>'High Risk Non-Compliant'!B38</f>
        <v>0</v>
      </c>
      <c r="B82" s="432">
        <f>'High Risk Non-Compliant'!C38</f>
        <v>0</v>
      </c>
      <c r="C82" s="432"/>
      <c r="D82" s="433">
        <f>'High Risk Non-Compliant'!D38</f>
        <v>0</v>
      </c>
      <c r="E82" s="433"/>
      <c r="F82" s="433"/>
      <c r="G82" s="95" t="str">
        <f>IF(VLOOKUP(A82,'High Risk Non-Compliant'!B:K,$H$48,FALSE)=0,"N/A",VLOOKUP(A82,'High Risk Non-Compliant'!B:K,$H$48,FALSE))</f>
        <v>N/A</v>
      </c>
      <c r="H82" s="95" t="str">
        <f>IF(G82="N/A","N/A",VLOOKUP(G82,'Crosswalk Detail'!A:B,2,FALSE))</f>
        <v>N/A</v>
      </c>
    </row>
    <row r="83" spans="1:8" ht="144" customHeight="1" x14ac:dyDescent="0.2">
      <c r="A83" s="96">
        <f>'High Risk Non-Compliant'!B39</f>
        <v>0</v>
      </c>
      <c r="B83" s="432">
        <f>'High Risk Non-Compliant'!C39</f>
        <v>0</v>
      </c>
      <c r="C83" s="432"/>
      <c r="D83" s="433">
        <f>'High Risk Non-Compliant'!D39</f>
        <v>0</v>
      </c>
      <c r="E83" s="433"/>
      <c r="F83" s="433"/>
      <c r="G83" s="95" t="str">
        <f>IF(VLOOKUP(A83,'High Risk Non-Compliant'!B:K,$H$48,FALSE)=0,"N/A",VLOOKUP(A83,'High Risk Non-Compliant'!B:K,$H$48,FALSE))</f>
        <v>N/A</v>
      </c>
      <c r="H83" s="95" t="str">
        <f>IF(G83="N/A","N/A",VLOOKUP(G83,'Crosswalk Detail'!A:B,2,FALSE))</f>
        <v>N/A</v>
      </c>
    </row>
    <row r="84" spans="1:8" ht="144" customHeight="1" x14ac:dyDescent="0.2">
      <c r="A84" s="96">
        <f>'High Risk Non-Compliant'!B40</f>
        <v>0</v>
      </c>
      <c r="B84" s="432">
        <f>'High Risk Non-Compliant'!C40</f>
        <v>0</v>
      </c>
      <c r="C84" s="432"/>
      <c r="D84" s="433">
        <f>'High Risk Non-Compliant'!D40</f>
        <v>0</v>
      </c>
      <c r="E84" s="433"/>
      <c r="F84" s="433"/>
      <c r="G84" s="95" t="str">
        <f>IF(VLOOKUP(A84,'High Risk Non-Compliant'!B:K,$H$48,FALSE)=0,"N/A",VLOOKUP(A84,'High Risk Non-Compliant'!B:K,$H$48,FALSE))</f>
        <v>N/A</v>
      </c>
      <c r="H84" s="95" t="str">
        <f>IF(G84="N/A","N/A",VLOOKUP(G84,'Crosswalk Detail'!A:B,2,FALSE))</f>
        <v>N/A</v>
      </c>
    </row>
    <row r="85" spans="1:8" ht="144" customHeight="1" x14ac:dyDescent="0.2">
      <c r="A85" s="96">
        <f>'High Risk Non-Compliant'!B41</f>
        <v>0</v>
      </c>
      <c r="B85" s="432">
        <f>'High Risk Non-Compliant'!C41</f>
        <v>0</v>
      </c>
      <c r="C85" s="432"/>
      <c r="D85" s="433">
        <f>'High Risk Non-Compliant'!D41</f>
        <v>0</v>
      </c>
      <c r="E85" s="433"/>
      <c r="F85" s="433"/>
      <c r="G85" s="95" t="str">
        <f>IF(VLOOKUP(A85,'High Risk Non-Compliant'!B:K,$H$48,FALSE)=0,"N/A",VLOOKUP(A85,'High Risk Non-Compliant'!B:K,$H$48,FALSE))</f>
        <v>N/A</v>
      </c>
      <c r="H85" s="95" t="str">
        <f>IF(G85="N/A","N/A",VLOOKUP(G85,'Crosswalk Detail'!A:B,2,FALSE))</f>
        <v>N/A</v>
      </c>
    </row>
    <row r="86" spans="1:8" ht="144" customHeight="1" x14ac:dyDescent="0.2">
      <c r="A86" s="96">
        <f>'High Risk Non-Compliant'!B42</f>
        <v>0</v>
      </c>
      <c r="B86" s="432">
        <f>'High Risk Non-Compliant'!C42</f>
        <v>0</v>
      </c>
      <c r="C86" s="432"/>
      <c r="D86" s="433">
        <f>'High Risk Non-Compliant'!D42</f>
        <v>0</v>
      </c>
      <c r="E86" s="433"/>
      <c r="F86" s="433"/>
      <c r="G86" s="95" t="str">
        <f>IF(VLOOKUP(A86,'High Risk Non-Compliant'!B:K,$H$48,FALSE)=0,"N/A",VLOOKUP(A86,'High Risk Non-Compliant'!B:K,$H$48,FALSE))</f>
        <v>N/A</v>
      </c>
      <c r="H86" s="95" t="str">
        <f>IF(G86="N/A","N/A",VLOOKUP(G86,'Crosswalk Detail'!A:B,2,FALSE))</f>
        <v>N/A</v>
      </c>
    </row>
    <row r="87" spans="1:8" ht="144" customHeight="1" x14ac:dyDescent="0.2">
      <c r="A87" s="96">
        <f>'High Risk Non-Compliant'!B43</f>
        <v>0</v>
      </c>
      <c r="B87" s="432">
        <f>'High Risk Non-Compliant'!C43</f>
        <v>0</v>
      </c>
      <c r="C87" s="432"/>
      <c r="D87" s="433">
        <f>'High Risk Non-Compliant'!D43</f>
        <v>0</v>
      </c>
      <c r="E87" s="433"/>
      <c r="F87" s="433"/>
      <c r="G87" s="95" t="str">
        <f>IF(VLOOKUP(A87,'High Risk Non-Compliant'!B:K,$H$48,FALSE)=0,"N/A",VLOOKUP(A87,'High Risk Non-Compliant'!B:K,$H$48,FALSE))</f>
        <v>N/A</v>
      </c>
      <c r="H87" s="95" t="str">
        <f>IF(G87="N/A","N/A",VLOOKUP(G87,'Crosswalk Detail'!A:B,2,FALSE))</f>
        <v>N/A</v>
      </c>
    </row>
    <row r="88" spans="1:8" ht="144" customHeight="1" x14ac:dyDescent="0.2">
      <c r="A88" s="96">
        <f>'High Risk Non-Compliant'!B44</f>
        <v>0</v>
      </c>
      <c r="B88" s="432">
        <f>'High Risk Non-Compliant'!C44</f>
        <v>0</v>
      </c>
      <c r="C88" s="432"/>
      <c r="D88" s="433">
        <f>'High Risk Non-Compliant'!D44</f>
        <v>0</v>
      </c>
      <c r="E88" s="433"/>
      <c r="F88" s="433"/>
      <c r="G88" s="95" t="str">
        <f>IF(VLOOKUP(A88,'High Risk Non-Compliant'!B:K,$H$48,FALSE)=0,"N/A",VLOOKUP(A88,'High Risk Non-Compliant'!B:K,$H$48,FALSE))</f>
        <v>N/A</v>
      </c>
      <c r="H88" s="95" t="str">
        <f>IF(G88="N/A","N/A",VLOOKUP(G88,'Crosswalk Detail'!A:B,2,FALSE))</f>
        <v>N/A</v>
      </c>
    </row>
    <row r="89" spans="1:8" ht="144" customHeight="1" x14ac:dyDescent="0.2">
      <c r="A89" s="96">
        <f>'High Risk Non-Compliant'!B45</f>
        <v>0</v>
      </c>
      <c r="B89" s="432">
        <f>'High Risk Non-Compliant'!C45</f>
        <v>0</v>
      </c>
      <c r="C89" s="432"/>
      <c r="D89" s="433">
        <f>'High Risk Non-Compliant'!D45</f>
        <v>0</v>
      </c>
      <c r="E89" s="433"/>
      <c r="F89" s="433"/>
      <c r="G89" s="95" t="str">
        <f>IF(VLOOKUP(A89,'High Risk Non-Compliant'!B:K,$H$48,FALSE)=0,"N/A",VLOOKUP(A89,'High Risk Non-Compliant'!B:K,$H$48,FALSE))</f>
        <v>N/A</v>
      </c>
      <c r="H89" s="95" t="str">
        <f>IF(G89="N/A","N/A",VLOOKUP(G89,'Crosswalk Detail'!A:B,2,FALSE))</f>
        <v>N/A</v>
      </c>
    </row>
    <row r="90" spans="1:8" ht="144" customHeight="1" x14ac:dyDescent="0.2">
      <c r="A90" s="96">
        <f>'High Risk Non-Compliant'!B46</f>
        <v>0</v>
      </c>
      <c r="B90" s="432">
        <f>'High Risk Non-Compliant'!C46</f>
        <v>0</v>
      </c>
      <c r="C90" s="432"/>
      <c r="D90" s="433">
        <f>'High Risk Non-Compliant'!D46</f>
        <v>0</v>
      </c>
      <c r="E90" s="433"/>
      <c r="F90" s="433"/>
      <c r="G90" s="95" t="str">
        <f>IF(VLOOKUP(A90,'High Risk Non-Compliant'!B:K,$H$48,FALSE)=0,"N/A",VLOOKUP(A90,'High Risk Non-Compliant'!B:K,$H$48,FALSE))</f>
        <v>N/A</v>
      </c>
      <c r="H90" s="95" t="str">
        <f>IF(G90="N/A","N/A",VLOOKUP(G90,'Crosswalk Detail'!A:B,2,FALSE))</f>
        <v>N/A</v>
      </c>
    </row>
    <row r="91" spans="1:8" ht="144" customHeight="1" x14ac:dyDescent="0.2">
      <c r="A91" s="96">
        <f>'High Risk Non-Compliant'!B47</f>
        <v>0</v>
      </c>
      <c r="B91" s="432">
        <f>'High Risk Non-Compliant'!C47</f>
        <v>0</v>
      </c>
      <c r="C91" s="432"/>
      <c r="D91" s="433">
        <f>'High Risk Non-Compliant'!D47</f>
        <v>0</v>
      </c>
      <c r="E91" s="433"/>
      <c r="F91" s="433"/>
      <c r="G91" s="95" t="str">
        <f>IF(VLOOKUP(A91,'High Risk Non-Compliant'!B:K,$H$48,FALSE)=0,"N/A",VLOOKUP(A91,'High Risk Non-Compliant'!B:K,$H$48,FALSE))</f>
        <v>N/A</v>
      </c>
      <c r="H91" s="95" t="str">
        <f>IF(G91="N/A","N/A",VLOOKUP(G91,'Crosswalk Detail'!A:B,2,FALSE))</f>
        <v>N/A</v>
      </c>
    </row>
    <row r="92" spans="1:8" ht="144" customHeight="1" x14ac:dyDescent="0.2">
      <c r="A92" s="96">
        <f>'High Risk Non-Compliant'!B48</f>
        <v>0</v>
      </c>
      <c r="B92" s="432">
        <f>'High Risk Non-Compliant'!C48</f>
        <v>0</v>
      </c>
      <c r="C92" s="432"/>
      <c r="D92" s="433">
        <f>'High Risk Non-Compliant'!D48</f>
        <v>0</v>
      </c>
      <c r="E92" s="433"/>
      <c r="F92" s="433"/>
      <c r="G92" s="95" t="str">
        <f>IF(VLOOKUP(A92,'High Risk Non-Compliant'!B:K,$H$48,FALSE)=0,"N/A",VLOOKUP(A92,'High Risk Non-Compliant'!B:K,$H$48,FALSE))</f>
        <v>N/A</v>
      </c>
      <c r="H92" s="95" t="str">
        <f>IF(G92="N/A","N/A",VLOOKUP(G92,'Crosswalk Detail'!A:B,2,FALSE))</f>
        <v>N/A</v>
      </c>
    </row>
    <row r="93" spans="1:8" ht="144" customHeight="1" x14ac:dyDescent="0.2">
      <c r="A93" s="96">
        <f>'High Risk Non-Compliant'!B49</f>
        <v>0</v>
      </c>
      <c r="B93" s="432">
        <f>'High Risk Non-Compliant'!C49</f>
        <v>0</v>
      </c>
      <c r="C93" s="432"/>
      <c r="D93" s="433">
        <f>'High Risk Non-Compliant'!D49</f>
        <v>0</v>
      </c>
      <c r="E93" s="433"/>
      <c r="F93" s="433"/>
      <c r="G93" s="95" t="str">
        <f>IF(VLOOKUP(A93,'High Risk Non-Compliant'!B:K,$H$48,FALSE)=0,"N/A",VLOOKUP(A93,'High Risk Non-Compliant'!B:K,$H$48,FALSE))</f>
        <v>N/A</v>
      </c>
      <c r="H93" s="95" t="str">
        <f>IF(G93="N/A","N/A",VLOOKUP(G93,'Crosswalk Detail'!A:B,2,FALSE))</f>
        <v>N/A</v>
      </c>
    </row>
    <row r="94" spans="1:8" ht="144" customHeight="1" x14ac:dyDescent="0.2">
      <c r="A94" s="96">
        <f>'High Risk Non-Compliant'!B50</f>
        <v>0</v>
      </c>
      <c r="B94" s="432">
        <f>'High Risk Non-Compliant'!C50</f>
        <v>0</v>
      </c>
      <c r="C94" s="432"/>
      <c r="D94" s="433">
        <f>'High Risk Non-Compliant'!D50</f>
        <v>0</v>
      </c>
      <c r="E94" s="433"/>
      <c r="F94" s="433"/>
      <c r="G94" s="95" t="str">
        <f>IF(VLOOKUP(A94,'High Risk Non-Compliant'!B:K,$H$48,FALSE)=0,"N/A",VLOOKUP(A94,'High Risk Non-Compliant'!B:K,$H$48,FALSE))</f>
        <v>N/A</v>
      </c>
      <c r="H94" s="95" t="str">
        <f>IF(G94="N/A","N/A",VLOOKUP(G94,'Crosswalk Detail'!A:B,2,FALSE))</f>
        <v>N/A</v>
      </c>
    </row>
    <row r="95" spans="1:8" ht="144" customHeight="1" x14ac:dyDescent="0.2">
      <c r="A95" s="96">
        <f>'High Risk Non-Compliant'!B51</f>
        <v>0</v>
      </c>
      <c r="B95" s="432">
        <f>'High Risk Non-Compliant'!C51</f>
        <v>0</v>
      </c>
      <c r="C95" s="432"/>
      <c r="D95" s="433">
        <f>'High Risk Non-Compliant'!D51</f>
        <v>0</v>
      </c>
      <c r="E95" s="433"/>
      <c r="F95" s="433"/>
      <c r="G95" s="95" t="str">
        <f>IF(VLOOKUP(A95,'High Risk Non-Compliant'!B:K,$H$48,FALSE)=0,"N/A",VLOOKUP(A95,'High Risk Non-Compliant'!B:K,$H$48,FALSE))</f>
        <v>N/A</v>
      </c>
      <c r="H95" s="95" t="str">
        <f>IF(G95="N/A","N/A",VLOOKUP(G95,'Crosswalk Detail'!A:B,2,FALSE))</f>
        <v>N/A</v>
      </c>
    </row>
    <row r="96" spans="1:8" ht="144" customHeight="1" x14ac:dyDescent="0.2">
      <c r="A96" s="96">
        <f>'High Risk Non-Compliant'!B52</f>
        <v>0</v>
      </c>
      <c r="B96" s="432">
        <f>'High Risk Non-Compliant'!C52</f>
        <v>0</v>
      </c>
      <c r="C96" s="432"/>
      <c r="D96" s="433">
        <f>'High Risk Non-Compliant'!D52</f>
        <v>0</v>
      </c>
      <c r="E96" s="433"/>
      <c r="F96" s="433"/>
      <c r="G96" s="95" t="str">
        <f>IF(VLOOKUP(A96,'High Risk Non-Compliant'!B:K,$H$48,FALSE)=0,"N/A",VLOOKUP(A96,'High Risk Non-Compliant'!B:K,$H$48,FALSE))</f>
        <v>N/A</v>
      </c>
      <c r="H96" s="95" t="str">
        <f>IF(G96="N/A","N/A",VLOOKUP(G96,'Crosswalk Detail'!A:B,2,FALSE))</f>
        <v>N/A</v>
      </c>
    </row>
    <row r="97" spans="1:8" ht="144" customHeight="1" x14ac:dyDescent="0.2">
      <c r="A97" s="96">
        <f>'High Risk Non-Compliant'!B53</f>
        <v>0</v>
      </c>
      <c r="B97" s="432">
        <f>'High Risk Non-Compliant'!C53</f>
        <v>0</v>
      </c>
      <c r="C97" s="432"/>
      <c r="D97" s="433">
        <f>'High Risk Non-Compliant'!D53</f>
        <v>0</v>
      </c>
      <c r="E97" s="433"/>
      <c r="F97" s="433"/>
      <c r="G97" s="95" t="str">
        <f>IF(VLOOKUP(A97,'High Risk Non-Compliant'!B:K,$H$48,FALSE)=0,"N/A",VLOOKUP(A97,'High Risk Non-Compliant'!B:K,$H$48,FALSE))</f>
        <v>N/A</v>
      </c>
      <c r="H97" s="95" t="str">
        <f>IF(G97="N/A","N/A",VLOOKUP(G97,'Crosswalk Detail'!A:B,2,FALSE))</f>
        <v>N/A</v>
      </c>
    </row>
    <row r="98" spans="1:8" ht="144" customHeight="1" x14ac:dyDescent="0.2">
      <c r="A98" s="96">
        <f>'High Risk Non-Compliant'!B54</f>
        <v>0</v>
      </c>
      <c r="B98" s="432">
        <f>'High Risk Non-Compliant'!C54</f>
        <v>0</v>
      </c>
      <c r="C98" s="432"/>
      <c r="D98" s="433">
        <f>'High Risk Non-Compliant'!D54</f>
        <v>0</v>
      </c>
      <c r="E98" s="433"/>
      <c r="F98" s="433"/>
      <c r="G98" s="95" t="str">
        <f>IF(VLOOKUP(A98,'High Risk Non-Compliant'!B:K,$H$48,FALSE)=0,"N/A",VLOOKUP(A98,'High Risk Non-Compliant'!B:K,$H$48,FALSE))</f>
        <v>N/A</v>
      </c>
      <c r="H98" s="95" t="str">
        <f>IF(G98="N/A","N/A",VLOOKUP(G98,'Crosswalk Detail'!A:B,2,FALSE))</f>
        <v>N/A</v>
      </c>
    </row>
    <row r="99" spans="1:8" ht="144" customHeight="1" x14ac:dyDescent="0.2">
      <c r="A99" s="96">
        <f>'High Risk Non-Compliant'!B55</f>
        <v>0</v>
      </c>
      <c r="B99" s="432">
        <f>'High Risk Non-Compliant'!C55</f>
        <v>0</v>
      </c>
      <c r="C99" s="432"/>
      <c r="D99" s="433">
        <f>'High Risk Non-Compliant'!D55</f>
        <v>0</v>
      </c>
      <c r="E99" s="433"/>
      <c r="F99" s="433"/>
      <c r="G99" s="95" t="str">
        <f>IF(VLOOKUP(A99,'High Risk Non-Compliant'!B:K,$H$48,FALSE)=0,"N/A",VLOOKUP(A99,'High Risk Non-Compliant'!B:K,$H$48,FALSE))</f>
        <v>N/A</v>
      </c>
      <c r="H99" s="95" t="str">
        <f>IF(G99="N/A","N/A",VLOOKUP(G99,'Crosswalk Detail'!A:B,2,FALSE))</f>
        <v>N/A</v>
      </c>
    </row>
    <row r="100" spans="1:8" ht="144" customHeight="1" x14ac:dyDescent="0.2">
      <c r="A100" s="96">
        <f>'High Risk Non-Compliant'!B56</f>
        <v>0</v>
      </c>
      <c r="B100" s="432">
        <f>'High Risk Non-Compliant'!C56</f>
        <v>0</v>
      </c>
      <c r="C100" s="432"/>
      <c r="D100" s="433">
        <f>'High Risk Non-Compliant'!D56</f>
        <v>0</v>
      </c>
      <c r="E100" s="433"/>
      <c r="F100" s="433"/>
      <c r="G100" s="95" t="str">
        <f>IF(VLOOKUP(A100,'High Risk Non-Compliant'!B:K,$H$48,FALSE)=0,"N/A",VLOOKUP(A100,'High Risk Non-Compliant'!B:K,$H$48,FALSE))</f>
        <v>N/A</v>
      </c>
      <c r="H100" s="95" t="str">
        <f>IF(G100="N/A","N/A",VLOOKUP(G100,'Crosswalk Detail'!A:B,2,FALSE))</f>
        <v>N/A</v>
      </c>
    </row>
    <row r="101" spans="1:8" ht="144" customHeight="1" x14ac:dyDescent="0.2">
      <c r="A101" s="96">
        <f>'High Risk Non-Compliant'!B57</f>
        <v>0</v>
      </c>
      <c r="B101" s="432">
        <f>'High Risk Non-Compliant'!C57</f>
        <v>0</v>
      </c>
      <c r="C101" s="432"/>
      <c r="D101" s="433">
        <f>'High Risk Non-Compliant'!D57</f>
        <v>0</v>
      </c>
      <c r="E101" s="433"/>
      <c r="F101" s="433"/>
      <c r="G101" s="95" t="str">
        <f>IF(VLOOKUP(A101,'High Risk Non-Compliant'!B:K,$H$48,FALSE)=0,"N/A",VLOOKUP(A101,'High Risk Non-Compliant'!B:K,$H$48,FALSE))</f>
        <v>N/A</v>
      </c>
      <c r="H101" s="95" t="str">
        <f>IF(G101="N/A","N/A",VLOOKUP(G101,'Crosswalk Detail'!A:B,2,FALSE))</f>
        <v>N/A</v>
      </c>
    </row>
    <row r="102" spans="1:8" ht="144" customHeight="1" x14ac:dyDescent="0.2">
      <c r="A102" s="96">
        <f>'High Risk Non-Compliant'!B58</f>
        <v>0</v>
      </c>
      <c r="B102" s="432">
        <f>'High Risk Non-Compliant'!C58</f>
        <v>0</v>
      </c>
      <c r="C102" s="432"/>
      <c r="D102" s="433">
        <f>'High Risk Non-Compliant'!D58</f>
        <v>0</v>
      </c>
      <c r="E102" s="433"/>
      <c r="F102" s="433"/>
      <c r="G102" s="95" t="str">
        <f>IF(VLOOKUP(A102,'High Risk Non-Compliant'!B:K,$H$48,FALSE)=0,"N/A",VLOOKUP(A102,'High Risk Non-Compliant'!B:K,$H$48,FALSE))</f>
        <v>N/A</v>
      </c>
      <c r="H102" s="95" t="str">
        <f>IF(G102="N/A","N/A",VLOOKUP(G102,'Crosswalk Detail'!A:B,2,FALSE))</f>
        <v>N/A</v>
      </c>
    </row>
    <row r="103" spans="1:8" ht="144" customHeight="1" x14ac:dyDescent="0.2">
      <c r="A103" s="96">
        <f>'High Risk Non-Compliant'!B59</f>
        <v>0</v>
      </c>
      <c r="B103" s="432">
        <f>'High Risk Non-Compliant'!C59</f>
        <v>0</v>
      </c>
      <c r="C103" s="432"/>
      <c r="D103" s="433">
        <f>'High Risk Non-Compliant'!D59</f>
        <v>0</v>
      </c>
      <c r="E103" s="433"/>
      <c r="F103" s="433"/>
      <c r="G103" s="95" t="str">
        <f>IF(VLOOKUP(A103,'High Risk Non-Compliant'!B:K,$H$48,FALSE)=0,"N/A",VLOOKUP(A103,'High Risk Non-Compliant'!B:K,$H$48,FALSE))</f>
        <v>N/A</v>
      </c>
      <c r="H103" s="95" t="str">
        <f>IF(G103="N/A","N/A",VLOOKUP(G103,'Crosswalk Detail'!A:B,2,FALSE))</f>
        <v>N/A</v>
      </c>
    </row>
    <row r="104" spans="1:8" ht="144" customHeight="1" x14ac:dyDescent="0.2">
      <c r="A104" s="96">
        <f>'High Risk Non-Compliant'!B60</f>
        <v>0</v>
      </c>
      <c r="B104" s="432">
        <f>'High Risk Non-Compliant'!C60</f>
        <v>0</v>
      </c>
      <c r="C104" s="432"/>
      <c r="D104" s="433">
        <f>'High Risk Non-Compliant'!D60</f>
        <v>0</v>
      </c>
      <c r="E104" s="433"/>
      <c r="F104" s="433"/>
      <c r="G104" s="95" t="str">
        <f>IF(VLOOKUP(A104,'High Risk Non-Compliant'!B:K,$H$48,FALSE)=0,"N/A",VLOOKUP(A104,'High Risk Non-Compliant'!B:K,$H$48,FALSE))</f>
        <v>N/A</v>
      </c>
      <c r="H104" s="95" t="str">
        <f>IF(G104="N/A","N/A",VLOOKUP(G104,'Crosswalk Detail'!A:B,2,FALSE))</f>
        <v>N/A</v>
      </c>
    </row>
    <row r="105" spans="1:8" ht="144" customHeight="1" x14ac:dyDescent="0.2">
      <c r="A105" s="96">
        <f>'High Risk Non-Compliant'!B61</f>
        <v>0</v>
      </c>
      <c r="B105" s="432">
        <f>'High Risk Non-Compliant'!C61</f>
        <v>0</v>
      </c>
      <c r="C105" s="432"/>
      <c r="D105" s="433">
        <f>'High Risk Non-Compliant'!D61</f>
        <v>0</v>
      </c>
      <c r="E105" s="433"/>
      <c r="F105" s="433"/>
      <c r="G105" s="95" t="str">
        <f>IF(VLOOKUP(A105,'High Risk Non-Compliant'!B:K,$H$48,FALSE)=0,"N/A",VLOOKUP(A105,'High Risk Non-Compliant'!B:K,$H$48,FALSE))</f>
        <v>N/A</v>
      </c>
      <c r="H105" s="95" t="str">
        <f>IF(G105="N/A","N/A",VLOOKUP(G105,'Crosswalk Detail'!A:B,2,FALSE))</f>
        <v>N/A</v>
      </c>
    </row>
    <row r="106" spans="1:8" ht="144" customHeight="1" x14ac:dyDescent="0.2">
      <c r="A106" s="96">
        <f>'High Risk Non-Compliant'!B62</f>
        <v>0</v>
      </c>
      <c r="B106" s="432">
        <f>'High Risk Non-Compliant'!C62</f>
        <v>0</v>
      </c>
      <c r="C106" s="432"/>
      <c r="D106" s="433">
        <f>'High Risk Non-Compliant'!D62</f>
        <v>0</v>
      </c>
      <c r="E106" s="433"/>
      <c r="F106" s="433"/>
      <c r="G106" s="95" t="str">
        <f>IF(VLOOKUP(A106,'High Risk Non-Compliant'!B:K,$H$48,FALSE)=0,"N/A",VLOOKUP(A106,'High Risk Non-Compliant'!B:K,$H$48,FALSE))</f>
        <v>N/A</v>
      </c>
      <c r="H106" s="95" t="str">
        <f>IF(G106="N/A","N/A",VLOOKUP(G106,'Crosswalk Detail'!A:B,2,FALSE))</f>
        <v>N/A</v>
      </c>
    </row>
    <row r="107" spans="1:8" ht="144" customHeight="1" x14ac:dyDescent="0.2">
      <c r="A107" s="96">
        <f>'High Risk Non-Compliant'!B63</f>
        <v>0</v>
      </c>
      <c r="B107" s="432">
        <f>'High Risk Non-Compliant'!C63</f>
        <v>0</v>
      </c>
      <c r="C107" s="432"/>
      <c r="D107" s="433">
        <f>'High Risk Non-Compliant'!D63</f>
        <v>0</v>
      </c>
      <c r="E107" s="433"/>
      <c r="F107" s="433"/>
      <c r="G107" s="95" t="str">
        <f>IF(VLOOKUP(A107,'High Risk Non-Compliant'!B:K,$H$48,FALSE)=0,"N/A",VLOOKUP(A107,'High Risk Non-Compliant'!B:K,$H$48,FALSE))</f>
        <v>N/A</v>
      </c>
      <c r="H107" s="95" t="str">
        <f>IF(G107="N/A","N/A",VLOOKUP(G107,'Crosswalk Detail'!A:B,2,FALSE))</f>
        <v>N/A</v>
      </c>
    </row>
    <row r="108" spans="1:8" ht="144" customHeight="1" x14ac:dyDescent="0.2">
      <c r="A108" s="96">
        <f>'High Risk Non-Compliant'!B64</f>
        <v>0</v>
      </c>
      <c r="B108" s="432">
        <f>'High Risk Non-Compliant'!C64</f>
        <v>0</v>
      </c>
      <c r="C108" s="432"/>
      <c r="D108" s="433">
        <f>'High Risk Non-Compliant'!D64</f>
        <v>0</v>
      </c>
      <c r="E108" s="433"/>
      <c r="F108" s="433"/>
      <c r="G108" s="95" t="str">
        <f>IF(VLOOKUP(A108,'High Risk Non-Compliant'!B:K,$H$48,FALSE)=0,"N/A",VLOOKUP(A108,'High Risk Non-Compliant'!B:K,$H$48,FALSE))</f>
        <v>N/A</v>
      </c>
      <c r="H108" s="95" t="str">
        <f>IF(G108="N/A","N/A",VLOOKUP(G108,'Crosswalk Detail'!A:B,2,FALSE))</f>
        <v>N/A</v>
      </c>
    </row>
    <row r="109" spans="1:8" ht="144" customHeight="1" x14ac:dyDescent="0.2">
      <c r="A109" s="96">
        <f>'High Risk Non-Compliant'!B65</f>
        <v>0</v>
      </c>
      <c r="B109" s="432">
        <f>'High Risk Non-Compliant'!C65</f>
        <v>0</v>
      </c>
      <c r="C109" s="432"/>
      <c r="D109" s="433">
        <f>'High Risk Non-Compliant'!D65</f>
        <v>0</v>
      </c>
      <c r="E109" s="433"/>
      <c r="F109" s="433"/>
      <c r="G109" s="95" t="str">
        <f>IF(VLOOKUP(A109,'High Risk Non-Compliant'!B:K,$H$48,FALSE)=0,"N/A",VLOOKUP(A109,'High Risk Non-Compliant'!B:K,$H$48,FALSE))</f>
        <v>N/A</v>
      </c>
      <c r="H109" s="95" t="str">
        <f>IF(G109="N/A","N/A",VLOOKUP(G109,'Crosswalk Detail'!A:B,2,FALSE))</f>
        <v>N/A</v>
      </c>
    </row>
    <row r="110" spans="1:8" ht="144" customHeight="1" x14ac:dyDescent="0.2">
      <c r="A110" s="96">
        <f>'High Risk Non-Compliant'!B66</f>
        <v>0</v>
      </c>
      <c r="B110" s="432">
        <f>'High Risk Non-Compliant'!C66</f>
        <v>0</v>
      </c>
      <c r="C110" s="432"/>
      <c r="D110" s="433">
        <f>'High Risk Non-Compliant'!D66</f>
        <v>0</v>
      </c>
      <c r="E110" s="433"/>
      <c r="F110" s="433"/>
      <c r="G110" s="95" t="str">
        <f>IF(VLOOKUP(A110,'High Risk Non-Compliant'!B:K,$H$48,FALSE)=0,"N/A",VLOOKUP(A110,'High Risk Non-Compliant'!B:K,$H$48,FALSE))</f>
        <v>N/A</v>
      </c>
      <c r="H110" s="95" t="str">
        <f>IF(G110="N/A","N/A",VLOOKUP(G110,'Crosswalk Detail'!A:B,2,FALSE))</f>
        <v>N/A</v>
      </c>
    </row>
    <row r="111" spans="1:8" ht="144" customHeight="1" x14ac:dyDescent="0.2">
      <c r="A111" s="96">
        <f>'High Risk Non-Compliant'!B67</f>
        <v>0</v>
      </c>
      <c r="B111" s="432">
        <f>'High Risk Non-Compliant'!C67</f>
        <v>0</v>
      </c>
      <c r="C111" s="432"/>
      <c r="D111" s="433">
        <f>'High Risk Non-Compliant'!D67</f>
        <v>0</v>
      </c>
      <c r="E111" s="433"/>
      <c r="F111" s="433"/>
      <c r="G111" s="95" t="str">
        <f>IF(VLOOKUP(A111,'High Risk Non-Compliant'!B:K,$H$48,FALSE)=0,"N/A",VLOOKUP(A111,'High Risk Non-Compliant'!B:K,$H$48,FALSE))</f>
        <v>N/A</v>
      </c>
      <c r="H111" s="95" t="str">
        <f>IF(G111="N/A","N/A",VLOOKUP(G111,'Crosswalk Detail'!A:B,2,FALSE))</f>
        <v>N/A</v>
      </c>
    </row>
    <row r="112" spans="1:8" ht="144" customHeight="1" x14ac:dyDescent="0.2">
      <c r="A112" s="96">
        <f>'High Risk Non-Compliant'!B68</f>
        <v>0</v>
      </c>
      <c r="B112" s="432">
        <f>'High Risk Non-Compliant'!C68</f>
        <v>0</v>
      </c>
      <c r="C112" s="432"/>
      <c r="D112" s="433">
        <f>'High Risk Non-Compliant'!D68</f>
        <v>0</v>
      </c>
      <c r="E112" s="433"/>
      <c r="F112" s="433"/>
      <c r="G112" s="95" t="str">
        <f>IF(VLOOKUP(A112,'High Risk Non-Compliant'!B:K,$H$48,FALSE)=0,"N/A",VLOOKUP(A112,'High Risk Non-Compliant'!B:K,$H$48,FALSE))</f>
        <v>N/A</v>
      </c>
      <c r="H112" s="95" t="str">
        <f>IF(G112="N/A","N/A",VLOOKUP(G112,'Crosswalk Detail'!A:B,2,FALSE))</f>
        <v>N/A</v>
      </c>
    </row>
    <row r="113" spans="1:8" ht="144" customHeight="1" x14ac:dyDescent="0.2">
      <c r="A113" s="96">
        <f>'High Risk Non-Compliant'!B69</f>
        <v>0</v>
      </c>
      <c r="B113" s="432">
        <f>'High Risk Non-Compliant'!C69</f>
        <v>0</v>
      </c>
      <c r="C113" s="432"/>
      <c r="D113" s="433">
        <f>'High Risk Non-Compliant'!D69</f>
        <v>0</v>
      </c>
      <c r="E113" s="433"/>
      <c r="F113" s="433"/>
      <c r="G113" s="95" t="str">
        <f>IF(VLOOKUP(A113,'High Risk Non-Compliant'!B:K,$H$48,FALSE)=0,"N/A",VLOOKUP(A113,'High Risk Non-Compliant'!B:K,$H$48,FALSE))</f>
        <v>N/A</v>
      </c>
      <c r="H113" s="95" t="str">
        <f>IF(G113="N/A","N/A",VLOOKUP(G113,'Crosswalk Detail'!A:B,2,FALSE))</f>
        <v>N/A</v>
      </c>
    </row>
    <row r="114" spans="1:8" ht="144" customHeight="1" x14ac:dyDescent="0.2">
      <c r="A114" s="96">
        <f>'High Risk Non-Compliant'!B70</f>
        <v>0</v>
      </c>
      <c r="B114" s="432">
        <f>'High Risk Non-Compliant'!C70</f>
        <v>0</v>
      </c>
      <c r="C114" s="432"/>
      <c r="D114" s="433">
        <f>'High Risk Non-Compliant'!D70</f>
        <v>0</v>
      </c>
      <c r="E114" s="433"/>
      <c r="F114" s="433"/>
      <c r="G114" s="95" t="str">
        <f>IF(VLOOKUP(A114,'High Risk Non-Compliant'!B:K,$H$48,FALSE)=0,"N/A",VLOOKUP(A114,'High Risk Non-Compliant'!B:K,$H$48,FALSE))</f>
        <v>N/A</v>
      </c>
      <c r="H114" s="95" t="str">
        <f>IF(G114="N/A","N/A",VLOOKUP(G114,'Crosswalk Detail'!A:B,2,FALSE))</f>
        <v>N/A</v>
      </c>
    </row>
    <row r="115" spans="1:8" ht="144" customHeight="1" x14ac:dyDescent="0.2">
      <c r="A115" s="96">
        <f>'High Risk Non-Compliant'!B71</f>
        <v>0</v>
      </c>
      <c r="B115" s="432">
        <f>'High Risk Non-Compliant'!C71</f>
        <v>0</v>
      </c>
      <c r="C115" s="432"/>
      <c r="D115" s="433">
        <f>'High Risk Non-Compliant'!D71</f>
        <v>0</v>
      </c>
      <c r="E115" s="433"/>
      <c r="F115" s="433"/>
      <c r="G115" s="95" t="str">
        <f>IF(VLOOKUP(A115,'High Risk Non-Compliant'!B:K,$H$48,FALSE)=0,"N/A",VLOOKUP(A115,'High Risk Non-Compliant'!B:K,$H$48,FALSE))</f>
        <v>N/A</v>
      </c>
      <c r="H115" s="95" t="str">
        <f>IF(G115="N/A","N/A",VLOOKUP(G115,'Crosswalk Detail'!A:B,2,FALSE))</f>
        <v>N/A</v>
      </c>
    </row>
    <row r="116" spans="1:8" ht="144" customHeight="1" x14ac:dyDescent="0.2">
      <c r="A116" s="96">
        <f>'High Risk Non-Compliant'!B72</f>
        <v>0</v>
      </c>
      <c r="B116" s="432">
        <f>'High Risk Non-Compliant'!C72</f>
        <v>0</v>
      </c>
      <c r="C116" s="432"/>
      <c r="D116" s="433">
        <f>'High Risk Non-Compliant'!D72</f>
        <v>0</v>
      </c>
      <c r="E116" s="433"/>
      <c r="F116" s="433"/>
      <c r="G116" s="95" t="str">
        <f>IF(VLOOKUP(A116,'High Risk Non-Compliant'!B:K,$H$48,FALSE)=0,"N/A",VLOOKUP(A116,'High Risk Non-Compliant'!B:K,$H$48,FALSE))</f>
        <v>N/A</v>
      </c>
      <c r="H116" s="95" t="str">
        <f>IF(G116="N/A","N/A",VLOOKUP(G116,'Crosswalk Detail'!A:B,2,FALSE))</f>
        <v>N/A</v>
      </c>
    </row>
    <row r="117" spans="1:8" ht="144" customHeight="1" x14ac:dyDescent="0.2">
      <c r="A117" s="96">
        <f>'High Risk Non-Compliant'!B73</f>
        <v>0</v>
      </c>
      <c r="B117" s="432">
        <f>'High Risk Non-Compliant'!C73</f>
        <v>0</v>
      </c>
      <c r="C117" s="432"/>
      <c r="D117" s="433">
        <f>'High Risk Non-Compliant'!D73</f>
        <v>0</v>
      </c>
      <c r="E117" s="433"/>
      <c r="F117" s="433"/>
      <c r="G117" s="95" t="str">
        <f>IF(VLOOKUP(A117,'High Risk Non-Compliant'!B:K,$H$48,FALSE)=0,"N/A",VLOOKUP(A117,'High Risk Non-Compliant'!B:K,$H$48,FALSE))</f>
        <v>N/A</v>
      </c>
      <c r="H117" s="95" t="str">
        <f>IF(G117="N/A","N/A",VLOOKUP(G117,'Crosswalk Detail'!A:B,2,FALSE))</f>
        <v>N/A</v>
      </c>
    </row>
    <row r="118" spans="1:8" ht="144" customHeight="1" x14ac:dyDescent="0.2">
      <c r="A118" s="96">
        <f>'High Risk Non-Compliant'!B74</f>
        <v>0</v>
      </c>
      <c r="B118" s="432">
        <f>'High Risk Non-Compliant'!C74</f>
        <v>0</v>
      </c>
      <c r="C118" s="432"/>
      <c r="D118" s="433">
        <f>'High Risk Non-Compliant'!D74</f>
        <v>0</v>
      </c>
      <c r="E118" s="433"/>
      <c r="F118" s="433"/>
      <c r="G118" s="95" t="str">
        <f>IF(VLOOKUP(A118,'High Risk Non-Compliant'!B:K,$H$48,FALSE)=0,"N/A",VLOOKUP(A118,'High Risk Non-Compliant'!B:K,$H$48,FALSE))</f>
        <v>N/A</v>
      </c>
      <c r="H118" s="95" t="str">
        <f>IF(G118="N/A","N/A",VLOOKUP(G118,'Crosswalk Detail'!A:B,2,FALSE))</f>
        <v>N/A</v>
      </c>
    </row>
    <row r="119" spans="1:8" ht="144" customHeight="1" x14ac:dyDescent="0.2">
      <c r="A119" s="96">
        <f>'High Risk Non-Compliant'!B75</f>
        <v>0</v>
      </c>
      <c r="B119" s="432">
        <f>'High Risk Non-Compliant'!C75</f>
        <v>0</v>
      </c>
      <c r="C119" s="432"/>
      <c r="D119" s="433">
        <f>'High Risk Non-Compliant'!D75</f>
        <v>0</v>
      </c>
      <c r="E119" s="433"/>
      <c r="F119" s="433"/>
      <c r="G119" s="95" t="str">
        <f>IF(VLOOKUP(A119,'High Risk Non-Compliant'!B:K,$H$48,FALSE)=0,"N/A",VLOOKUP(A119,'High Risk Non-Compliant'!B:K,$H$48,FALSE))</f>
        <v>N/A</v>
      </c>
      <c r="H119" s="95" t="str">
        <f>IF(G119="N/A","N/A",VLOOKUP(G119,'Crosswalk Detail'!A:B,2,FALSE))</f>
        <v>N/A</v>
      </c>
    </row>
    <row r="120" spans="1:8" ht="144" customHeight="1" x14ac:dyDescent="0.2">
      <c r="A120" s="96">
        <f>'High Risk Non-Compliant'!B76</f>
        <v>0</v>
      </c>
      <c r="B120" s="432">
        <f>'High Risk Non-Compliant'!C76</f>
        <v>0</v>
      </c>
      <c r="C120" s="432"/>
      <c r="D120" s="433">
        <f>'High Risk Non-Compliant'!D76</f>
        <v>0</v>
      </c>
      <c r="E120" s="433"/>
      <c r="F120" s="433"/>
      <c r="G120" s="95" t="str">
        <f>IF(VLOOKUP(A120,'High Risk Non-Compliant'!B:K,$H$48,FALSE)=0,"N/A",VLOOKUP(A120,'High Risk Non-Compliant'!B:K,$H$48,FALSE))</f>
        <v>N/A</v>
      </c>
      <c r="H120" s="95" t="str">
        <f>IF(G120="N/A","N/A",VLOOKUP(G120,'Crosswalk Detail'!A:B,2,FALSE))</f>
        <v>N/A</v>
      </c>
    </row>
    <row r="121" spans="1:8" ht="144" customHeight="1" x14ac:dyDescent="0.2">
      <c r="A121" s="96">
        <f>'High Risk Non-Compliant'!B77</f>
        <v>0</v>
      </c>
      <c r="B121" s="432">
        <f>'High Risk Non-Compliant'!C77</f>
        <v>0</v>
      </c>
      <c r="C121" s="432"/>
      <c r="D121" s="433">
        <f>'High Risk Non-Compliant'!D77</f>
        <v>0</v>
      </c>
      <c r="E121" s="433"/>
      <c r="F121" s="433"/>
      <c r="G121" s="95" t="str">
        <f>IF(VLOOKUP(A121,'High Risk Non-Compliant'!B:K,$H$48,FALSE)=0,"N/A",VLOOKUP(A121,'High Risk Non-Compliant'!B:K,$H$48,FALSE))</f>
        <v>N/A</v>
      </c>
      <c r="H121" s="95" t="str">
        <f>IF(G121="N/A","N/A",VLOOKUP(G121,'Crosswalk Detail'!A:B,2,FALSE))</f>
        <v>N/A</v>
      </c>
    </row>
    <row r="122" spans="1:8" ht="144" customHeight="1" x14ac:dyDescent="0.2">
      <c r="A122" s="96">
        <f>'High Risk Non-Compliant'!B78</f>
        <v>0</v>
      </c>
      <c r="B122" s="432">
        <f>'High Risk Non-Compliant'!C78</f>
        <v>0</v>
      </c>
      <c r="C122" s="432"/>
      <c r="D122" s="433">
        <f>'High Risk Non-Compliant'!D78</f>
        <v>0</v>
      </c>
      <c r="E122" s="433"/>
      <c r="F122" s="433"/>
      <c r="G122" s="95" t="str">
        <f>IF(VLOOKUP(A122,'High Risk Non-Compliant'!B:K,$H$48,FALSE)=0,"N/A",VLOOKUP(A122,'High Risk Non-Compliant'!B:K,$H$48,FALSE))</f>
        <v>N/A</v>
      </c>
      <c r="H122" s="95" t="str">
        <f>IF(G122="N/A","N/A",VLOOKUP(G122,'Crosswalk Detail'!A:B,2,FALSE))</f>
        <v>N/A</v>
      </c>
    </row>
    <row r="123" spans="1:8" ht="144" customHeight="1" x14ac:dyDescent="0.2">
      <c r="A123" s="96">
        <f>'High Risk Non-Compliant'!B79</f>
        <v>0</v>
      </c>
      <c r="B123" s="432">
        <f>'High Risk Non-Compliant'!C79</f>
        <v>0</v>
      </c>
      <c r="C123" s="432"/>
      <c r="D123" s="433">
        <f>'High Risk Non-Compliant'!D79</f>
        <v>0</v>
      </c>
      <c r="E123" s="433"/>
      <c r="F123" s="433"/>
      <c r="G123" s="95" t="str">
        <f>IF(VLOOKUP(A123,'High Risk Non-Compliant'!B:K,$H$48,FALSE)=0,"N/A",VLOOKUP(A123,'High Risk Non-Compliant'!B:K,$H$48,FALSE))</f>
        <v>N/A</v>
      </c>
      <c r="H123" s="95" t="str">
        <f>IF(G123="N/A","N/A",VLOOKUP(G123,'Crosswalk Detail'!A:B,2,FALSE))</f>
        <v>N/A</v>
      </c>
    </row>
    <row r="124" spans="1:8" ht="144" customHeight="1" x14ac:dyDescent="0.2">
      <c r="A124" s="96">
        <f>'High Risk Non-Compliant'!B80</f>
        <v>0</v>
      </c>
      <c r="B124" s="432">
        <f>'High Risk Non-Compliant'!C80</f>
        <v>0</v>
      </c>
      <c r="C124" s="432"/>
      <c r="D124" s="433">
        <f>'High Risk Non-Compliant'!D80</f>
        <v>0</v>
      </c>
      <c r="E124" s="433"/>
      <c r="F124" s="433"/>
      <c r="G124" s="95" t="str">
        <f>IF(VLOOKUP(A124,'High Risk Non-Compliant'!B:K,$H$48,FALSE)=0,"N/A",VLOOKUP(A124,'High Risk Non-Compliant'!B:K,$H$48,FALSE))</f>
        <v>N/A</v>
      </c>
      <c r="H124" s="95" t="str">
        <f>IF(G124="N/A","N/A",VLOOKUP(G124,'Crosswalk Detail'!A:B,2,FALSE))</f>
        <v>N/A</v>
      </c>
    </row>
    <row r="125" spans="1:8" ht="144" customHeight="1" x14ac:dyDescent="0.2">
      <c r="A125" s="96">
        <f>'High Risk Non-Compliant'!B81</f>
        <v>0</v>
      </c>
      <c r="B125" s="432">
        <f>'High Risk Non-Compliant'!C81</f>
        <v>0</v>
      </c>
      <c r="C125" s="432"/>
      <c r="D125" s="433">
        <f>'High Risk Non-Compliant'!D81</f>
        <v>0</v>
      </c>
      <c r="E125" s="433"/>
      <c r="F125" s="433"/>
      <c r="G125" s="95" t="str">
        <f>IF(VLOOKUP(A125,'High Risk Non-Compliant'!B:K,$H$48,FALSE)=0,"N/A",VLOOKUP(A125,'High Risk Non-Compliant'!B:K,$H$48,FALSE))</f>
        <v>N/A</v>
      </c>
      <c r="H125" s="95" t="str">
        <f>IF(G125="N/A","N/A",VLOOKUP(G125,'Crosswalk Detail'!A:B,2,FALSE))</f>
        <v>N/A</v>
      </c>
    </row>
    <row r="126" spans="1:8" ht="144" customHeight="1" x14ac:dyDescent="0.2">
      <c r="A126" s="96">
        <f>'High Risk Non-Compliant'!B82</f>
        <v>0</v>
      </c>
      <c r="B126" s="432">
        <f>'High Risk Non-Compliant'!C82</f>
        <v>0</v>
      </c>
      <c r="C126" s="432"/>
      <c r="D126" s="433">
        <f>'High Risk Non-Compliant'!D82</f>
        <v>0</v>
      </c>
      <c r="E126" s="433"/>
      <c r="F126" s="433"/>
      <c r="G126" s="95" t="str">
        <f>IF(VLOOKUP(A126,'High Risk Non-Compliant'!B:K,$H$48,FALSE)=0,"N/A",VLOOKUP(A126,'High Risk Non-Compliant'!B:K,$H$48,FALSE))</f>
        <v>N/A</v>
      </c>
      <c r="H126" s="95" t="str">
        <f>IF(G126="N/A","N/A",VLOOKUP(G126,'Crosswalk Detail'!A:B,2,FALSE))</f>
        <v>N/A</v>
      </c>
    </row>
    <row r="127" spans="1:8" ht="144" customHeight="1" x14ac:dyDescent="0.2">
      <c r="A127" s="96">
        <f>'High Risk Non-Compliant'!B83</f>
        <v>0</v>
      </c>
      <c r="B127" s="432">
        <f>'High Risk Non-Compliant'!C83</f>
        <v>0</v>
      </c>
      <c r="C127" s="432"/>
      <c r="D127" s="433">
        <f>'High Risk Non-Compliant'!D83</f>
        <v>0</v>
      </c>
      <c r="E127" s="433"/>
      <c r="F127" s="433"/>
      <c r="G127" s="95" t="str">
        <f>IF(VLOOKUP(A127,'High Risk Non-Compliant'!B:K,$H$48,FALSE)=0,"N/A",VLOOKUP(A127,'High Risk Non-Compliant'!B:K,$H$48,FALSE))</f>
        <v>N/A</v>
      </c>
      <c r="H127" s="95" t="str">
        <f>IF(G127="N/A","N/A",VLOOKUP(G127,'Crosswalk Detail'!A:B,2,FALSE))</f>
        <v>N/A</v>
      </c>
    </row>
    <row r="128" spans="1:8" ht="144" customHeight="1" x14ac:dyDescent="0.2">
      <c r="A128" s="96">
        <f>'High Risk Non-Compliant'!B84</f>
        <v>0</v>
      </c>
      <c r="B128" s="432">
        <f>'High Risk Non-Compliant'!C84</f>
        <v>0</v>
      </c>
      <c r="C128" s="432"/>
      <c r="D128" s="433">
        <f>'High Risk Non-Compliant'!D84</f>
        <v>0</v>
      </c>
      <c r="E128" s="433"/>
      <c r="F128" s="433"/>
      <c r="G128" s="95" t="str">
        <f>IF(VLOOKUP(A128,'High Risk Non-Compliant'!B:K,$H$48,FALSE)=0,"N/A",VLOOKUP(A128,'High Risk Non-Compliant'!B:K,$H$48,FALSE))</f>
        <v>N/A</v>
      </c>
      <c r="H128" s="95" t="str">
        <f>IF(G128="N/A","N/A",VLOOKUP(G128,'Crosswalk Detail'!A:B,2,FALSE))</f>
        <v>N/A</v>
      </c>
    </row>
    <row r="129" spans="1:8" ht="144" customHeight="1" x14ac:dyDescent="0.2">
      <c r="A129" s="96">
        <f>'High Risk Non-Compliant'!B85</f>
        <v>0</v>
      </c>
      <c r="B129" s="432">
        <f>'High Risk Non-Compliant'!C85</f>
        <v>0</v>
      </c>
      <c r="C129" s="432"/>
      <c r="D129" s="433">
        <f>'High Risk Non-Compliant'!D85</f>
        <v>0</v>
      </c>
      <c r="E129" s="433"/>
      <c r="F129" s="433"/>
      <c r="G129" s="95" t="str">
        <f>IF(VLOOKUP(A129,'High Risk Non-Compliant'!B:K,$H$48,FALSE)=0,"N/A",VLOOKUP(A129,'High Risk Non-Compliant'!B:K,$H$48,FALSE))</f>
        <v>N/A</v>
      </c>
      <c r="H129" s="95" t="str">
        <f>IF(G129="N/A","N/A",VLOOKUP(G129,'Crosswalk Detail'!A:B,2,FALSE))</f>
        <v>N/A</v>
      </c>
    </row>
    <row r="130" spans="1:8" ht="144" customHeight="1" x14ac:dyDescent="0.2">
      <c r="A130" s="96">
        <f>'High Risk Non-Compliant'!B86</f>
        <v>0</v>
      </c>
      <c r="B130" s="432">
        <f>'High Risk Non-Compliant'!C86</f>
        <v>0</v>
      </c>
      <c r="C130" s="432"/>
      <c r="D130" s="433">
        <f>'High Risk Non-Compliant'!D86</f>
        <v>0</v>
      </c>
      <c r="E130" s="433"/>
      <c r="F130" s="433"/>
      <c r="G130" s="95" t="str">
        <f>IF(VLOOKUP(A130,'High Risk Non-Compliant'!B:K,$H$48,FALSE)=0,"N/A",VLOOKUP(A130,'High Risk Non-Compliant'!B:K,$H$48,FALSE))</f>
        <v>N/A</v>
      </c>
      <c r="H130" s="95" t="str">
        <f>IF(G130="N/A","N/A",VLOOKUP(G130,'Crosswalk Detail'!A:B,2,FALSE))</f>
        <v>N/A</v>
      </c>
    </row>
    <row r="131" spans="1:8" ht="144" customHeight="1" x14ac:dyDescent="0.2">
      <c r="A131" s="96">
        <f>'High Risk Non-Compliant'!B87</f>
        <v>0</v>
      </c>
      <c r="B131" s="432">
        <f>'High Risk Non-Compliant'!C87</f>
        <v>0</v>
      </c>
      <c r="C131" s="432"/>
      <c r="D131" s="433">
        <f>'High Risk Non-Compliant'!D87</f>
        <v>0</v>
      </c>
      <c r="E131" s="433"/>
      <c r="F131" s="433"/>
      <c r="G131" s="95" t="str">
        <f>IF(VLOOKUP(A131,'High Risk Non-Compliant'!B:K,$H$48,FALSE)=0,"N/A",VLOOKUP(A131,'High Risk Non-Compliant'!B:K,$H$48,FALSE))</f>
        <v>N/A</v>
      </c>
      <c r="H131" s="95" t="str">
        <f>IF(G131="N/A","N/A",VLOOKUP(G131,'Crosswalk Detail'!A:B,2,FALSE))</f>
        <v>N/A</v>
      </c>
    </row>
    <row r="132" spans="1:8" ht="144" customHeight="1" x14ac:dyDescent="0.2">
      <c r="A132" s="96">
        <f>'High Risk Non-Compliant'!B88</f>
        <v>0</v>
      </c>
      <c r="B132" s="432">
        <f>'High Risk Non-Compliant'!C88</f>
        <v>0</v>
      </c>
      <c r="C132" s="432"/>
      <c r="D132" s="433">
        <f>'High Risk Non-Compliant'!D88</f>
        <v>0</v>
      </c>
      <c r="E132" s="433"/>
      <c r="F132" s="433"/>
      <c r="G132" s="95" t="str">
        <f>IF(VLOOKUP(A132,'High Risk Non-Compliant'!B:K,$H$48,FALSE)=0,"N/A",VLOOKUP(A132,'High Risk Non-Compliant'!B:K,$H$48,FALSE))</f>
        <v>N/A</v>
      </c>
      <c r="H132" s="95" t="str">
        <f>IF(G132="N/A","N/A",VLOOKUP(G132,'Crosswalk Detail'!A:B,2,FALSE))</f>
        <v>N/A</v>
      </c>
    </row>
    <row r="133" spans="1:8" ht="144" customHeight="1" x14ac:dyDescent="0.2">
      <c r="A133" s="96">
        <f>'High Risk Non-Compliant'!B89</f>
        <v>0</v>
      </c>
      <c r="B133" s="432">
        <f>'High Risk Non-Compliant'!C89</f>
        <v>0</v>
      </c>
      <c r="C133" s="432"/>
      <c r="D133" s="433">
        <f>'High Risk Non-Compliant'!D89</f>
        <v>0</v>
      </c>
      <c r="E133" s="433"/>
      <c r="F133" s="433"/>
      <c r="G133" s="95" t="str">
        <f>IF(VLOOKUP(A133,'High Risk Non-Compliant'!B:K,$H$48,FALSE)=0,"N/A",VLOOKUP(A133,'High Risk Non-Compliant'!B:K,$H$48,FALSE))</f>
        <v>N/A</v>
      </c>
      <c r="H133" s="95" t="str">
        <f>IF(G133="N/A","N/A",VLOOKUP(G133,'Crosswalk Detail'!A:B,2,FALSE))</f>
        <v>N/A</v>
      </c>
    </row>
    <row r="134" spans="1:8" ht="144" customHeight="1" x14ac:dyDescent="0.2">
      <c r="A134" s="96">
        <f>'High Risk Non-Compliant'!B90</f>
        <v>0</v>
      </c>
      <c r="B134" s="432">
        <f>'High Risk Non-Compliant'!C90</f>
        <v>0</v>
      </c>
      <c r="C134" s="432"/>
      <c r="D134" s="433">
        <f>'High Risk Non-Compliant'!D90</f>
        <v>0</v>
      </c>
      <c r="E134" s="433"/>
      <c r="F134" s="433"/>
      <c r="G134" s="95" t="str">
        <f>IF(VLOOKUP(A134,'High Risk Non-Compliant'!B:K,$H$48,FALSE)=0,"N/A",VLOOKUP(A134,'High Risk Non-Compliant'!B:K,$H$48,FALSE))</f>
        <v>N/A</v>
      </c>
      <c r="H134" s="95" t="str">
        <f>IF(G134="N/A","N/A",VLOOKUP(G134,'Crosswalk Detail'!A:B,2,FALSE))</f>
        <v>N/A</v>
      </c>
    </row>
    <row r="135" spans="1:8" ht="144" customHeight="1" x14ac:dyDescent="0.2">
      <c r="A135" s="96">
        <f>'High Risk Non-Compliant'!B91</f>
        <v>0</v>
      </c>
      <c r="B135" s="432">
        <f>'High Risk Non-Compliant'!C91</f>
        <v>0</v>
      </c>
      <c r="C135" s="432"/>
      <c r="D135" s="433">
        <f>'High Risk Non-Compliant'!D91</f>
        <v>0</v>
      </c>
      <c r="E135" s="433"/>
      <c r="F135" s="433"/>
      <c r="G135" s="95" t="str">
        <f>IF(VLOOKUP(A135,'High Risk Non-Compliant'!B:K,$H$48,FALSE)=0,"N/A",VLOOKUP(A135,'High Risk Non-Compliant'!B:K,$H$48,FALSE))</f>
        <v>N/A</v>
      </c>
      <c r="H135" s="95" t="str">
        <f>IF(G135="N/A","N/A",VLOOKUP(G135,'Crosswalk Detail'!A:B,2,FALSE))</f>
        <v>N/A</v>
      </c>
    </row>
    <row r="136" spans="1:8" ht="144" customHeight="1" x14ac:dyDescent="0.2">
      <c r="A136" s="96">
        <f>'High Risk Non-Compliant'!B92</f>
        <v>0</v>
      </c>
      <c r="B136" s="432">
        <f>'High Risk Non-Compliant'!C92</f>
        <v>0</v>
      </c>
      <c r="C136" s="432"/>
      <c r="D136" s="433">
        <f>'High Risk Non-Compliant'!D92</f>
        <v>0</v>
      </c>
      <c r="E136" s="433"/>
      <c r="F136" s="433"/>
      <c r="G136" s="95" t="str">
        <f>IF(VLOOKUP(A136,'High Risk Non-Compliant'!B:K,$H$48,FALSE)=0,"N/A",VLOOKUP(A136,'High Risk Non-Compliant'!B:K,$H$48,FALSE))</f>
        <v>N/A</v>
      </c>
      <c r="H136" s="95" t="str">
        <f>IF(G136="N/A","N/A",VLOOKUP(G136,'Crosswalk Detail'!A:B,2,FALSE))</f>
        <v>N/A</v>
      </c>
    </row>
    <row r="137" spans="1:8" ht="144" customHeight="1" x14ac:dyDescent="0.2">
      <c r="A137" s="96">
        <f>'High Risk Non-Compliant'!B93</f>
        <v>0</v>
      </c>
      <c r="B137" s="432">
        <f>'High Risk Non-Compliant'!C93</f>
        <v>0</v>
      </c>
      <c r="C137" s="432"/>
      <c r="D137" s="433">
        <f>'High Risk Non-Compliant'!D93</f>
        <v>0</v>
      </c>
      <c r="E137" s="433"/>
      <c r="F137" s="433"/>
      <c r="G137" s="95" t="str">
        <f>IF(VLOOKUP(A137,'High Risk Non-Compliant'!B:K,$H$48,FALSE)=0,"N/A",VLOOKUP(A137,'High Risk Non-Compliant'!B:K,$H$48,FALSE))</f>
        <v>N/A</v>
      </c>
      <c r="H137" s="95" t="str">
        <f>IF(G137="N/A","N/A",VLOOKUP(G137,'Crosswalk Detail'!A:B,2,FALSE))</f>
        <v>N/A</v>
      </c>
    </row>
    <row r="138" spans="1:8" ht="144" customHeight="1" x14ac:dyDescent="0.2">
      <c r="A138" s="96">
        <f>'High Risk Non-Compliant'!B94</f>
        <v>0</v>
      </c>
      <c r="B138" s="432">
        <f>'High Risk Non-Compliant'!C94</f>
        <v>0</v>
      </c>
      <c r="C138" s="432"/>
      <c r="D138" s="433">
        <f>'High Risk Non-Compliant'!D94</f>
        <v>0</v>
      </c>
      <c r="E138" s="433"/>
      <c r="F138" s="433"/>
      <c r="G138" s="95" t="str">
        <f>IF(VLOOKUP(A138,'High Risk Non-Compliant'!B:K,$H$48,FALSE)=0,"N/A",VLOOKUP(A138,'High Risk Non-Compliant'!B:K,$H$48,FALSE))</f>
        <v>N/A</v>
      </c>
      <c r="H138" s="95" t="str">
        <f>IF(G138="N/A","N/A",VLOOKUP(G138,'Crosswalk Detail'!A:B,2,FALSE))</f>
        <v>N/A</v>
      </c>
    </row>
    <row r="139" spans="1:8" ht="144" customHeight="1" x14ac:dyDescent="0.2">
      <c r="A139" s="96">
        <f>'High Risk Non-Compliant'!B95</f>
        <v>0</v>
      </c>
      <c r="B139" s="432">
        <f>'High Risk Non-Compliant'!C95</f>
        <v>0</v>
      </c>
      <c r="C139" s="432"/>
      <c r="D139" s="433">
        <f>'High Risk Non-Compliant'!D95</f>
        <v>0</v>
      </c>
      <c r="E139" s="433"/>
      <c r="F139" s="433"/>
      <c r="G139" s="95" t="str">
        <f>IF(VLOOKUP(A139,'High Risk Non-Compliant'!B:K,$H$48,FALSE)=0,"N/A",VLOOKUP(A139,'High Risk Non-Compliant'!B:K,$H$48,FALSE))</f>
        <v>N/A</v>
      </c>
      <c r="H139" s="95" t="str">
        <f>IF(G139="N/A","N/A",VLOOKUP(G139,'Crosswalk Detail'!A:B,2,FALSE))</f>
        <v>N/A</v>
      </c>
    </row>
    <row r="140" spans="1:8" ht="144" customHeight="1" x14ac:dyDescent="0.2">
      <c r="A140" s="96">
        <f>'High Risk Non-Compliant'!B96</f>
        <v>0</v>
      </c>
      <c r="B140" s="432">
        <f>'High Risk Non-Compliant'!C96</f>
        <v>0</v>
      </c>
      <c r="C140" s="432"/>
      <c r="D140" s="433">
        <f>'High Risk Non-Compliant'!D96</f>
        <v>0</v>
      </c>
      <c r="E140" s="433"/>
      <c r="F140" s="433"/>
      <c r="G140" s="95" t="str">
        <f>IF(VLOOKUP(A140,'High Risk Non-Compliant'!B:K,$H$48,FALSE)=0,"N/A",VLOOKUP(A140,'High Risk Non-Compliant'!B:K,$H$48,FALSE))</f>
        <v>N/A</v>
      </c>
      <c r="H140" s="95" t="str">
        <f>IF(G140="N/A","N/A",VLOOKUP(G140,'Crosswalk Detail'!A:B,2,FALSE))</f>
        <v>N/A</v>
      </c>
    </row>
    <row r="141" spans="1:8" ht="144" customHeight="1" x14ac:dyDescent="0.2">
      <c r="A141" s="96">
        <f>'High Risk Non-Compliant'!B97</f>
        <v>0</v>
      </c>
      <c r="B141" s="432">
        <f>'High Risk Non-Compliant'!C97</f>
        <v>0</v>
      </c>
      <c r="C141" s="432"/>
      <c r="D141" s="433">
        <f>'High Risk Non-Compliant'!D97</f>
        <v>0</v>
      </c>
      <c r="E141" s="433"/>
      <c r="F141" s="433"/>
      <c r="G141" s="95" t="str">
        <f>IF(VLOOKUP(A141,'High Risk Non-Compliant'!B:K,$H$48,FALSE)=0,"N/A",VLOOKUP(A141,'High Risk Non-Compliant'!B:K,$H$48,FALSE))</f>
        <v>N/A</v>
      </c>
      <c r="H141" s="95" t="str">
        <f>IF(G141="N/A","N/A",VLOOKUP(G141,'Crosswalk Detail'!A:B,2,FALSE))</f>
        <v>N/A</v>
      </c>
    </row>
    <row r="142" spans="1:8" ht="144" customHeight="1" x14ac:dyDescent="0.2">
      <c r="A142" s="96">
        <f>'High Risk Non-Compliant'!B98</f>
        <v>0</v>
      </c>
      <c r="B142" s="432">
        <f>'High Risk Non-Compliant'!C98</f>
        <v>0</v>
      </c>
      <c r="C142" s="432"/>
      <c r="D142" s="433">
        <f>'High Risk Non-Compliant'!D98</f>
        <v>0</v>
      </c>
      <c r="E142" s="433"/>
      <c r="F142" s="433"/>
      <c r="G142" s="95" t="str">
        <f>IF(VLOOKUP(A142,'High Risk Non-Compliant'!B:K,$H$48,FALSE)=0,"N/A",VLOOKUP(A142,'High Risk Non-Compliant'!B:K,$H$48,FALSE))</f>
        <v>N/A</v>
      </c>
      <c r="H142" s="95" t="str">
        <f>IF(G142="N/A","N/A",VLOOKUP(G142,'Crosswalk Detail'!A:B,2,FALSE))</f>
        <v>N/A</v>
      </c>
    </row>
    <row r="143" spans="1:8" ht="144" customHeight="1" x14ac:dyDescent="0.2">
      <c r="A143" s="96">
        <f>'High Risk Non-Compliant'!B99</f>
        <v>0</v>
      </c>
      <c r="B143" s="432">
        <f>'High Risk Non-Compliant'!C99</f>
        <v>0</v>
      </c>
      <c r="C143" s="432"/>
      <c r="D143" s="433">
        <f>'High Risk Non-Compliant'!D99</f>
        <v>0</v>
      </c>
      <c r="E143" s="433"/>
      <c r="F143" s="433"/>
      <c r="G143" s="95" t="str">
        <f>IF(VLOOKUP(A143,'High Risk Non-Compliant'!B:K,$H$48,FALSE)=0,"N/A",VLOOKUP(A143,'High Risk Non-Compliant'!B:K,$H$48,FALSE))</f>
        <v>N/A</v>
      </c>
      <c r="H143" s="95" t="str">
        <f>IF(G143="N/A","N/A",VLOOKUP(G143,'Crosswalk Detail'!A:B,2,FALSE))</f>
        <v>N/A</v>
      </c>
    </row>
    <row r="144" spans="1:8" ht="144" customHeight="1" x14ac:dyDescent="0.2">
      <c r="A144" s="96">
        <f>'High Risk Non-Compliant'!B100</f>
        <v>0</v>
      </c>
      <c r="B144" s="432">
        <f>'High Risk Non-Compliant'!C100</f>
        <v>0</v>
      </c>
      <c r="C144" s="432"/>
      <c r="D144" s="433">
        <f>'High Risk Non-Compliant'!D100</f>
        <v>0</v>
      </c>
      <c r="E144" s="433"/>
      <c r="F144" s="433"/>
      <c r="G144" s="95" t="str">
        <f>IF(VLOOKUP(A144,'High Risk Non-Compliant'!B:K,$H$48,FALSE)=0,"N/A",VLOOKUP(A144,'High Risk Non-Compliant'!B:K,$H$48,FALSE))</f>
        <v>N/A</v>
      </c>
      <c r="H144" s="95" t="str">
        <f>IF(G144="N/A","N/A",VLOOKUP(G144,'Crosswalk Detail'!A:B,2,FALSE))</f>
        <v>N/A</v>
      </c>
    </row>
    <row r="145" spans="1:8" ht="144" customHeight="1" x14ac:dyDescent="0.2">
      <c r="A145" s="96">
        <f>'High Risk Non-Compliant'!B101</f>
        <v>0</v>
      </c>
      <c r="B145" s="432">
        <f>'High Risk Non-Compliant'!C101</f>
        <v>0</v>
      </c>
      <c r="C145" s="432"/>
      <c r="D145" s="433">
        <f>'High Risk Non-Compliant'!D101</f>
        <v>0</v>
      </c>
      <c r="E145" s="433"/>
      <c r="F145" s="433"/>
      <c r="G145" s="95" t="str">
        <f>IF(VLOOKUP(A145,'High Risk Non-Compliant'!B:K,$H$48,FALSE)=0,"N/A",VLOOKUP(A145,'High Risk Non-Compliant'!B:K,$H$48,FALSE))</f>
        <v>N/A</v>
      </c>
      <c r="H145" s="95" t="str">
        <f>IF(G145="N/A","N/A",VLOOKUP(G145,'Crosswalk Detail'!A:B,2,FALSE))</f>
        <v>N/A</v>
      </c>
    </row>
    <row r="146" spans="1:8" ht="144" customHeight="1" x14ac:dyDescent="0.2">
      <c r="A146" s="96">
        <f>'High Risk Non-Compliant'!B102</f>
        <v>0</v>
      </c>
      <c r="B146" s="432">
        <f>'High Risk Non-Compliant'!C102</f>
        <v>0</v>
      </c>
      <c r="C146" s="432"/>
      <c r="D146" s="433">
        <f>'High Risk Non-Compliant'!D102</f>
        <v>0</v>
      </c>
      <c r="E146" s="433"/>
      <c r="F146" s="433"/>
      <c r="G146" s="95" t="str">
        <f>IF(VLOOKUP(A146,'High Risk Non-Compliant'!B:K,$H$48,FALSE)=0,"N/A",VLOOKUP(A146,'High Risk Non-Compliant'!B:K,$H$48,FALSE))</f>
        <v>N/A</v>
      </c>
      <c r="H146" s="95" t="str">
        <f>IF(G146="N/A","N/A",VLOOKUP(G146,'Crosswalk Detail'!A:B,2,FALSE))</f>
        <v>N/A</v>
      </c>
    </row>
    <row r="147" spans="1:8" ht="144" customHeight="1" x14ac:dyDescent="0.2">
      <c r="A147" s="96">
        <f>'High Risk Non-Compliant'!B103</f>
        <v>0</v>
      </c>
      <c r="B147" s="432">
        <f>'High Risk Non-Compliant'!C103</f>
        <v>0</v>
      </c>
      <c r="C147" s="432"/>
      <c r="D147" s="433">
        <f>'High Risk Non-Compliant'!D103</f>
        <v>0</v>
      </c>
      <c r="E147" s="433"/>
      <c r="F147" s="433"/>
      <c r="G147" s="95" t="str">
        <f>IF(VLOOKUP(A147,'High Risk Non-Compliant'!B:K,$H$48,FALSE)=0,"N/A",VLOOKUP(A147,'High Risk Non-Compliant'!B:K,$H$48,FALSE))</f>
        <v>N/A</v>
      </c>
      <c r="H147" s="95" t="str">
        <f>IF(G147="N/A","N/A",VLOOKUP(G147,'Crosswalk Detail'!A:B,2,FALSE))</f>
        <v>N/A</v>
      </c>
    </row>
    <row r="148" spans="1:8" ht="144" customHeight="1" x14ac:dyDescent="0.2">
      <c r="A148" s="96">
        <f>'High Risk Non-Compliant'!B104</f>
        <v>0</v>
      </c>
      <c r="B148" s="432">
        <f>'High Risk Non-Compliant'!C104</f>
        <v>0</v>
      </c>
      <c r="C148" s="432"/>
      <c r="D148" s="433">
        <f>'High Risk Non-Compliant'!D104</f>
        <v>0</v>
      </c>
      <c r="E148" s="433"/>
      <c r="F148" s="433"/>
      <c r="G148" s="95" t="str">
        <f>IF(VLOOKUP(A148,'High Risk Non-Compliant'!B:K,$H$48,FALSE)=0,"N/A",VLOOKUP(A148,'High Risk Non-Compliant'!B:K,$H$48,FALSE))</f>
        <v>N/A</v>
      </c>
      <c r="H148" s="95" t="str">
        <f>IF(G148="N/A","N/A",VLOOKUP(G148,'Crosswalk Detail'!A:B,2,FALSE))</f>
        <v>N/A</v>
      </c>
    </row>
    <row r="149" spans="1:8" ht="144" customHeight="1" x14ac:dyDescent="0.2">
      <c r="A149" s="96">
        <f>'High Risk Non-Compliant'!B105</f>
        <v>0</v>
      </c>
      <c r="B149" s="432">
        <f>'High Risk Non-Compliant'!C105</f>
        <v>0</v>
      </c>
      <c r="C149" s="432"/>
      <c r="D149" s="433">
        <f>'High Risk Non-Compliant'!D105</f>
        <v>0</v>
      </c>
      <c r="E149" s="433"/>
      <c r="F149" s="433"/>
      <c r="G149" s="95" t="str">
        <f>IF(VLOOKUP(A149,'High Risk Non-Compliant'!B:K,$H$48,FALSE)=0,"N/A",VLOOKUP(A149,'High Risk Non-Compliant'!B:K,$H$48,FALSE))</f>
        <v>N/A</v>
      </c>
      <c r="H149" s="95" t="str">
        <f>IF(G149="N/A","N/A",VLOOKUP(G149,'Crosswalk Detail'!A:B,2,FALSE))</f>
        <v>N/A</v>
      </c>
    </row>
    <row r="150" spans="1:8" ht="144" customHeight="1" x14ac:dyDescent="0.2">
      <c r="A150" s="96">
        <f>'High Risk Non-Compliant'!B106</f>
        <v>0</v>
      </c>
      <c r="B150" s="432">
        <f>'High Risk Non-Compliant'!C106</f>
        <v>0</v>
      </c>
      <c r="C150" s="432"/>
      <c r="D150" s="433">
        <f>'High Risk Non-Compliant'!D106</f>
        <v>0</v>
      </c>
      <c r="E150" s="433"/>
      <c r="F150" s="433"/>
      <c r="G150" s="95" t="str">
        <f>IF(VLOOKUP(A150,'High Risk Non-Compliant'!B:K,$H$48,FALSE)=0,"N/A",VLOOKUP(A150,'High Risk Non-Compliant'!B:K,$H$48,FALSE))</f>
        <v>N/A</v>
      </c>
      <c r="H150" s="95" t="str">
        <f>IF(G150="N/A","N/A",VLOOKUP(G150,'Crosswalk Detail'!A:B,2,FALSE))</f>
        <v>N/A</v>
      </c>
    </row>
    <row r="151" spans="1:8" ht="144" customHeight="1" x14ac:dyDescent="0.2">
      <c r="A151" s="96">
        <f>'High Risk Non-Compliant'!B107</f>
        <v>0</v>
      </c>
      <c r="B151" s="432">
        <f>'High Risk Non-Compliant'!C107</f>
        <v>0</v>
      </c>
      <c r="C151" s="432"/>
      <c r="D151" s="433">
        <f>'High Risk Non-Compliant'!D107</f>
        <v>0</v>
      </c>
      <c r="E151" s="433"/>
      <c r="F151" s="433"/>
      <c r="G151" s="95" t="str">
        <f>IF(VLOOKUP(A151,'High Risk Non-Compliant'!B:K,$H$48,FALSE)=0,"N/A",VLOOKUP(A151,'High Risk Non-Compliant'!B:K,$H$48,FALSE))</f>
        <v>N/A</v>
      </c>
      <c r="H151" s="95" t="str">
        <f>IF(G151="N/A","N/A",VLOOKUP(G151,'Crosswalk Detail'!A:B,2,FALSE))</f>
        <v>N/A</v>
      </c>
    </row>
    <row r="152" spans="1:8" ht="144" customHeight="1" x14ac:dyDescent="0.2">
      <c r="A152" s="96">
        <f>'High Risk Non-Compliant'!B108</f>
        <v>0</v>
      </c>
      <c r="B152" s="432">
        <f>'High Risk Non-Compliant'!C108</f>
        <v>0</v>
      </c>
      <c r="C152" s="432"/>
      <c r="D152" s="433">
        <f>'High Risk Non-Compliant'!D108</f>
        <v>0</v>
      </c>
      <c r="E152" s="433"/>
      <c r="F152" s="433"/>
      <c r="G152" s="95" t="str">
        <f>IF(VLOOKUP(A152,'High Risk Non-Compliant'!B:K,$H$48,FALSE)=0,"N/A",VLOOKUP(A152,'High Risk Non-Compliant'!B:K,$H$48,FALSE))</f>
        <v>N/A</v>
      </c>
      <c r="H152" s="95" t="str">
        <f>IF(G152="N/A","N/A",VLOOKUP(G152,'Crosswalk Detail'!A:B,2,FALSE))</f>
        <v>N/A</v>
      </c>
    </row>
    <row r="153" spans="1:8" ht="144" customHeight="1" x14ac:dyDescent="0.2">
      <c r="A153" s="96">
        <f>'High Risk Non-Compliant'!B109</f>
        <v>0</v>
      </c>
      <c r="B153" s="432">
        <f>'High Risk Non-Compliant'!C109</f>
        <v>0</v>
      </c>
      <c r="C153" s="432"/>
      <c r="D153" s="433">
        <f>'High Risk Non-Compliant'!D109</f>
        <v>0</v>
      </c>
      <c r="E153" s="433"/>
      <c r="F153" s="433"/>
      <c r="G153" s="95" t="str">
        <f>IF(VLOOKUP(A153,'High Risk Non-Compliant'!B:K,$H$48,FALSE)=0,"N/A",VLOOKUP(A153,'High Risk Non-Compliant'!B:K,$H$48,FALSE))</f>
        <v>N/A</v>
      </c>
      <c r="H153" s="95" t="str">
        <f>IF(G153="N/A","N/A",VLOOKUP(G153,'Crosswalk Detail'!A:B,2,FALSE))</f>
        <v>N/A</v>
      </c>
    </row>
    <row r="154" spans="1:8" ht="144" customHeight="1" x14ac:dyDescent="0.2">
      <c r="A154" s="96">
        <f>'High Risk Non-Compliant'!B110</f>
        <v>0</v>
      </c>
      <c r="B154" s="432">
        <f>'High Risk Non-Compliant'!C110</f>
        <v>0</v>
      </c>
      <c r="C154" s="432"/>
      <c r="D154" s="433">
        <f>'High Risk Non-Compliant'!D110</f>
        <v>0</v>
      </c>
      <c r="E154" s="433"/>
      <c r="F154" s="433"/>
      <c r="G154" s="95" t="str">
        <f>IF(VLOOKUP(A154,'High Risk Non-Compliant'!B:K,$H$48,FALSE)=0,"N/A",VLOOKUP(A154,'High Risk Non-Compliant'!B:K,$H$48,FALSE))</f>
        <v>N/A</v>
      </c>
      <c r="H154" s="95" t="str">
        <f>IF(G154="N/A","N/A",VLOOKUP(G154,'Crosswalk Detail'!A:B,2,FALSE))</f>
        <v>N/A</v>
      </c>
    </row>
    <row r="155" spans="1:8" ht="144" customHeight="1" x14ac:dyDescent="0.2">
      <c r="A155" s="96">
        <f>'High Risk Non-Compliant'!B111</f>
        <v>0</v>
      </c>
      <c r="B155" s="432">
        <f>'High Risk Non-Compliant'!C111</f>
        <v>0</v>
      </c>
      <c r="C155" s="432"/>
      <c r="D155" s="433">
        <f>'High Risk Non-Compliant'!D111</f>
        <v>0</v>
      </c>
      <c r="E155" s="433"/>
      <c r="F155" s="433"/>
      <c r="G155" s="95" t="str">
        <f>IF(VLOOKUP(A155,'High Risk Non-Compliant'!B:K,$H$48,FALSE)=0,"N/A",VLOOKUP(A155,'High Risk Non-Compliant'!B:K,$H$48,FALSE))</f>
        <v>N/A</v>
      </c>
      <c r="H155" s="95" t="str">
        <f>IF(G155="N/A","N/A",VLOOKUP(G155,'Crosswalk Detail'!A:B,2,FALSE))</f>
        <v>N/A</v>
      </c>
    </row>
    <row r="156" spans="1:8" ht="144" customHeight="1" x14ac:dyDescent="0.2">
      <c r="A156" s="96">
        <f>'High Risk Non-Compliant'!B112</f>
        <v>0</v>
      </c>
      <c r="B156" s="432">
        <f>'High Risk Non-Compliant'!C112</f>
        <v>0</v>
      </c>
      <c r="C156" s="432"/>
      <c r="D156" s="433">
        <f>'High Risk Non-Compliant'!D112</f>
        <v>0</v>
      </c>
      <c r="E156" s="433"/>
      <c r="F156" s="433"/>
      <c r="G156" s="95" t="str">
        <f>IF(VLOOKUP(A156,'High Risk Non-Compliant'!B:K,$H$48,FALSE)=0,"N/A",VLOOKUP(A156,'High Risk Non-Compliant'!B:K,$H$48,FALSE))</f>
        <v>N/A</v>
      </c>
      <c r="H156" s="95" t="str">
        <f>IF(G156="N/A","N/A",VLOOKUP(G156,'Crosswalk Detail'!A:B,2,FALSE))</f>
        <v>N/A</v>
      </c>
    </row>
    <row r="157" spans="1:8" ht="144" customHeight="1" x14ac:dyDescent="0.2">
      <c r="A157" s="96">
        <f>'High Risk Non-Compliant'!B113</f>
        <v>0</v>
      </c>
      <c r="B157" s="432">
        <f>'High Risk Non-Compliant'!C113</f>
        <v>0</v>
      </c>
      <c r="C157" s="432"/>
      <c r="D157" s="433">
        <f>'High Risk Non-Compliant'!D113</f>
        <v>0</v>
      </c>
      <c r="E157" s="433"/>
      <c r="F157" s="433"/>
      <c r="G157" s="95" t="str">
        <f>IF(VLOOKUP(A157,'High Risk Non-Compliant'!B:K,$H$48,FALSE)=0,"N/A",VLOOKUP(A157,'High Risk Non-Compliant'!B:K,$H$48,FALSE))</f>
        <v>N/A</v>
      </c>
      <c r="H157" s="95" t="str">
        <f>IF(G157="N/A","N/A",VLOOKUP(G157,'Crosswalk Detail'!A:B,2,FALSE))</f>
        <v>N/A</v>
      </c>
    </row>
    <row r="158" spans="1:8" ht="144" customHeight="1" x14ac:dyDescent="0.2">
      <c r="A158" s="96">
        <f>'High Risk Non-Compliant'!B114</f>
        <v>0</v>
      </c>
      <c r="B158" s="432">
        <f>'High Risk Non-Compliant'!C114</f>
        <v>0</v>
      </c>
      <c r="C158" s="432"/>
      <c r="D158" s="433">
        <f>'High Risk Non-Compliant'!D114</f>
        <v>0</v>
      </c>
      <c r="E158" s="433"/>
      <c r="F158" s="433"/>
      <c r="G158" s="95" t="str">
        <f>IF(VLOOKUP(A158,'High Risk Non-Compliant'!B:K,$H$48,FALSE)=0,"N/A",VLOOKUP(A158,'High Risk Non-Compliant'!B:K,$H$48,FALSE))</f>
        <v>N/A</v>
      </c>
      <c r="H158" s="95" t="str">
        <f>IF(G158="N/A","N/A",VLOOKUP(G158,'Crosswalk Detail'!A:B,2,FALSE))</f>
        <v>N/A</v>
      </c>
    </row>
    <row r="159" spans="1:8" ht="144" customHeight="1" x14ac:dyDescent="0.2">
      <c r="A159" s="96">
        <f>'High Risk Non-Compliant'!B115</f>
        <v>0</v>
      </c>
      <c r="B159" s="432">
        <f>'High Risk Non-Compliant'!C115</f>
        <v>0</v>
      </c>
      <c r="C159" s="432"/>
      <c r="D159" s="433">
        <f>'High Risk Non-Compliant'!D115</f>
        <v>0</v>
      </c>
      <c r="E159" s="433"/>
      <c r="F159" s="433"/>
      <c r="G159" s="95" t="str">
        <f>IF(VLOOKUP(A159,'High Risk Non-Compliant'!B:K,$H$48,FALSE)=0,"N/A",VLOOKUP(A159,'High Risk Non-Compliant'!B:K,$H$48,FALSE))</f>
        <v>N/A</v>
      </c>
      <c r="H159" s="95" t="str">
        <f>IF(G159="N/A","N/A",VLOOKUP(G159,'Crosswalk Detail'!A:B,2,FALSE))</f>
        <v>N/A</v>
      </c>
    </row>
    <row r="160" spans="1:8" ht="144" customHeight="1" x14ac:dyDescent="0.2">
      <c r="A160" s="96">
        <f>'High Risk Non-Compliant'!B116</f>
        <v>0</v>
      </c>
      <c r="B160" s="432">
        <f>'High Risk Non-Compliant'!C116</f>
        <v>0</v>
      </c>
      <c r="C160" s="432"/>
      <c r="D160" s="433">
        <f>'High Risk Non-Compliant'!D116</f>
        <v>0</v>
      </c>
      <c r="E160" s="433"/>
      <c r="F160" s="433"/>
      <c r="G160" s="95" t="str">
        <f>IF(VLOOKUP(A160,'High Risk Non-Compliant'!B:K,$H$48,FALSE)=0,"N/A",VLOOKUP(A160,'High Risk Non-Compliant'!B:K,$H$48,FALSE))</f>
        <v>N/A</v>
      </c>
      <c r="H160" s="95" t="str">
        <f>IF(G160="N/A","N/A",VLOOKUP(G160,'Crosswalk Detail'!A:B,2,FALSE))</f>
        <v>N/A</v>
      </c>
    </row>
    <row r="161" spans="1:8" ht="144" customHeight="1" x14ac:dyDescent="0.2">
      <c r="A161" s="96">
        <f>'High Risk Non-Compliant'!B117</f>
        <v>0</v>
      </c>
      <c r="B161" s="432">
        <f>'High Risk Non-Compliant'!C117</f>
        <v>0</v>
      </c>
      <c r="C161" s="432"/>
      <c r="D161" s="433">
        <f>'High Risk Non-Compliant'!D117</f>
        <v>0</v>
      </c>
      <c r="E161" s="433"/>
      <c r="F161" s="433"/>
      <c r="G161" s="95" t="str">
        <f>IF(VLOOKUP(A161,'High Risk Non-Compliant'!B:K,$H$48,FALSE)=0,"N/A",VLOOKUP(A161,'High Risk Non-Compliant'!B:K,$H$48,FALSE))</f>
        <v>N/A</v>
      </c>
      <c r="H161" s="95" t="str">
        <f>IF(G161="N/A","N/A",VLOOKUP(G161,'Crosswalk Detail'!A:B,2,FALSE))</f>
        <v>N/A</v>
      </c>
    </row>
    <row r="162" spans="1:8" ht="144" customHeight="1" x14ac:dyDescent="0.2">
      <c r="A162" s="96">
        <f>'High Risk Non-Compliant'!B118</f>
        <v>0</v>
      </c>
      <c r="B162" s="432">
        <f>'High Risk Non-Compliant'!C118</f>
        <v>0</v>
      </c>
      <c r="C162" s="432"/>
      <c r="D162" s="433">
        <f>'High Risk Non-Compliant'!D118</f>
        <v>0</v>
      </c>
      <c r="E162" s="433"/>
      <c r="F162" s="433"/>
      <c r="G162" s="95" t="str">
        <f>IF(VLOOKUP(A162,'High Risk Non-Compliant'!B:K,$H$48,FALSE)=0,"N/A",VLOOKUP(A162,'High Risk Non-Compliant'!B:K,$H$48,FALSE))</f>
        <v>N/A</v>
      </c>
      <c r="H162" s="95" t="str">
        <f>IF(G162="N/A","N/A",VLOOKUP(G162,'Crosswalk Detail'!A:B,2,FALSE))</f>
        <v>N/A</v>
      </c>
    </row>
    <row r="163" spans="1:8" ht="144" customHeight="1" x14ac:dyDescent="0.2">
      <c r="A163" s="96">
        <f>'High Risk Non-Compliant'!B119</f>
        <v>0</v>
      </c>
      <c r="B163" s="432">
        <f>'High Risk Non-Compliant'!C119</f>
        <v>0</v>
      </c>
      <c r="C163" s="432"/>
      <c r="D163" s="433">
        <f>'High Risk Non-Compliant'!D119</f>
        <v>0</v>
      </c>
      <c r="E163" s="433"/>
      <c r="F163" s="433"/>
      <c r="G163" s="95" t="str">
        <f>IF(VLOOKUP(A163,'High Risk Non-Compliant'!B:K,$H$48,FALSE)=0,"N/A",VLOOKUP(A163,'High Risk Non-Compliant'!B:K,$H$48,FALSE))</f>
        <v>N/A</v>
      </c>
      <c r="H163" s="95" t="str">
        <f>IF(G163="N/A","N/A",VLOOKUP(G163,'Crosswalk Detail'!A:B,2,FALSE))</f>
        <v>N/A</v>
      </c>
    </row>
    <row r="164" spans="1:8" ht="144" customHeight="1" x14ac:dyDescent="0.2">
      <c r="A164" s="96">
        <f>'High Risk Non-Compliant'!B120</f>
        <v>0</v>
      </c>
      <c r="B164" s="432">
        <f>'High Risk Non-Compliant'!C120</f>
        <v>0</v>
      </c>
      <c r="C164" s="432"/>
      <c r="D164" s="433">
        <f>'High Risk Non-Compliant'!D120</f>
        <v>0</v>
      </c>
      <c r="E164" s="433"/>
      <c r="F164" s="433"/>
      <c r="G164" s="95" t="str">
        <f>IF(VLOOKUP(A164,'High Risk Non-Compliant'!B:K,$H$48,FALSE)=0,"N/A",VLOOKUP(A164,'High Risk Non-Compliant'!B:K,$H$48,FALSE))</f>
        <v>N/A</v>
      </c>
      <c r="H164" s="95" t="str">
        <f>IF(G164="N/A","N/A",VLOOKUP(G164,'Crosswalk Detail'!A:B,2,FALSE))</f>
        <v>N/A</v>
      </c>
    </row>
    <row r="165" spans="1:8" ht="144" customHeight="1" x14ac:dyDescent="0.2">
      <c r="A165" s="96">
        <f>'High Risk Non-Compliant'!B121</f>
        <v>0</v>
      </c>
      <c r="B165" s="432">
        <f>'High Risk Non-Compliant'!C121</f>
        <v>0</v>
      </c>
      <c r="C165" s="432"/>
      <c r="D165" s="433">
        <f>'High Risk Non-Compliant'!D121</f>
        <v>0</v>
      </c>
      <c r="E165" s="433"/>
      <c r="F165" s="433"/>
      <c r="G165" s="95" t="str">
        <f>IF(VLOOKUP(A165,'High Risk Non-Compliant'!B:K,$H$48,FALSE)=0,"N/A",VLOOKUP(A165,'High Risk Non-Compliant'!B:K,$H$48,FALSE))</f>
        <v>N/A</v>
      </c>
      <c r="H165" s="95" t="str">
        <f>IF(G165="N/A","N/A",VLOOKUP(G165,'Crosswalk Detail'!A:B,2,FALSE))</f>
        <v>N/A</v>
      </c>
    </row>
    <row r="166" spans="1:8" ht="144" customHeight="1" x14ac:dyDescent="0.2">
      <c r="A166" s="96">
        <f>'High Risk Non-Compliant'!B122</f>
        <v>0</v>
      </c>
      <c r="B166" s="432">
        <f>'High Risk Non-Compliant'!C122</f>
        <v>0</v>
      </c>
      <c r="C166" s="432"/>
      <c r="D166" s="433">
        <f>'High Risk Non-Compliant'!D122</f>
        <v>0</v>
      </c>
      <c r="E166" s="433"/>
      <c r="F166" s="433"/>
      <c r="G166" s="95" t="str">
        <f>IF(VLOOKUP(A166,'High Risk Non-Compliant'!B:K,$H$48,FALSE)=0,"N/A",VLOOKUP(A166,'High Risk Non-Compliant'!B:K,$H$48,FALSE))</f>
        <v>N/A</v>
      </c>
      <c r="H166" s="95" t="str">
        <f>IF(G166="N/A","N/A",VLOOKUP(G166,'Crosswalk Detail'!A:B,2,FALSE))</f>
        <v>N/A</v>
      </c>
    </row>
    <row r="167" spans="1:8" ht="144" customHeight="1" x14ac:dyDescent="0.2">
      <c r="A167" s="96">
        <f>'High Risk Non-Compliant'!B123</f>
        <v>0</v>
      </c>
      <c r="B167" s="432">
        <f>'High Risk Non-Compliant'!C123</f>
        <v>0</v>
      </c>
      <c r="C167" s="432"/>
      <c r="D167" s="433">
        <f>'High Risk Non-Compliant'!D123</f>
        <v>0</v>
      </c>
      <c r="E167" s="433"/>
      <c r="F167" s="433"/>
      <c r="G167" s="95" t="str">
        <f>IF(VLOOKUP(A167,'High Risk Non-Compliant'!B:K,$H$48,FALSE)=0,"N/A",VLOOKUP(A167,'High Risk Non-Compliant'!B:K,$H$48,FALSE))</f>
        <v>N/A</v>
      </c>
      <c r="H167" s="95" t="str">
        <f>IF(G167="N/A","N/A",VLOOKUP(G167,'Crosswalk Detail'!A:B,2,FALSE))</f>
        <v>N/A</v>
      </c>
    </row>
    <row r="168" spans="1:8" ht="144" customHeight="1" x14ac:dyDescent="0.2">
      <c r="A168" s="96">
        <f>'High Risk Non-Compliant'!B124</f>
        <v>0</v>
      </c>
      <c r="B168" s="432">
        <f>'High Risk Non-Compliant'!C124</f>
        <v>0</v>
      </c>
      <c r="C168" s="432"/>
      <c r="D168" s="433">
        <f>'High Risk Non-Compliant'!D124</f>
        <v>0</v>
      </c>
      <c r="E168" s="433"/>
      <c r="F168" s="433"/>
      <c r="G168" s="95" t="str">
        <f>IF(VLOOKUP(A168,'High Risk Non-Compliant'!B:K,$H$48,FALSE)=0,"N/A",VLOOKUP(A168,'High Risk Non-Compliant'!B:K,$H$48,FALSE))</f>
        <v>N/A</v>
      </c>
      <c r="H168" s="95" t="str">
        <f>IF(G168="N/A","N/A",VLOOKUP(G168,'Crosswalk Detail'!A:B,2,FALSE))</f>
        <v>N/A</v>
      </c>
    </row>
    <row r="169" spans="1:8" ht="144" customHeight="1" x14ac:dyDescent="0.2">
      <c r="A169" s="96">
        <f>'High Risk Non-Compliant'!B125</f>
        <v>0</v>
      </c>
      <c r="B169" s="432">
        <f>'High Risk Non-Compliant'!C125</f>
        <v>0</v>
      </c>
      <c r="C169" s="432"/>
      <c r="D169" s="433">
        <f>'High Risk Non-Compliant'!D125</f>
        <v>0</v>
      </c>
      <c r="E169" s="433"/>
      <c r="F169" s="433"/>
      <c r="G169" s="95" t="str">
        <f>IF(VLOOKUP(A169,'High Risk Non-Compliant'!B:K,$H$48,FALSE)=0,"N/A",VLOOKUP(A169,'High Risk Non-Compliant'!B:K,$H$48,FALSE))</f>
        <v>N/A</v>
      </c>
      <c r="H169" s="95" t="str">
        <f>IF(G169="N/A","N/A",VLOOKUP(G169,'Crosswalk Detail'!A:B,2,FALSE))</f>
        <v>N/A</v>
      </c>
    </row>
    <row r="170" spans="1:8" ht="144" customHeight="1" x14ac:dyDescent="0.2">
      <c r="A170" s="96">
        <f>'High Risk Non-Compliant'!B126</f>
        <v>0</v>
      </c>
      <c r="B170" s="432">
        <f>'High Risk Non-Compliant'!C126</f>
        <v>0</v>
      </c>
      <c r="C170" s="432"/>
      <c r="D170" s="433">
        <f>'High Risk Non-Compliant'!D126</f>
        <v>0</v>
      </c>
      <c r="E170" s="433"/>
      <c r="F170" s="433"/>
      <c r="G170" s="95" t="str">
        <f>IF(VLOOKUP(A170,'High Risk Non-Compliant'!B:K,$H$48,FALSE)=0,"N/A",VLOOKUP(A170,'High Risk Non-Compliant'!B:K,$H$48,FALSE))</f>
        <v>N/A</v>
      </c>
      <c r="H170" s="95" t="str">
        <f>IF(G170="N/A","N/A",VLOOKUP(G170,'Crosswalk Detail'!A:B,2,FALSE))</f>
        <v>N/A</v>
      </c>
    </row>
    <row r="171" spans="1:8" ht="144" customHeight="1" x14ac:dyDescent="0.2">
      <c r="A171" s="96">
        <f>'High Risk Non-Compliant'!B127</f>
        <v>0</v>
      </c>
      <c r="B171" s="432">
        <f>'High Risk Non-Compliant'!C127</f>
        <v>0</v>
      </c>
      <c r="C171" s="432"/>
      <c r="D171" s="433">
        <f>'High Risk Non-Compliant'!D127</f>
        <v>0</v>
      </c>
      <c r="E171" s="433"/>
      <c r="F171" s="433"/>
      <c r="G171" s="95" t="str">
        <f>IF(VLOOKUP(A171,'High Risk Non-Compliant'!B:K,$H$48,FALSE)=0,"N/A",VLOOKUP(A171,'High Risk Non-Compliant'!B:K,$H$48,FALSE))</f>
        <v>N/A</v>
      </c>
      <c r="H171" s="95" t="str">
        <f>IF(G171="N/A","N/A",VLOOKUP(G171,'Crosswalk Detail'!A:B,2,FALSE))</f>
        <v>N/A</v>
      </c>
    </row>
    <row r="172" spans="1:8" ht="144" customHeight="1" x14ac:dyDescent="0.2">
      <c r="A172" s="96">
        <f>'High Risk Non-Compliant'!B128</f>
        <v>0</v>
      </c>
      <c r="B172" s="432">
        <f>'High Risk Non-Compliant'!C128</f>
        <v>0</v>
      </c>
      <c r="C172" s="432"/>
      <c r="D172" s="433">
        <f>'High Risk Non-Compliant'!D128</f>
        <v>0</v>
      </c>
      <c r="E172" s="433"/>
      <c r="F172" s="433"/>
      <c r="G172" s="95" t="str">
        <f>IF(VLOOKUP(A172,'High Risk Non-Compliant'!B:K,$H$48,FALSE)=0,"N/A",VLOOKUP(A172,'High Risk Non-Compliant'!B:K,$H$48,FALSE))</f>
        <v>N/A</v>
      </c>
      <c r="H172" s="95" t="str">
        <f>IF(G172="N/A","N/A",VLOOKUP(G172,'Crosswalk Detail'!A:B,2,FALSE))</f>
        <v>N/A</v>
      </c>
    </row>
    <row r="173" spans="1:8" ht="144" customHeight="1" x14ac:dyDescent="0.2">
      <c r="A173" s="96">
        <f>'High Risk Non-Compliant'!B129</f>
        <v>0</v>
      </c>
      <c r="B173" s="432">
        <f>'High Risk Non-Compliant'!C129</f>
        <v>0</v>
      </c>
      <c r="C173" s="432"/>
      <c r="D173" s="433">
        <f>'High Risk Non-Compliant'!D129</f>
        <v>0</v>
      </c>
      <c r="E173" s="433"/>
      <c r="F173" s="433"/>
      <c r="G173" s="95" t="str">
        <f>IF(VLOOKUP(A173,'High Risk Non-Compliant'!B:K,$H$48,FALSE)=0,"N/A",VLOOKUP(A173,'High Risk Non-Compliant'!B:K,$H$48,FALSE))</f>
        <v>N/A</v>
      </c>
      <c r="H173" s="95" t="str">
        <f>IF(G173="N/A","N/A",VLOOKUP(G173,'Crosswalk Detail'!A:B,2,FALSE))</f>
        <v>N/A</v>
      </c>
    </row>
    <row r="174" spans="1:8" ht="144" customHeight="1" x14ac:dyDescent="0.2">
      <c r="A174" s="96">
        <f>'High Risk Non-Compliant'!B130</f>
        <v>0</v>
      </c>
      <c r="B174" s="432">
        <f>'High Risk Non-Compliant'!C130</f>
        <v>0</v>
      </c>
      <c r="C174" s="432"/>
      <c r="D174" s="433">
        <f>'High Risk Non-Compliant'!D130</f>
        <v>0</v>
      </c>
      <c r="E174" s="433"/>
      <c r="F174" s="433"/>
      <c r="G174" s="95" t="str">
        <f>IF(VLOOKUP(A174,'High Risk Non-Compliant'!B:K,$H$48,FALSE)=0,"N/A",VLOOKUP(A174,'High Risk Non-Compliant'!B:K,$H$48,FALSE))</f>
        <v>N/A</v>
      </c>
      <c r="H174" s="95" t="str">
        <f>IF(G174="N/A","N/A",VLOOKUP(G174,'Crosswalk Detail'!A:B,2,FALSE))</f>
        <v>N/A</v>
      </c>
    </row>
    <row r="175" spans="1:8" ht="144" customHeight="1" x14ac:dyDescent="0.2">
      <c r="A175" s="96">
        <f>'High Risk Non-Compliant'!B131</f>
        <v>0</v>
      </c>
      <c r="B175" s="432">
        <f>'High Risk Non-Compliant'!C131</f>
        <v>0</v>
      </c>
      <c r="C175" s="432"/>
      <c r="D175" s="433">
        <f>'High Risk Non-Compliant'!D131</f>
        <v>0</v>
      </c>
      <c r="E175" s="433"/>
      <c r="F175" s="433"/>
      <c r="G175" s="95" t="str">
        <f>IF(VLOOKUP(A175,'High Risk Non-Compliant'!B:K,$H$48,FALSE)=0,"N/A",VLOOKUP(A175,'High Risk Non-Compliant'!B:K,$H$48,FALSE))</f>
        <v>N/A</v>
      </c>
      <c r="H175" s="95" t="str">
        <f>IF(G175="N/A","N/A",VLOOKUP(G175,'Crosswalk Detail'!A:B,2,FALSE))</f>
        <v>N/A</v>
      </c>
    </row>
    <row r="176" spans="1:8" ht="144" customHeight="1" x14ac:dyDescent="0.2">
      <c r="A176" s="96">
        <f>'High Risk Non-Compliant'!B132</f>
        <v>0</v>
      </c>
      <c r="B176" s="432">
        <f>'High Risk Non-Compliant'!C132</f>
        <v>0</v>
      </c>
      <c r="C176" s="432"/>
      <c r="D176" s="433">
        <f>'High Risk Non-Compliant'!D132</f>
        <v>0</v>
      </c>
      <c r="E176" s="433"/>
      <c r="F176" s="433"/>
      <c r="G176" s="95" t="str">
        <f>IF(VLOOKUP(A176,'High Risk Non-Compliant'!B:K,$H$48,FALSE)=0,"N/A",VLOOKUP(A176,'High Risk Non-Compliant'!B:K,$H$48,FALSE))</f>
        <v>N/A</v>
      </c>
      <c r="H176" s="95" t="str">
        <f>IF(G176="N/A","N/A",VLOOKUP(G176,'Crosswalk Detail'!A:B,2,FALSE))</f>
        <v>N/A</v>
      </c>
    </row>
    <row r="177" spans="1:8" ht="144" customHeight="1" x14ac:dyDescent="0.2">
      <c r="A177" s="96">
        <f>'High Risk Non-Compliant'!B133</f>
        <v>0</v>
      </c>
      <c r="B177" s="432">
        <f>'High Risk Non-Compliant'!C133</f>
        <v>0</v>
      </c>
      <c r="C177" s="432"/>
      <c r="D177" s="433">
        <f>'High Risk Non-Compliant'!D133</f>
        <v>0</v>
      </c>
      <c r="E177" s="433"/>
      <c r="F177" s="433"/>
      <c r="G177" s="95" t="str">
        <f>IF(VLOOKUP(A177,'High Risk Non-Compliant'!B:K,$H$48,FALSE)=0,"N/A",VLOOKUP(A177,'High Risk Non-Compliant'!B:K,$H$48,FALSE))</f>
        <v>N/A</v>
      </c>
      <c r="H177" s="95" t="str">
        <f>IF(G177="N/A","N/A",VLOOKUP(G177,'Crosswalk Detail'!A:B,2,FALSE))</f>
        <v>N/A</v>
      </c>
    </row>
    <row r="178" spans="1:8" ht="144" customHeight="1" x14ac:dyDescent="0.2">
      <c r="A178" s="96">
        <f>'High Risk Non-Compliant'!B134</f>
        <v>0</v>
      </c>
      <c r="B178" s="432">
        <f>'High Risk Non-Compliant'!C134</f>
        <v>0</v>
      </c>
      <c r="C178" s="432"/>
      <c r="D178" s="433">
        <f>'High Risk Non-Compliant'!D134</f>
        <v>0</v>
      </c>
      <c r="E178" s="433"/>
      <c r="F178" s="433"/>
      <c r="G178" s="95" t="str">
        <f>IF(VLOOKUP(A178,'High Risk Non-Compliant'!B:K,$H$48,FALSE)=0,"N/A",VLOOKUP(A178,'High Risk Non-Compliant'!B:K,$H$48,FALSE))</f>
        <v>N/A</v>
      </c>
      <c r="H178" s="95" t="str">
        <f>IF(G178="N/A","N/A",VLOOKUP(G178,'Crosswalk Detail'!A:B,2,FALSE))</f>
        <v>N/A</v>
      </c>
    </row>
    <row r="179" spans="1:8" ht="144" customHeight="1" x14ac:dyDescent="0.2">
      <c r="A179" s="96">
        <f>'High Risk Non-Compliant'!B135</f>
        <v>0</v>
      </c>
      <c r="B179" s="432">
        <f>'High Risk Non-Compliant'!C135</f>
        <v>0</v>
      </c>
      <c r="C179" s="432"/>
      <c r="D179" s="433">
        <f>'High Risk Non-Compliant'!D135</f>
        <v>0</v>
      </c>
      <c r="E179" s="433"/>
      <c r="F179" s="433"/>
      <c r="G179" s="95" t="str">
        <f>IF(VLOOKUP(A179,'High Risk Non-Compliant'!B:K,$H$48,FALSE)=0,"N/A",VLOOKUP(A179,'High Risk Non-Compliant'!B:K,$H$48,FALSE))</f>
        <v>N/A</v>
      </c>
      <c r="H179" s="95" t="str">
        <f>IF(G179="N/A","N/A",VLOOKUP(G179,'Crosswalk Detail'!A:B,2,FALSE))</f>
        <v>N/A</v>
      </c>
    </row>
    <row r="180" spans="1:8" ht="144" customHeight="1" x14ac:dyDescent="0.2">
      <c r="A180" s="96">
        <f>'High Risk Non-Compliant'!B136</f>
        <v>0</v>
      </c>
      <c r="B180" s="432">
        <f>'High Risk Non-Compliant'!C136</f>
        <v>0</v>
      </c>
      <c r="C180" s="432"/>
      <c r="D180" s="433">
        <f>'High Risk Non-Compliant'!D136</f>
        <v>0</v>
      </c>
      <c r="E180" s="433"/>
      <c r="F180" s="433"/>
      <c r="G180" s="95" t="str">
        <f>IF(VLOOKUP(A180,'High Risk Non-Compliant'!B:K,$H$48,FALSE)=0,"N/A",VLOOKUP(A180,'High Risk Non-Compliant'!B:K,$H$48,FALSE))</f>
        <v>N/A</v>
      </c>
      <c r="H180" s="95" t="str">
        <f>IF(G180="N/A","N/A",VLOOKUP(G180,'Crosswalk Detail'!A:B,2,FALSE))</f>
        <v>N/A</v>
      </c>
    </row>
    <row r="181" spans="1:8" ht="144" customHeight="1" x14ac:dyDescent="0.2">
      <c r="A181" s="96">
        <f>'High Risk Non-Compliant'!B137</f>
        <v>0</v>
      </c>
      <c r="B181" s="432">
        <f>'High Risk Non-Compliant'!C137</f>
        <v>0</v>
      </c>
      <c r="C181" s="432"/>
      <c r="D181" s="433">
        <f>'High Risk Non-Compliant'!D137</f>
        <v>0</v>
      </c>
      <c r="E181" s="433"/>
      <c r="F181" s="433"/>
      <c r="G181" s="95" t="str">
        <f>IF(VLOOKUP(A181,'High Risk Non-Compliant'!B:K,$H$48,FALSE)=0,"N/A",VLOOKUP(A181,'High Risk Non-Compliant'!B:K,$H$48,FALSE))</f>
        <v>N/A</v>
      </c>
      <c r="H181" s="95" t="str">
        <f>IF(G181="N/A","N/A",VLOOKUP(G181,'Crosswalk Detail'!A:B,2,FALSE))</f>
        <v>N/A</v>
      </c>
    </row>
    <row r="182" spans="1:8" ht="144" customHeight="1" x14ac:dyDescent="0.2">
      <c r="A182" s="96">
        <f>'High Risk Non-Compliant'!B138</f>
        <v>0</v>
      </c>
      <c r="B182" s="432">
        <f>'High Risk Non-Compliant'!C138</f>
        <v>0</v>
      </c>
      <c r="C182" s="432"/>
      <c r="D182" s="433">
        <f>'High Risk Non-Compliant'!D138</f>
        <v>0</v>
      </c>
      <c r="E182" s="433"/>
      <c r="F182" s="433"/>
      <c r="G182" s="95" t="str">
        <f>IF(VLOOKUP(A182,'High Risk Non-Compliant'!B:K,$H$48,FALSE)=0,"N/A",VLOOKUP(A182,'High Risk Non-Compliant'!B:K,$H$48,FALSE))</f>
        <v>N/A</v>
      </c>
      <c r="H182" s="95" t="str">
        <f>IF(G182="N/A","N/A",VLOOKUP(G182,'Crosswalk Detail'!A:B,2,FALSE))</f>
        <v>N/A</v>
      </c>
    </row>
    <row r="183" spans="1:8" ht="144" customHeight="1" x14ac:dyDescent="0.2">
      <c r="A183" s="96">
        <f>'High Risk Non-Compliant'!B139</f>
        <v>0</v>
      </c>
      <c r="B183" s="432">
        <f>'High Risk Non-Compliant'!C139</f>
        <v>0</v>
      </c>
      <c r="C183" s="432"/>
      <c r="D183" s="433">
        <f>'High Risk Non-Compliant'!D139</f>
        <v>0</v>
      </c>
      <c r="E183" s="433"/>
      <c r="F183" s="433"/>
      <c r="G183" s="95" t="str">
        <f>IF(VLOOKUP(A183,'High Risk Non-Compliant'!B:K,$H$48,FALSE)=0,"N/A",VLOOKUP(A183,'High Risk Non-Compliant'!B:K,$H$48,FALSE))</f>
        <v>N/A</v>
      </c>
      <c r="H183" s="95" t="str">
        <f>IF(G183="N/A","N/A",VLOOKUP(G183,'Crosswalk Detail'!A:B,2,FALSE))</f>
        <v>N/A</v>
      </c>
    </row>
    <row r="184" spans="1:8" ht="144" customHeight="1" x14ac:dyDescent="0.2">
      <c r="A184" s="96">
        <f>'High Risk Non-Compliant'!B140</f>
        <v>0</v>
      </c>
      <c r="B184" s="432">
        <f>'High Risk Non-Compliant'!C140</f>
        <v>0</v>
      </c>
      <c r="C184" s="432"/>
      <c r="D184" s="433">
        <f>'High Risk Non-Compliant'!D140</f>
        <v>0</v>
      </c>
      <c r="E184" s="433"/>
      <c r="F184" s="433"/>
      <c r="G184" s="95" t="str">
        <f>IF(VLOOKUP(A184,'High Risk Non-Compliant'!B:K,$H$48,FALSE)=0,"N/A",VLOOKUP(A184,'High Risk Non-Compliant'!B:K,$H$48,FALSE))</f>
        <v>N/A</v>
      </c>
      <c r="H184" s="95" t="str">
        <f>IF(G184="N/A","N/A",VLOOKUP(G184,'Crosswalk Detail'!A:B,2,FALSE))</f>
        <v>N/A</v>
      </c>
    </row>
    <row r="185" spans="1:8" ht="144" customHeight="1" x14ac:dyDescent="0.2">
      <c r="A185" s="96">
        <f>'High Risk Non-Compliant'!B141</f>
        <v>0</v>
      </c>
      <c r="B185" s="432">
        <f>'High Risk Non-Compliant'!C141</f>
        <v>0</v>
      </c>
      <c r="C185" s="432"/>
      <c r="D185" s="433">
        <f>'High Risk Non-Compliant'!D141</f>
        <v>0</v>
      </c>
      <c r="E185" s="433"/>
      <c r="F185" s="433"/>
      <c r="G185" s="95" t="str">
        <f>IF(VLOOKUP(A185,'High Risk Non-Compliant'!B:K,$H$48,FALSE)=0,"N/A",VLOOKUP(A185,'High Risk Non-Compliant'!B:K,$H$48,FALSE))</f>
        <v>N/A</v>
      </c>
      <c r="H185" s="95" t="str">
        <f>IF(G185="N/A","N/A",VLOOKUP(G185,'Crosswalk Detail'!A:B,2,FALSE))</f>
        <v>N/A</v>
      </c>
    </row>
    <row r="186" spans="1:8" ht="144" customHeight="1" x14ac:dyDescent="0.2">
      <c r="A186" s="96">
        <f>'High Risk Non-Compliant'!B142</f>
        <v>0</v>
      </c>
      <c r="B186" s="432">
        <f>'High Risk Non-Compliant'!C142</f>
        <v>0</v>
      </c>
      <c r="C186" s="432"/>
      <c r="D186" s="433">
        <f>'High Risk Non-Compliant'!D142</f>
        <v>0</v>
      </c>
      <c r="E186" s="433"/>
      <c r="F186" s="433"/>
      <c r="G186" s="95" t="str">
        <f>IF(VLOOKUP(A186,'High Risk Non-Compliant'!B:K,$H$48,FALSE)=0,"N/A",VLOOKUP(A186,'High Risk Non-Compliant'!B:K,$H$48,FALSE))</f>
        <v>N/A</v>
      </c>
      <c r="H186" s="95" t="str">
        <f>IF(G186="N/A","N/A",VLOOKUP(G186,'Crosswalk Detail'!A:B,2,FALSE))</f>
        <v>N/A</v>
      </c>
    </row>
    <row r="187" spans="1:8" ht="144" customHeight="1" x14ac:dyDescent="0.2">
      <c r="A187" s="96">
        <f>'High Risk Non-Compliant'!B143</f>
        <v>0</v>
      </c>
      <c r="B187" s="432">
        <f>'High Risk Non-Compliant'!C143</f>
        <v>0</v>
      </c>
      <c r="C187" s="432"/>
      <c r="D187" s="433">
        <f>'High Risk Non-Compliant'!D143</f>
        <v>0</v>
      </c>
      <c r="E187" s="433"/>
      <c r="F187" s="433"/>
      <c r="G187" s="95" t="str">
        <f>IF(VLOOKUP(A187,'High Risk Non-Compliant'!B:K,$H$48,FALSE)=0,"N/A",VLOOKUP(A187,'High Risk Non-Compliant'!B:K,$H$48,FALSE))</f>
        <v>N/A</v>
      </c>
      <c r="H187" s="95" t="str">
        <f>IF(G187="N/A","N/A",VLOOKUP(G187,'Crosswalk Detail'!A:B,2,FALSE))</f>
        <v>N/A</v>
      </c>
    </row>
    <row r="188" spans="1:8" ht="144" customHeight="1" x14ac:dyDescent="0.2">
      <c r="A188" s="96">
        <f>'High Risk Non-Compliant'!B144</f>
        <v>0</v>
      </c>
      <c r="B188" s="432">
        <f>'High Risk Non-Compliant'!C144</f>
        <v>0</v>
      </c>
      <c r="C188" s="432"/>
      <c r="D188" s="433">
        <f>'High Risk Non-Compliant'!D144</f>
        <v>0</v>
      </c>
      <c r="E188" s="433"/>
      <c r="F188" s="433"/>
      <c r="G188" s="95" t="str">
        <f>IF(VLOOKUP(A188,'High Risk Non-Compliant'!B:K,$H$48,FALSE)=0,"N/A",VLOOKUP(A188,'High Risk Non-Compliant'!B:K,$H$48,FALSE))</f>
        <v>N/A</v>
      </c>
      <c r="H188" s="95" t="str">
        <f>IF(G188="N/A","N/A",VLOOKUP(G188,'Crosswalk Detail'!A:B,2,FALSE))</f>
        <v>N/A</v>
      </c>
    </row>
    <row r="189" spans="1:8" ht="144" customHeight="1" x14ac:dyDescent="0.2">
      <c r="A189" s="96">
        <f>'High Risk Non-Compliant'!B145</f>
        <v>0</v>
      </c>
      <c r="B189" s="432">
        <f>'High Risk Non-Compliant'!C145</f>
        <v>0</v>
      </c>
      <c r="C189" s="432"/>
      <c r="D189" s="433">
        <f>'High Risk Non-Compliant'!D145</f>
        <v>0</v>
      </c>
      <c r="E189" s="433"/>
      <c r="F189" s="433"/>
      <c r="G189" s="95" t="str">
        <f>IF(VLOOKUP(A189,'High Risk Non-Compliant'!B:K,$H$48,FALSE)=0,"N/A",VLOOKUP(A189,'High Risk Non-Compliant'!B:K,$H$48,FALSE))</f>
        <v>N/A</v>
      </c>
      <c r="H189" s="95" t="str">
        <f>IF(G189="N/A","N/A",VLOOKUP(G189,'Crosswalk Detail'!A:B,2,FALSE))</f>
        <v>N/A</v>
      </c>
    </row>
    <row r="190" spans="1:8" ht="144" customHeight="1" x14ac:dyDescent="0.2">
      <c r="A190" s="96">
        <f>'High Risk Non-Compliant'!B146</f>
        <v>0</v>
      </c>
      <c r="B190" s="432">
        <f>'High Risk Non-Compliant'!C146</f>
        <v>0</v>
      </c>
      <c r="C190" s="432"/>
      <c r="D190" s="433">
        <f>'High Risk Non-Compliant'!D146</f>
        <v>0</v>
      </c>
      <c r="E190" s="433"/>
      <c r="F190" s="433"/>
      <c r="G190" s="95" t="str">
        <f>IF(VLOOKUP(A190,'High Risk Non-Compliant'!B:K,$H$48,FALSE)=0,"N/A",VLOOKUP(A190,'High Risk Non-Compliant'!B:K,$H$48,FALSE))</f>
        <v>N/A</v>
      </c>
      <c r="H190" s="95" t="str">
        <f>IF(G190="N/A","N/A",VLOOKUP(G190,'Crosswalk Detail'!A:B,2,FALSE))</f>
        <v>N/A</v>
      </c>
    </row>
    <row r="191" spans="1:8" ht="144" customHeight="1" x14ac:dyDescent="0.2">
      <c r="A191" s="96">
        <f>'High Risk Non-Compliant'!B147</f>
        <v>0</v>
      </c>
      <c r="B191" s="432">
        <f>'High Risk Non-Compliant'!C147</f>
        <v>0</v>
      </c>
      <c r="C191" s="432"/>
      <c r="D191" s="433">
        <f>'High Risk Non-Compliant'!D147</f>
        <v>0</v>
      </c>
      <c r="E191" s="433"/>
      <c r="F191" s="433"/>
      <c r="G191" s="95" t="str">
        <f>IF(VLOOKUP(A191,'High Risk Non-Compliant'!B:K,$H$48,FALSE)=0,"N/A",VLOOKUP(A191,'High Risk Non-Compliant'!B:K,$H$48,FALSE))</f>
        <v>N/A</v>
      </c>
      <c r="H191" s="95" t="str">
        <f>IF(G191="N/A","N/A",VLOOKUP(G191,'Crosswalk Detail'!A:B,2,FALSE))</f>
        <v>N/A</v>
      </c>
    </row>
    <row r="192" spans="1:8" ht="144" customHeight="1" x14ac:dyDescent="0.2">
      <c r="A192" s="96">
        <f>'High Risk Non-Compliant'!B148</f>
        <v>0</v>
      </c>
      <c r="B192" s="432">
        <f>'High Risk Non-Compliant'!C148</f>
        <v>0</v>
      </c>
      <c r="C192" s="432"/>
      <c r="D192" s="433">
        <f>'High Risk Non-Compliant'!D148</f>
        <v>0</v>
      </c>
      <c r="E192" s="433"/>
      <c r="F192" s="433"/>
      <c r="G192" s="95" t="str">
        <f>IF(VLOOKUP(A192,'High Risk Non-Compliant'!B:K,$H$48,FALSE)=0,"N/A",VLOOKUP(A192,'High Risk Non-Compliant'!B:K,$H$48,FALSE))</f>
        <v>N/A</v>
      </c>
      <c r="H192" s="95" t="str">
        <f>IF(G192="N/A","N/A",VLOOKUP(G192,'Crosswalk Detail'!A:B,2,FALSE))</f>
        <v>N/A</v>
      </c>
    </row>
    <row r="193" spans="1:8" ht="144" customHeight="1" x14ac:dyDescent="0.2">
      <c r="A193" s="96">
        <f>'High Risk Non-Compliant'!B149</f>
        <v>0</v>
      </c>
      <c r="B193" s="432">
        <f>'High Risk Non-Compliant'!C149</f>
        <v>0</v>
      </c>
      <c r="C193" s="432"/>
      <c r="D193" s="433">
        <f>'High Risk Non-Compliant'!D149</f>
        <v>0</v>
      </c>
      <c r="E193" s="433"/>
      <c r="F193" s="433"/>
      <c r="G193" s="95" t="str">
        <f>IF(VLOOKUP(A193,'High Risk Non-Compliant'!B:K,$H$48,FALSE)=0,"N/A",VLOOKUP(A193,'High Risk Non-Compliant'!B:K,$H$48,FALSE))</f>
        <v>N/A</v>
      </c>
      <c r="H193" s="95" t="str">
        <f>IF(G193="N/A","N/A",VLOOKUP(G193,'Crosswalk Detail'!A:B,2,FALSE))</f>
        <v>N/A</v>
      </c>
    </row>
    <row r="194" spans="1:8" ht="144" customHeight="1" x14ac:dyDescent="0.2">
      <c r="A194" s="96">
        <f>'High Risk Non-Compliant'!B150</f>
        <v>0</v>
      </c>
      <c r="B194" s="432">
        <f>'High Risk Non-Compliant'!C150</f>
        <v>0</v>
      </c>
      <c r="C194" s="432"/>
      <c r="D194" s="433">
        <f>'High Risk Non-Compliant'!D150</f>
        <v>0</v>
      </c>
      <c r="E194" s="433"/>
      <c r="F194" s="433"/>
      <c r="G194" s="95" t="str">
        <f>IF(VLOOKUP(A194,'High Risk Non-Compliant'!B:K,$H$48,FALSE)=0,"N/A",VLOOKUP(A194,'High Risk Non-Compliant'!B:K,$H$48,FALSE))</f>
        <v>N/A</v>
      </c>
      <c r="H194" s="95" t="str">
        <f>IF(G194="N/A","N/A",VLOOKUP(G194,'Crosswalk Detail'!A:B,2,FALSE))</f>
        <v>N/A</v>
      </c>
    </row>
    <row r="195" spans="1:8" ht="144" customHeight="1" x14ac:dyDescent="0.2">
      <c r="A195" s="96">
        <f>'High Risk Non-Compliant'!B151</f>
        <v>0</v>
      </c>
      <c r="B195" s="432">
        <f>'High Risk Non-Compliant'!C151</f>
        <v>0</v>
      </c>
      <c r="C195" s="432"/>
      <c r="D195" s="433">
        <f>'High Risk Non-Compliant'!D151</f>
        <v>0</v>
      </c>
      <c r="E195" s="433"/>
      <c r="F195" s="433"/>
      <c r="G195" s="95" t="str">
        <f>IF(VLOOKUP(A195,'High Risk Non-Compliant'!B:K,$H$48,FALSE)=0,"N/A",VLOOKUP(A195,'High Risk Non-Compliant'!B:K,$H$48,FALSE))</f>
        <v>N/A</v>
      </c>
      <c r="H195" s="95" t="str">
        <f>IF(G195="N/A","N/A",VLOOKUP(G195,'Crosswalk Detail'!A:B,2,FALSE))</f>
        <v>N/A</v>
      </c>
    </row>
    <row r="196" spans="1:8" ht="144" customHeight="1" x14ac:dyDescent="0.2">
      <c r="A196" s="96">
        <f>'High Risk Non-Compliant'!B152</f>
        <v>0</v>
      </c>
      <c r="B196" s="432">
        <f>'High Risk Non-Compliant'!C152</f>
        <v>0</v>
      </c>
      <c r="C196" s="432"/>
      <c r="D196" s="433">
        <f>'High Risk Non-Compliant'!D152</f>
        <v>0</v>
      </c>
      <c r="E196" s="433"/>
      <c r="F196" s="433"/>
      <c r="G196" s="95" t="str">
        <f>IF(VLOOKUP(A196,'High Risk Non-Compliant'!B:K,$H$48,FALSE)=0,"N/A",VLOOKUP(A196,'High Risk Non-Compliant'!B:K,$H$48,FALSE))</f>
        <v>N/A</v>
      </c>
      <c r="H196" s="95" t="str">
        <f>IF(G196="N/A","N/A",VLOOKUP(G196,'Crosswalk Detail'!A:B,2,FALSE))</f>
        <v>N/A</v>
      </c>
    </row>
    <row r="197" spans="1:8" ht="144" customHeight="1" x14ac:dyDescent="0.2">
      <c r="A197" s="96">
        <f>'High Risk Non-Compliant'!B153</f>
        <v>0</v>
      </c>
      <c r="B197" s="432">
        <f>'High Risk Non-Compliant'!C153</f>
        <v>0</v>
      </c>
      <c r="C197" s="432"/>
      <c r="D197" s="433">
        <f>'High Risk Non-Compliant'!D153</f>
        <v>0</v>
      </c>
      <c r="E197" s="433"/>
      <c r="F197" s="433"/>
      <c r="G197" s="95" t="str">
        <f>IF(VLOOKUP(A197,'High Risk Non-Compliant'!B:K,$H$48,FALSE)=0,"N/A",VLOOKUP(A197,'High Risk Non-Compliant'!B:K,$H$48,FALSE))</f>
        <v>N/A</v>
      </c>
      <c r="H197" s="95" t="str">
        <f>IF(G197="N/A","N/A",VLOOKUP(G197,'Crosswalk Detail'!A:B,2,FALSE))</f>
        <v>N/A</v>
      </c>
    </row>
    <row r="198" spans="1:8" ht="144" customHeight="1" x14ac:dyDescent="0.2">
      <c r="A198" s="96">
        <f>'High Risk Non-Compliant'!B154</f>
        <v>0</v>
      </c>
      <c r="B198" s="432">
        <f>'High Risk Non-Compliant'!C154</f>
        <v>0</v>
      </c>
      <c r="C198" s="432"/>
      <c r="D198" s="433">
        <f>'High Risk Non-Compliant'!D154</f>
        <v>0</v>
      </c>
      <c r="E198" s="433"/>
      <c r="F198" s="433"/>
      <c r="G198" s="95" t="str">
        <f>IF(VLOOKUP(A198,'High Risk Non-Compliant'!B:K,$H$48,FALSE)=0,"N/A",VLOOKUP(A198,'High Risk Non-Compliant'!B:K,$H$48,FALSE))</f>
        <v>N/A</v>
      </c>
      <c r="H198" s="95" t="str">
        <f>IF(G198="N/A","N/A",VLOOKUP(G198,'Crosswalk Detail'!A:B,2,FALSE))</f>
        <v>N/A</v>
      </c>
    </row>
    <row r="199" spans="1:8" ht="144" customHeight="1" x14ac:dyDescent="0.2">
      <c r="A199" s="96">
        <f>'High Risk Non-Compliant'!B155</f>
        <v>0</v>
      </c>
      <c r="B199" s="432">
        <f>'High Risk Non-Compliant'!C155</f>
        <v>0</v>
      </c>
      <c r="C199" s="432"/>
      <c r="D199" s="433">
        <f>'High Risk Non-Compliant'!D155</f>
        <v>0</v>
      </c>
      <c r="E199" s="433"/>
      <c r="F199" s="433"/>
      <c r="G199" s="95" t="str">
        <f>IF(VLOOKUP(A199,'High Risk Non-Compliant'!B:K,$H$48,FALSE)=0,"N/A",VLOOKUP(A199,'High Risk Non-Compliant'!B:K,$H$48,FALSE))</f>
        <v>N/A</v>
      </c>
      <c r="H199" s="95" t="str">
        <f>IF(G199="N/A","N/A",VLOOKUP(G199,'Crosswalk Detail'!A:B,2,FALSE))</f>
        <v>N/A</v>
      </c>
    </row>
    <row r="200" spans="1:8" ht="144" customHeight="1" x14ac:dyDescent="0.2">
      <c r="A200" s="96">
        <f>'High Risk Non-Compliant'!B156</f>
        <v>0</v>
      </c>
      <c r="B200" s="432">
        <f>'High Risk Non-Compliant'!C156</f>
        <v>0</v>
      </c>
      <c r="C200" s="432"/>
      <c r="D200" s="433">
        <f>'High Risk Non-Compliant'!D156</f>
        <v>0</v>
      </c>
      <c r="E200" s="433"/>
      <c r="F200" s="433"/>
      <c r="G200" s="95" t="str">
        <f>IF(VLOOKUP(A200,'High Risk Non-Compliant'!B:K,$H$48,FALSE)=0,"N/A",VLOOKUP(A200,'High Risk Non-Compliant'!B:K,$H$48,FALSE))</f>
        <v>N/A</v>
      </c>
      <c r="H200" s="95" t="str">
        <f>IF(G200="N/A","N/A",VLOOKUP(G200,'Crosswalk Detail'!A:B,2,FALSE))</f>
        <v>N/A</v>
      </c>
    </row>
    <row r="201" spans="1:8" ht="144" customHeight="1" x14ac:dyDescent="0.2">
      <c r="A201" s="96">
        <f>'High Risk Non-Compliant'!B157</f>
        <v>0</v>
      </c>
      <c r="B201" s="432">
        <f>'High Risk Non-Compliant'!C157</f>
        <v>0</v>
      </c>
      <c r="C201" s="432"/>
      <c r="D201" s="433">
        <f>'High Risk Non-Compliant'!D157</f>
        <v>0</v>
      </c>
      <c r="E201" s="433"/>
      <c r="F201" s="433"/>
      <c r="G201" s="95" t="str">
        <f>IF(VLOOKUP(A201,'High Risk Non-Compliant'!B:K,$H$48,FALSE)=0,"N/A",VLOOKUP(A201,'High Risk Non-Compliant'!B:K,$H$48,FALSE))</f>
        <v>N/A</v>
      </c>
      <c r="H201" s="95" t="str">
        <f>IF(G201="N/A","N/A",VLOOKUP(G201,'Crosswalk Detail'!A:B,2,FALSE))</f>
        <v>N/A</v>
      </c>
    </row>
    <row r="202" spans="1:8" ht="144" customHeight="1" x14ac:dyDescent="0.2">
      <c r="A202" s="96">
        <f>'High Risk Non-Compliant'!B158</f>
        <v>0</v>
      </c>
      <c r="B202" s="432">
        <f>'High Risk Non-Compliant'!C158</f>
        <v>0</v>
      </c>
      <c r="C202" s="432"/>
      <c r="D202" s="433">
        <f>'High Risk Non-Compliant'!D158</f>
        <v>0</v>
      </c>
      <c r="E202" s="433"/>
      <c r="F202" s="433"/>
      <c r="G202" s="95" t="str">
        <f>IF(VLOOKUP(A202,'High Risk Non-Compliant'!B:K,$H$48,FALSE)=0,"N/A",VLOOKUP(A202,'High Risk Non-Compliant'!B:K,$H$48,FALSE))</f>
        <v>N/A</v>
      </c>
      <c r="H202" s="95" t="str">
        <f>IF(G202="N/A","N/A",VLOOKUP(G202,'Crosswalk Detail'!A:B,2,FALSE))</f>
        <v>N/A</v>
      </c>
    </row>
    <row r="203" spans="1:8" ht="144" customHeight="1" x14ac:dyDescent="0.2">
      <c r="A203" s="96">
        <f>'High Risk Non-Compliant'!B159</f>
        <v>0</v>
      </c>
      <c r="B203" s="432">
        <f>'High Risk Non-Compliant'!C159</f>
        <v>0</v>
      </c>
      <c r="C203" s="432"/>
      <c r="D203" s="433">
        <f>'High Risk Non-Compliant'!D159</f>
        <v>0</v>
      </c>
      <c r="E203" s="433"/>
      <c r="F203" s="433"/>
      <c r="G203" s="95" t="str">
        <f>IF(VLOOKUP(A203,'High Risk Non-Compliant'!B:K,$H$48,FALSE)=0,"N/A",VLOOKUP(A203,'High Risk Non-Compliant'!B:K,$H$48,FALSE))</f>
        <v>N/A</v>
      </c>
      <c r="H203" s="95" t="str">
        <f>IF(G203="N/A","N/A",VLOOKUP(G203,'Crosswalk Detail'!A:B,2,FALSE))</f>
        <v>N/A</v>
      </c>
    </row>
    <row r="204" spans="1:8" ht="144" customHeight="1" x14ac:dyDescent="0.2">
      <c r="A204" s="96">
        <f>'High Risk Non-Compliant'!B160</f>
        <v>0</v>
      </c>
      <c r="B204" s="432">
        <f>'High Risk Non-Compliant'!C160</f>
        <v>0</v>
      </c>
      <c r="C204" s="432"/>
      <c r="D204" s="433">
        <f>'High Risk Non-Compliant'!D160</f>
        <v>0</v>
      </c>
      <c r="E204" s="433"/>
      <c r="F204" s="433"/>
      <c r="G204" s="95" t="str">
        <f>IF(VLOOKUP(A204,'High Risk Non-Compliant'!B:K,$H$48,FALSE)=0,"N/A",VLOOKUP(A204,'High Risk Non-Compliant'!B:K,$H$48,FALSE))</f>
        <v>N/A</v>
      </c>
      <c r="H204" s="95" t="str">
        <f>IF(G204="N/A","N/A",VLOOKUP(G204,'Crosswalk Detail'!A:B,2,FALSE))</f>
        <v>N/A</v>
      </c>
    </row>
    <row r="205" spans="1:8" ht="144" customHeight="1" x14ac:dyDescent="0.2">
      <c r="A205" s="96">
        <f>'High Risk Non-Compliant'!B161</f>
        <v>0</v>
      </c>
      <c r="B205" s="432">
        <f>'High Risk Non-Compliant'!C161</f>
        <v>0</v>
      </c>
      <c r="C205" s="432"/>
      <c r="D205" s="433">
        <f>'High Risk Non-Compliant'!D161</f>
        <v>0</v>
      </c>
      <c r="E205" s="433"/>
      <c r="F205" s="433"/>
      <c r="G205" s="95" t="str">
        <f>IF(VLOOKUP(A205,'High Risk Non-Compliant'!B:K,$H$48,FALSE)=0,"N/A",VLOOKUP(A205,'High Risk Non-Compliant'!B:K,$H$48,FALSE))</f>
        <v>N/A</v>
      </c>
      <c r="H205" s="95" t="str">
        <f>IF(G205="N/A","N/A",VLOOKUP(G205,'Crosswalk Detail'!A:B,2,FALSE))</f>
        <v>N/A</v>
      </c>
    </row>
    <row r="206" spans="1:8" ht="144" customHeight="1" x14ac:dyDescent="0.2">
      <c r="A206" s="96">
        <f>'High Risk Non-Compliant'!B162</f>
        <v>0</v>
      </c>
      <c r="B206" s="432">
        <f>'High Risk Non-Compliant'!C162</f>
        <v>0</v>
      </c>
      <c r="C206" s="432"/>
      <c r="D206" s="433">
        <f>'High Risk Non-Compliant'!D162</f>
        <v>0</v>
      </c>
      <c r="E206" s="433"/>
      <c r="F206" s="433"/>
      <c r="G206" s="95" t="str">
        <f>IF(VLOOKUP(A206,'High Risk Non-Compliant'!B:K,$H$48,FALSE)=0,"N/A",VLOOKUP(A206,'High Risk Non-Compliant'!B:K,$H$48,FALSE))</f>
        <v>N/A</v>
      </c>
      <c r="H206" s="95" t="str">
        <f>IF(G206="N/A","N/A",VLOOKUP(G206,'Crosswalk Detail'!A:B,2,FALSE))</f>
        <v>N/A</v>
      </c>
    </row>
    <row r="207" spans="1:8" ht="144" customHeight="1" x14ac:dyDescent="0.2">
      <c r="A207" s="96">
        <f>'High Risk Non-Compliant'!B163</f>
        <v>0</v>
      </c>
      <c r="B207" s="432">
        <f>'High Risk Non-Compliant'!C163</f>
        <v>0</v>
      </c>
      <c r="C207" s="432"/>
      <c r="D207" s="433">
        <f>'High Risk Non-Compliant'!D163</f>
        <v>0</v>
      </c>
      <c r="E207" s="433"/>
      <c r="F207" s="433"/>
      <c r="G207" s="95" t="str">
        <f>IF(VLOOKUP(A207,'High Risk Non-Compliant'!B:K,$H$48,FALSE)=0,"N/A",VLOOKUP(A207,'High Risk Non-Compliant'!B:K,$H$48,FALSE))</f>
        <v>N/A</v>
      </c>
      <c r="H207" s="95" t="str">
        <f>IF(G207="N/A","N/A",VLOOKUP(G207,'Crosswalk Detail'!A:B,2,FALSE))</f>
        <v>N/A</v>
      </c>
    </row>
    <row r="208" spans="1:8" ht="144" customHeight="1" x14ac:dyDescent="0.2">
      <c r="A208" s="96">
        <f>'High Risk Non-Compliant'!B164</f>
        <v>0</v>
      </c>
      <c r="B208" s="432">
        <f>'High Risk Non-Compliant'!C164</f>
        <v>0</v>
      </c>
      <c r="C208" s="432"/>
      <c r="D208" s="433">
        <f>'High Risk Non-Compliant'!D164</f>
        <v>0</v>
      </c>
      <c r="E208" s="433"/>
      <c r="F208" s="433"/>
      <c r="G208" s="95" t="str">
        <f>IF(VLOOKUP(A208,'High Risk Non-Compliant'!B:K,$H$48,FALSE)=0,"N/A",VLOOKUP(A208,'High Risk Non-Compliant'!B:K,$H$48,FALSE))</f>
        <v>N/A</v>
      </c>
      <c r="H208" s="95" t="str">
        <f>IF(G208="N/A","N/A",VLOOKUP(G208,'Crosswalk Detail'!A:B,2,FALSE))</f>
        <v>N/A</v>
      </c>
    </row>
    <row r="209" spans="1:8" ht="144" customHeight="1" x14ac:dyDescent="0.2">
      <c r="A209" s="96">
        <f>'High Risk Non-Compliant'!B165</f>
        <v>0</v>
      </c>
      <c r="B209" s="432">
        <f>'High Risk Non-Compliant'!C165</f>
        <v>0</v>
      </c>
      <c r="C209" s="432"/>
      <c r="D209" s="433">
        <f>'High Risk Non-Compliant'!D165</f>
        <v>0</v>
      </c>
      <c r="E209" s="433"/>
      <c r="F209" s="433"/>
      <c r="G209" s="95" t="str">
        <f>IF(VLOOKUP(A209,'High Risk Non-Compliant'!B:K,$H$48,FALSE)=0,"N/A",VLOOKUP(A209,'High Risk Non-Compliant'!B:K,$H$48,FALSE))</f>
        <v>N/A</v>
      </c>
      <c r="H209" s="95" t="str">
        <f>IF(G209="N/A","N/A",VLOOKUP(G209,'Crosswalk Detail'!A:B,2,FALSE))</f>
        <v>N/A</v>
      </c>
    </row>
    <row r="210" spans="1:8" ht="144" customHeight="1" x14ac:dyDescent="0.2">
      <c r="A210" s="96">
        <f>'High Risk Non-Compliant'!B166</f>
        <v>0</v>
      </c>
      <c r="B210" s="432">
        <f>'High Risk Non-Compliant'!C166</f>
        <v>0</v>
      </c>
      <c r="C210" s="432"/>
      <c r="D210" s="433">
        <f>'High Risk Non-Compliant'!D166</f>
        <v>0</v>
      </c>
      <c r="E210" s="433"/>
      <c r="F210" s="433"/>
      <c r="G210" s="95" t="str">
        <f>IF(VLOOKUP(A210,'High Risk Non-Compliant'!B:K,$H$48,FALSE)=0,"N/A",VLOOKUP(A210,'High Risk Non-Compliant'!B:K,$H$48,FALSE))</f>
        <v>N/A</v>
      </c>
      <c r="H210" s="95" t="str">
        <f>IF(G210="N/A","N/A",VLOOKUP(G210,'Crosswalk Detail'!A:B,2,FALSE))</f>
        <v>N/A</v>
      </c>
    </row>
    <row r="211" spans="1:8" ht="144" customHeight="1" x14ac:dyDescent="0.2">
      <c r="A211" s="96">
        <f>'High Risk Non-Compliant'!B167</f>
        <v>0</v>
      </c>
      <c r="B211" s="432">
        <f>'High Risk Non-Compliant'!C167</f>
        <v>0</v>
      </c>
      <c r="C211" s="432"/>
      <c r="D211" s="433">
        <f>'High Risk Non-Compliant'!D167</f>
        <v>0</v>
      </c>
      <c r="E211" s="433"/>
      <c r="F211" s="433"/>
      <c r="G211" s="95" t="str">
        <f>IF(VLOOKUP(A211,'High Risk Non-Compliant'!B:K,$H$48,FALSE)=0,"N/A",VLOOKUP(A211,'High Risk Non-Compliant'!B:K,$H$48,FALSE))</f>
        <v>N/A</v>
      </c>
      <c r="H211" s="95" t="str">
        <f>IF(G211="N/A","N/A",VLOOKUP(G211,'Crosswalk Detail'!A:B,2,FALSE))</f>
        <v>N/A</v>
      </c>
    </row>
    <row r="212" spans="1:8" ht="144" customHeight="1" x14ac:dyDescent="0.2">
      <c r="A212" s="96">
        <f>'High Risk Non-Compliant'!B168</f>
        <v>0</v>
      </c>
      <c r="B212" s="432">
        <f>'High Risk Non-Compliant'!C168</f>
        <v>0</v>
      </c>
      <c r="C212" s="432"/>
      <c r="D212" s="433">
        <f>'High Risk Non-Compliant'!D168</f>
        <v>0</v>
      </c>
      <c r="E212" s="433"/>
      <c r="F212" s="433"/>
      <c r="G212" s="95" t="str">
        <f>IF(VLOOKUP(A212,'High Risk Non-Compliant'!B:K,$H$48,FALSE)=0,"N/A",VLOOKUP(A212,'High Risk Non-Compliant'!B:K,$H$48,FALSE))</f>
        <v>N/A</v>
      </c>
      <c r="H212" s="95" t="str">
        <f>IF(G212="N/A","N/A",VLOOKUP(G212,'Crosswalk Detail'!A:B,2,FALSE))</f>
        <v>N/A</v>
      </c>
    </row>
    <row r="213" spans="1:8" ht="144" customHeight="1" x14ac:dyDescent="0.2">
      <c r="A213" s="96">
        <f>'High Risk Non-Compliant'!B169</f>
        <v>0</v>
      </c>
      <c r="B213" s="432">
        <f>'High Risk Non-Compliant'!C169</f>
        <v>0</v>
      </c>
      <c r="C213" s="432"/>
      <c r="D213" s="433">
        <f>'High Risk Non-Compliant'!D169</f>
        <v>0</v>
      </c>
      <c r="E213" s="433"/>
      <c r="F213" s="433"/>
      <c r="G213" s="95" t="str">
        <f>IF(VLOOKUP(A213,'High Risk Non-Compliant'!B:K,$H$48,FALSE)=0,"N/A",VLOOKUP(A213,'High Risk Non-Compliant'!B:K,$H$48,FALSE))</f>
        <v>N/A</v>
      </c>
      <c r="H213" s="95" t="str">
        <f>IF(G213="N/A","N/A",VLOOKUP(G213,'Crosswalk Detail'!A:B,2,FALSE))</f>
        <v>N/A</v>
      </c>
    </row>
    <row r="214" spans="1:8" ht="144" customHeight="1" x14ac:dyDescent="0.2">
      <c r="A214" s="96">
        <f>'High Risk Non-Compliant'!B170</f>
        <v>0</v>
      </c>
      <c r="B214" s="432">
        <f>'High Risk Non-Compliant'!C170</f>
        <v>0</v>
      </c>
      <c r="C214" s="432"/>
      <c r="D214" s="433">
        <f>'High Risk Non-Compliant'!D170</f>
        <v>0</v>
      </c>
      <c r="E214" s="433"/>
      <c r="F214" s="433"/>
      <c r="G214" s="95" t="str">
        <f>IF(VLOOKUP(A214,'High Risk Non-Compliant'!B:K,$H$48,FALSE)=0,"N/A",VLOOKUP(A214,'High Risk Non-Compliant'!B:K,$H$48,FALSE))</f>
        <v>N/A</v>
      </c>
      <c r="H214" s="95" t="str">
        <f>IF(G214="N/A","N/A",VLOOKUP(G214,'Crosswalk Detail'!A:B,2,FALSE))</f>
        <v>N/A</v>
      </c>
    </row>
    <row r="215" spans="1:8" ht="144" customHeight="1" x14ac:dyDescent="0.2">
      <c r="A215" s="96">
        <f>'High Risk Non-Compliant'!B171</f>
        <v>0</v>
      </c>
      <c r="B215" s="432">
        <f>'High Risk Non-Compliant'!C171</f>
        <v>0</v>
      </c>
      <c r="C215" s="432"/>
      <c r="D215" s="433">
        <f>'High Risk Non-Compliant'!D171</f>
        <v>0</v>
      </c>
      <c r="E215" s="433"/>
      <c r="F215" s="433"/>
      <c r="G215" s="95" t="str">
        <f>IF(VLOOKUP(A215,'High Risk Non-Compliant'!B:K,$H$48,FALSE)=0,"N/A",VLOOKUP(A215,'High Risk Non-Compliant'!B:K,$H$48,FALSE))</f>
        <v>N/A</v>
      </c>
      <c r="H215" s="95" t="str">
        <f>IF(G215="N/A","N/A",VLOOKUP(G215,'Crosswalk Detail'!A:B,2,FALSE))</f>
        <v>N/A</v>
      </c>
    </row>
    <row r="216" spans="1:8" ht="144" customHeight="1" x14ac:dyDescent="0.2">
      <c r="A216" s="96">
        <f>'High Risk Non-Compliant'!B172</f>
        <v>0</v>
      </c>
      <c r="B216" s="432">
        <f>'High Risk Non-Compliant'!C172</f>
        <v>0</v>
      </c>
      <c r="C216" s="432"/>
      <c r="D216" s="433">
        <f>'High Risk Non-Compliant'!D172</f>
        <v>0</v>
      </c>
      <c r="E216" s="433"/>
      <c r="F216" s="433"/>
      <c r="G216" s="95" t="str">
        <f>IF(VLOOKUP(A216,'High Risk Non-Compliant'!B:K,$H$48,FALSE)=0,"N/A",VLOOKUP(A216,'High Risk Non-Compliant'!B:K,$H$48,FALSE))</f>
        <v>N/A</v>
      </c>
      <c r="H216" s="95" t="str">
        <f>IF(G216="N/A","N/A",VLOOKUP(G216,'Crosswalk Detail'!A:B,2,FALSE))</f>
        <v>N/A</v>
      </c>
    </row>
    <row r="217" spans="1:8" ht="144" customHeight="1" x14ac:dyDescent="0.2">
      <c r="A217" s="97">
        <f>'High Risk Non-Compliant'!B173</f>
        <v>0</v>
      </c>
      <c r="B217" s="433">
        <f>'High Risk Non-Compliant'!C173</f>
        <v>0</v>
      </c>
      <c r="C217" s="433"/>
      <c r="D217" s="433">
        <f>'High Risk Non-Compliant'!D173</f>
        <v>0</v>
      </c>
      <c r="E217" s="433"/>
      <c r="F217" s="433"/>
      <c r="G217" s="95" t="str">
        <f>IF(VLOOKUP(A217,'High Risk Non-Compliant'!B:K,$H$48,FALSE)=0,"N/A",VLOOKUP(A217,'High Risk Non-Compliant'!B:K,$H$48,FALSE))</f>
        <v>N/A</v>
      </c>
      <c r="H217" s="95" t="str">
        <f>IF(G217="N/A","N/A",VLOOKUP(G217,'Crosswalk Detail'!A:B,2,FALSE))</f>
        <v>N/A</v>
      </c>
    </row>
    <row r="218" spans="1:8" ht="144" customHeight="1" x14ac:dyDescent="0.2">
      <c r="A218" s="97">
        <f>'High Risk Non-Compliant'!B174</f>
        <v>0</v>
      </c>
      <c r="B218" s="433">
        <f>'High Risk Non-Compliant'!C174</f>
        <v>0</v>
      </c>
      <c r="C218" s="433"/>
      <c r="D218" s="433">
        <f>'High Risk Non-Compliant'!D174</f>
        <v>0</v>
      </c>
      <c r="E218" s="433"/>
      <c r="F218" s="433"/>
      <c r="G218" s="95" t="str">
        <f>IF(VLOOKUP(A218,'High Risk Non-Compliant'!B:K,$H$48,FALSE)=0,"N/A",VLOOKUP(A218,'High Risk Non-Compliant'!B:K,$H$48,FALSE))</f>
        <v>N/A</v>
      </c>
      <c r="H218" s="95" t="str">
        <f>IF(G218="N/A","N/A",VLOOKUP(G218,'Crosswalk Detail'!A:B,2,FALSE))</f>
        <v>N/A</v>
      </c>
    </row>
    <row r="219" spans="1:8" ht="144" customHeight="1" x14ac:dyDescent="0.2">
      <c r="A219" s="97">
        <f>'High Risk Non-Compliant'!B175</f>
        <v>0</v>
      </c>
      <c r="B219" s="433">
        <f>'High Risk Non-Compliant'!C175</f>
        <v>0</v>
      </c>
      <c r="C219" s="433"/>
      <c r="D219" s="433">
        <f>'High Risk Non-Compliant'!D175</f>
        <v>0</v>
      </c>
      <c r="E219" s="433"/>
      <c r="F219" s="433"/>
      <c r="G219" s="95" t="str">
        <f>IF(VLOOKUP(A219,'High Risk Non-Compliant'!B:K,$H$48,FALSE)=0,"N/A",VLOOKUP(A219,'High Risk Non-Compliant'!B:K,$H$48,FALSE))</f>
        <v>N/A</v>
      </c>
      <c r="H219" s="95" t="str">
        <f>IF(G219="N/A","N/A",VLOOKUP(G219,'Crosswalk Detail'!A:B,2,FALSE))</f>
        <v>N/A</v>
      </c>
    </row>
    <row r="220" spans="1:8" ht="144" customHeight="1" x14ac:dyDescent="0.2">
      <c r="A220" s="97">
        <f>'High Risk Non-Compliant'!B176</f>
        <v>0</v>
      </c>
      <c r="B220" s="433">
        <f>'High Risk Non-Compliant'!C176</f>
        <v>0</v>
      </c>
      <c r="C220" s="433"/>
      <c r="D220" s="433">
        <f>'High Risk Non-Compliant'!D176</f>
        <v>0</v>
      </c>
      <c r="E220" s="433"/>
      <c r="F220" s="433"/>
      <c r="G220" s="95">
        <f>VLOOKUP(A220,'High Risk Non-Compliant'!B:K,$H$48,FALSE)</f>
        <v>0</v>
      </c>
      <c r="H220" s="95" t="e">
        <f>VLOOKUP(G220,'Crosswalk Detail'!A:B,2,FALSE)</f>
        <v>#N/A</v>
      </c>
    </row>
    <row r="221" spans="1:8" ht="144" customHeight="1" x14ac:dyDescent="0.2">
      <c r="A221" s="97">
        <f>'High Risk Non-Compliant'!B177</f>
        <v>0</v>
      </c>
      <c r="B221" s="433">
        <f>'High Risk Non-Compliant'!C177</f>
        <v>0</v>
      </c>
      <c r="C221" s="433"/>
      <c r="D221" s="433">
        <f>'High Risk Non-Compliant'!D177</f>
        <v>0</v>
      </c>
      <c r="E221" s="433"/>
      <c r="F221" s="433"/>
      <c r="G221" s="95">
        <f>VLOOKUP(A221,'High Risk Non-Compliant'!B:K,$H$48,FALSE)</f>
        <v>0</v>
      </c>
      <c r="H221" s="95" t="e">
        <f>VLOOKUP(G221,'Crosswalk Detail'!A:B,2,FALSE)</f>
        <v>#N/A</v>
      </c>
    </row>
    <row r="222" spans="1:8" ht="144" customHeight="1" x14ac:dyDescent="0.2">
      <c r="A222" s="97">
        <f>'High Risk Non-Compliant'!B178</f>
        <v>0</v>
      </c>
      <c r="B222" s="433">
        <f>'High Risk Non-Compliant'!C178</f>
        <v>0</v>
      </c>
      <c r="C222" s="433"/>
      <c r="D222" s="433">
        <f>'High Risk Non-Compliant'!D178</f>
        <v>0</v>
      </c>
      <c r="E222" s="433"/>
      <c r="F222" s="433"/>
      <c r="G222" s="95">
        <f>VLOOKUP(A222,'High Risk Non-Compliant'!B:K,$H$48,FALSE)</f>
        <v>0</v>
      </c>
      <c r="H222" s="95" t="e">
        <f>VLOOKUP(G222,'Crosswalk Detail'!A:B,2,FALSE)</f>
        <v>#N/A</v>
      </c>
    </row>
    <row r="223" spans="1:8" ht="144" customHeight="1" x14ac:dyDescent="0.2">
      <c r="A223" s="97">
        <f>'High Risk Non-Compliant'!B179</f>
        <v>0</v>
      </c>
      <c r="B223" s="433">
        <f>'High Risk Non-Compliant'!C179</f>
        <v>0</v>
      </c>
      <c r="C223" s="433"/>
      <c r="D223" s="433">
        <f>'High Risk Non-Compliant'!D179</f>
        <v>0</v>
      </c>
      <c r="E223" s="433"/>
      <c r="F223" s="433"/>
      <c r="G223" s="95">
        <f>VLOOKUP(A223,'High Risk Non-Compliant'!B:K,$H$48,FALSE)</f>
        <v>0</v>
      </c>
      <c r="H223" s="95" t="e">
        <f>VLOOKUP(G223,'Crosswalk Detail'!A:B,2,FALSE)</f>
        <v>#N/A</v>
      </c>
    </row>
    <row r="224" spans="1:8" ht="144" customHeight="1" x14ac:dyDescent="0.2">
      <c r="A224" s="97">
        <f>'High Risk Non-Compliant'!B180</f>
        <v>0</v>
      </c>
      <c r="B224" s="433">
        <f>'High Risk Non-Compliant'!C180</f>
        <v>0</v>
      </c>
      <c r="C224" s="433"/>
      <c r="D224" s="433">
        <f>'High Risk Non-Compliant'!D180</f>
        <v>0</v>
      </c>
      <c r="E224" s="433"/>
      <c r="F224" s="433"/>
      <c r="G224" s="95">
        <f>VLOOKUP(A224,'High Risk Non-Compliant'!B:K,$H$48,FALSE)</f>
        <v>0</v>
      </c>
      <c r="H224" s="95" t="e">
        <f>VLOOKUP(G224,'Crosswalk Detail'!A:B,2,FALSE)</f>
        <v>#N/A</v>
      </c>
    </row>
    <row r="225" spans="1:8" ht="144" customHeight="1" x14ac:dyDescent="0.2">
      <c r="A225" s="97">
        <f>'High Risk Non-Compliant'!B181</f>
        <v>0</v>
      </c>
      <c r="B225" s="433">
        <f>'High Risk Non-Compliant'!C181</f>
        <v>0</v>
      </c>
      <c r="C225" s="433"/>
      <c r="D225" s="433">
        <f>'High Risk Non-Compliant'!D181</f>
        <v>0</v>
      </c>
      <c r="E225" s="433"/>
      <c r="F225" s="433"/>
      <c r="G225" s="95">
        <f>VLOOKUP(A225,'High Risk Non-Compliant'!B:K,$H$48,FALSE)</f>
        <v>0</v>
      </c>
      <c r="H225" s="95" t="e">
        <f>VLOOKUP(G225,'Crosswalk Detail'!A:B,2,FALSE)</f>
        <v>#N/A</v>
      </c>
    </row>
    <row r="226" spans="1:8" x14ac:dyDescent="0.2">
      <c r="A226" s="98">
        <f>'High Risk Non-Compliant'!B182</f>
        <v>0</v>
      </c>
      <c r="B226" s="435">
        <f>'High Risk Non-Compliant'!C182</f>
        <v>0</v>
      </c>
      <c r="C226" s="435"/>
      <c r="D226" s="435">
        <f>'High Risk Non-Compliant'!D182</f>
        <v>0</v>
      </c>
      <c r="E226" s="435"/>
      <c r="F226" s="435"/>
      <c r="G226" s="95"/>
      <c r="H226" s="95"/>
    </row>
    <row r="227" spans="1:8" ht="29.25" customHeight="1" x14ac:dyDescent="0.2">
      <c r="A227" s="98">
        <f>'High Risk Non-Compliant'!B183</f>
        <v>0</v>
      </c>
      <c r="B227" s="435">
        <f>'High Risk Non-Compliant'!C183</f>
        <v>0</v>
      </c>
      <c r="C227" s="435"/>
      <c r="D227" s="435">
        <f>'High Risk Non-Compliant'!D183</f>
        <v>0</v>
      </c>
      <c r="E227" s="435"/>
      <c r="F227" s="435"/>
      <c r="G227" s="95"/>
      <c r="H227" s="95"/>
    </row>
    <row r="228" spans="1:8" ht="29.25" customHeight="1" x14ac:dyDescent="0.2">
      <c r="A228" s="98">
        <f>'High Risk Non-Compliant'!B184</f>
        <v>0</v>
      </c>
      <c r="B228" s="435">
        <f>'High Risk Non-Compliant'!C184</f>
        <v>0</v>
      </c>
      <c r="C228" s="435"/>
      <c r="D228" s="435">
        <f>'High Risk Non-Compliant'!D184</f>
        <v>0</v>
      </c>
      <c r="E228" s="435"/>
      <c r="F228" s="435"/>
      <c r="G228" s="95"/>
      <c r="H228" s="95"/>
    </row>
    <row r="229" spans="1:8" x14ac:dyDescent="0.2">
      <c r="A229" s="98">
        <f>'High Risk Non-Compliant'!B185</f>
        <v>0</v>
      </c>
      <c r="B229" s="435">
        <f>'High Risk Non-Compliant'!C185</f>
        <v>0</v>
      </c>
      <c r="C229" s="435"/>
      <c r="D229" s="435">
        <f>'High Risk Non-Compliant'!D185</f>
        <v>0</v>
      </c>
      <c r="E229" s="435"/>
      <c r="F229" s="435"/>
      <c r="G229" s="95"/>
      <c r="H229" s="95"/>
    </row>
    <row r="230" spans="1:8" ht="29.25" customHeight="1" x14ac:dyDescent="0.2">
      <c r="A230" s="98">
        <f>'High Risk Non-Compliant'!B186</f>
        <v>0</v>
      </c>
      <c r="B230" s="435">
        <f>'High Risk Non-Compliant'!C186</f>
        <v>0</v>
      </c>
      <c r="C230" s="435"/>
      <c r="D230" s="435">
        <f>'High Risk Non-Compliant'!D186</f>
        <v>0</v>
      </c>
      <c r="E230" s="435"/>
      <c r="F230" s="435"/>
      <c r="G230" s="95"/>
      <c r="H230" s="95"/>
    </row>
    <row r="231" spans="1:8" ht="29.25" customHeight="1" x14ac:dyDescent="0.2">
      <c r="A231" s="98">
        <f>'High Risk Non-Compliant'!B187</f>
        <v>0</v>
      </c>
      <c r="B231" s="435">
        <f>'High Risk Non-Compliant'!C187</f>
        <v>0</v>
      </c>
      <c r="C231" s="435"/>
      <c r="D231" s="435">
        <f>'High Risk Non-Compliant'!D187</f>
        <v>0</v>
      </c>
      <c r="E231" s="435"/>
      <c r="F231" s="435"/>
      <c r="G231" s="95"/>
      <c r="H231" s="95"/>
    </row>
    <row r="232" spans="1:8" ht="44" customHeight="1" x14ac:dyDescent="0.2">
      <c r="A232" s="98">
        <f>'High Risk Non-Compliant'!B188</f>
        <v>0</v>
      </c>
      <c r="B232" s="435">
        <f>'High Risk Non-Compliant'!C188</f>
        <v>0</v>
      </c>
      <c r="C232" s="435"/>
      <c r="D232" s="435">
        <f>'High Risk Non-Compliant'!D188</f>
        <v>0</v>
      </c>
      <c r="E232" s="435"/>
      <c r="F232" s="435"/>
      <c r="G232" s="95"/>
      <c r="H232" s="95"/>
    </row>
    <row r="233" spans="1:8" x14ac:dyDescent="0.2">
      <c r="A233" s="98">
        <f>'High Risk Non-Compliant'!B189</f>
        <v>0</v>
      </c>
      <c r="B233" s="435">
        <f>'High Risk Non-Compliant'!C189</f>
        <v>0</v>
      </c>
      <c r="C233" s="435"/>
      <c r="D233" s="435">
        <f>'High Risk Non-Compliant'!D189</f>
        <v>0</v>
      </c>
      <c r="E233" s="435"/>
      <c r="F233" s="435"/>
      <c r="G233" s="95"/>
      <c r="H233" s="95"/>
    </row>
    <row r="234" spans="1:8" x14ac:dyDescent="0.2">
      <c r="A234" s="98">
        <f>'High Risk Non-Compliant'!B190</f>
        <v>0</v>
      </c>
      <c r="B234" s="435">
        <f>'High Risk Non-Compliant'!C190</f>
        <v>0</v>
      </c>
      <c r="C234" s="435"/>
      <c r="D234" s="435">
        <f>'High Risk Non-Compliant'!D190</f>
        <v>0</v>
      </c>
      <c r="E234" s="435"/>
      <c r="F234" s="435"/>
      <c r="G234" s="95"/>
      <c r="H234" s="95"/>
    </row>
    <row r="235" spans="1:8" x14ac:dyDescent="0.2">
      <c r="A235" s="98">
        <f>'High Risk Non-Compliant'!B191</f>
        <v>0</v>
      </c>
      <c r="B235" s="435">
        <f>'High Risk Non-Compliant'!C191</f>
        <v>0</v>
      </c>
      <c r="C235" s="435"/>
      <c r="D235" s="435">
        <f>'High Risk Non-Compliant'!D191</f>
        <v>0</v>
      </c>
      <c r="E235" s="435"/>
      <c r="F235" s="435"/>
      <c r="G235" s="95"/>
      <c r="H235" s="95"/>
    </row>
    <row r="236" spans="1:8" x14ac:dyDescent="0.2">
      <c r="A236" s="98">
        <f>'High Risk Non-Compliant'!B192</f>
        <v>0</v>
      </c>
      <c r="B236" s="435">
        <f>'High Risk Non-Compliant'!C192</f>
        <v>0</v>
      </c>
      <c r="C236" s="435"/>
      <c r="D236" s="435">
        <f>'High Risk Non-Compliant'!D192</f>
        <v>0</v>
      </c>
      <c r="E236" s="435"/>
      <c r="F236" s="435"/>
      <c r="G236" s="95"/>
      <c r="H236" s="95"/>
    </row>
    <row r="237" spans="1:8" x14ac:dyDescent="0.2">
      <c r="A237" s="98">
        <f>'High Risk Non-Compliant'!B193</f>
        <v>0</v>
      </c>
      <c r="B237" s="435">
        <f>'High Risk Non-Compliant'!C193</f>
        <v>0</v>
      </c>
      <c r="C237" s="435"/>
      <c r="D237" s="435">
        <f>'High Risk Non-Compliant'!D193</f>
        <v>0</v>
      </c>
      <c r="E237" s="435"/>
      <c r="F237" s="435"/>
      <c r="G237" s="95"/>
      <c r="H237" s="95"/>
    </row>
    <row r="238" spans="1:8" x14ac:dyDescent="0.2">
      <c r="A238" s="98">
        <f>'High Risk Non-Compliant'!B194</f>
        <v>0</v>
      </c>
      <c r="B238" s="435">
        <f>'High Risk Non-Compliant'!C194</f>
        <v>0</v>
      </c>
      <c r="C238" s="435"/>
      <c r="D238" s="435">
        <f>'High Risk Non-Compliant'!D194</f>
        <v>0</v>
      </c>
      <c r="E238" s="435"/>
      <c r="F238" s="435"/>
      <c r="G238" s="95"/>
      <c r="H238" s="95"/>
    </row>
    <row r="239" spans="1:8" x14ac:dyDescent="0.2">
      <c r="A239" s="98">
        <f>'High Risk Non-Compliant'!B195</f>
        <v>0</v>
      </c>
      <c r="B239" s="435">
        <f>'High Risk Non-Compliant'!C195</f>
        <v>0</v>
      </c>
      <c r="C239" s="435"/>
      <c r="D239" s="435">
        <f>'High Risk Non-Compliant'!D195</f>
        <v>0</v>
      </c>
      <c r="E239" s="435"/>
      <c r="F239" s="435"/>
      <c r="G239" s="95"/>
      <c r="H239" s="95"/>
    </row>
    <row r="240" spans="1:8" x14ac:dyDescent="0.2">
      <c r="A240" s="98">
        <f>'High Risk Non-Compliant'!B196</f>
        <v>0</v>
      </c>
      <c r="B240" s="435">
        <f>'High Risk Non-Compliant'!C196</f>
        <v>0</v>
      </c>
      <c r="C240" s="435"/>
      <c r="D240" s="435">
        <f>'High Risk Non-Compliant'!D196</f>
        <v>0</v>
      </c>
      <c r="E240" s="435"/>
      <c r="F240" s="435"/>
      <c r="G240" s="95"/>
      <c r="H240" s="95"/>
    </row>
    <row r="241" spans="1:8" x14ac:dyDescent="0.2">
      <c r="A241" s="98">
        <f>'High Risk Non-Compliant'!B197</f>
        <v>0</v>
      </c>
      <c r="B241" s="435">
        <f>'High Risk Non-Compliant'!C197</f>
        <v>0</v>
      </c>
      <c r="C241" s="435"/>
      <c r="D241" s="435">
        <f>'High Risk Non-Compliant'!D197</f>
        <v>0</v>
      </c>
      <c r="E241" s="435"/>
      <c r="F241" s="435"/>
      <c r="G241" s="95"/>
      <c r="H241" s="95"/>
    </row>
    <row r="242" spans="1:8" x14ac:dyDescent="0.2">
      <c r="A242" s="98">
        <f>'High Risk Non-Compliant'!B198</f>
        <v>0</v>
      </c>
      <c r="B242" s="435">
        <f>'High Risk Non-Compliant'!C198</f>
        <v>0</v>
      </c>
      <c r="C242" s="435"/>
      <c r="D242" s="435">
        <f>'High Risk Non-Compliant'!D198</f>
        <v>0</v>
      </c>
      <c r="E242" s="435"/>
      <c r="F242" s="435"/>
      <c r="G242" s="95"/>
      <c r="H242" s="95"/>
    </row>
    <row r="243" spans="1:8" ht="29.25" customHeight="1" x14ac:dyDescent="0.2">
      <c r="A243" s="98">
        <f>'High Risk Non-Compliant'!B199</f>
        <v>0</v>
      </c>
      <c r="B243" s="435">
        <f>'High Risk Non-Compliant'!C199</f>
        <v>0</v>
      </c>
      <c r="C243" s="435"/>
      <c r="D243" s="435">
        <f>'High Risk Non-Compliant'!D199</f>
        <v>0</v>
      </c>
      <c r="E243" s="435"/>
      <c r="F243" s="435"/>
      <c r="G243" s="95"/>
      <c r="H243" s="95"/>
    </row>
    <row r="244" spans="1:8" ht="29.25" customHeight="1" x14ac:dyDescent="0.2">
      <c r="A244" s="98">
        <f>'High Risk Non-Compliant'!B200</f>
        <v>0</v>
      </c>
      <c r="B244" s="435">
        <f>'High Risk Non-Compliant'!C200</f>
        <v>0</v>
      </c>
      <c r="C244" s="435"/>
      <c r="D244" s="435">
        <f>'High Risk Non-Compliant'!D200</f>
        <v>0</v>
      </c>
      <c r="E244" s="435"/>
      <c r="F244" s="435"/>
      <c r="G244" s="95"/>
      <c r="H244" s="95"/>
    </row>
    <row r="245" spans="1:8" ht="58.5" customHeight="1" x14ac:dyDescent="0.2">
      <c r="A245" s="98">
        <f>'High Risk Non-Compliant'!B201</f>
        <v>0</v>
      </c>
      <c r="B245" s="435">
        <f>'High Risk Non-Compliant'!C201</f>
        <v>0</v>
      </c>
      <c r="C245" s="435"/>
      <c r="D245" s="435">
        <f>'High Risk Non-Compliant'!D201</f>
        <v>0</v>
      </c>
      <c r="E245" s="435"/>
      <c r="F245" s="435"/>
      <c r="G245" s="95"/>
      <c r="H245" s="95"/>
    </row>
    <row r="246" spans="1:8" ht="44" customHeight="1" x14ac:dyDescent="0.2">
      <c r="A246" s="98">
        <f>'High Risk Non-Compliant'!B202</f>
        <v>0</v>
      </c>
      <c r="B246" s="435">
        <f>'High Risk Non-Compliant'!C202</f>
        <v>0</v>
      </c>
      <c r="C246" s="435"/>
      <c r="D246" s="435">
        <f>'High Risk Non-Compliant'!D202</f>
        <v>0</v>
      </c>
      <c r="E246" s="435"/>
      <c r="F246" s="435"/>
      <c r="G246" s="95"/>
      <c r="H246" s="95"/>
    </row>
    <row r="247" spans="1:8" ht="29.25" customHeight="1" x14ac:dyDescent="0.2">
      <c r="A247" s="98">
        <f>'High Risk Non-Compliant'!B203</f>
        <v>0</v>
      </c>
      <c r="B247" s="435">
        <f>'High Risk Non-Compliant'!C203</f>
        <v>0</v>
      </c>
      <c r="C247" s="435"/>
      <c r="D247" s="435">
        <f>'High Risk Non-Compliant'!D203</f>
        <v>0</v>
      </c>
      <c r="E247" s="435"/>
      <c r="F247" s="435"/>
      <c r="G247" s="95"/>
      <c r="H247" s="95"/>
    </row>
    <row r="248" spans="1:8" ht="44" customHeight="1" x14ac:dyDescent="0.2">
      <c r="A248" s="98">
        <f>'High Risk Non-Compliant'!B204</f>
        <v>0</v>
      </c>
      <c r="B248" s="435">
        <f>'High Risk Non-Compliant'!C204</f>
        <v>0</v>
      </c>
      <c r="C248" s="435"/>
      <c r="D248" s="435">
        <f>'High Risk Non-Compliant'!D204</f>
        <v>0</v>
      </c>
      <c r="E248" s="435"/>
      <c r="F248" s="435"/>
      <c r="G248" s="95"/>
      <c r="H248" s="95"/>
    </row>
    <row r="249" spans="1:8" ht="29.25" customHeight="1" x14ac:dyDescent="0.2">
      <c r="A249" s="98">
        <f>'High Risk Non-Compliant'!B205</f>
        <v>0</v>
      </c>
      <c r="B249" s="435">
        <f>'High Risk Non-Compliant'!C205</f>
        <v>0</v>
      </c>
      <c r="C249" s="435"/>
      <c r="D249" s="435">
        <f>'High Risk Non-Compliant'!D205</f>
        <v>0</v>
      </c>
      <c r="E249" s="435"/>
      <c r="F249" s="435"/>
      <c r="G249" s="95"/>
      <c r="H249" s="95"/>
    </row>
    <row r="250" spans="1:8" ht="175.5" customHeight="1" x14ac:dyDescent="0.2">
      <c r="A250" s="98">
        <f>'High Risk Non-Compliant'!B206</f>
        <v>0</v>
      </c>
      <c r="B250" s="435">
        <f>'High Risk Non-Compliant'!C206</f>
        <v>0</v>
      </c>
      <c r="C250" s="435"/>
      <c r="D250" s="435">
        <f>'High Risk Non-Compliant'!D206</f>
        <v>0</v>
      </c>
      <c r="E250" s="435"/>
      <c r="F250" s="435"/>
      <c r="G250" s="95"/>
      <c r="H250" s="95"/>
    </row>
    <row r="251" spans="1:8" ht="73.25" customHeight="1" x14ac:dyDescent="0.2">
      <c r="A251" s="98">
        <f>'High Risk Non-Compliant'!B207</f>
        <v>0</v>
      </c>
      <c r="B251" s="435">
        <f>'High Risk Non-Compliant'!C207</f>
        <v>0</v>
      </c>
      <c r="C251" s="435"/>
      <c r="D251" s="435">
        <f>'High Risk Non-Compliant'!D207</f>
        <v>0</v>
      </c>
      <c r="E251" s="435"/>
      <c r="F251" s="435"/>
      <c r="G251" s="95"/>
      <c r="H251" s="95"/>
    </row>
    <row r="252" spans="1:8" ht="87.75" customHeight="1" x14ac:dyDescent="0.2">
      <c r="A252" s="98">
        <f>'High Risk Non-Compliant'!B208</f>
        <v>0</v>
      </c>
      <c r="B252" s="435">
        <f>'High Risk Non-Compliant'!C208</f>
        <v>0</v>
      </c>
      <c r="C252" s="435"/>
      <c r="D252" s="435">
        <f>'High Risk Non-Compliant'!D208</f>
        <v>0</v>
      </c>
      <c r="E252" s="435"/>
      <c r="F252" s="435"/>
      <c r="G252" s="95"/>
      <c r="H252" s="95"/>
    </row>
    <row r="253" spans="1:8" x14ac:dyDescent="0.2">
      <c r="A253" s="98">
        <f>'High Risk Non-Compliant'!B209</f>
        <v>0</v>
      </c>
      <c r="B253" s="435">
        <f>'High Risk Non-Compliant'!C209</f>
        <v>0</v>
      </c>
      <c r="C253" s="435"/>
      <c r="D253" s="435">
        <f>'High Risk Non-Compliant'!D209</f>
        <v>0</v>
      </c>
      <c r="E253" s="435"/>
      <c r="F253" s="435"/>
      <c r="G253" s="95"/>
      <c r="H253" s="95"/>
    </row>
    <row r="254" spans="1:8" ht="29.25" customHeight="1" x14ac:dyDescent="0.2">
      <c r="A254" s="98">
        <f>'High Risk Non-Compliant'!B210</f>
        <v>0</v>
      </c>
      <c r="B254" s="435">
        <f>'High Risk Non-Compliant'!C210</f>
        <v>0</v>
      </c>
      <c r="C254" s="435"/>
      <c r="D254" s="435">
        <f>'High Risk Non-Compliant'!D210</f>
        <v>0</v>
      </c>
      <c r="E254" s="435"/>
      <c r="F254" s="435"/>
      <c r="G254" s="95"/>
      <c r="H254" s="95"/>
    </row>
    <row r="255" spans="1:8" x14ac:dyDescent="0.2">
      <c r="A255" s="98">
        <f>'High Risk Non-Compliant'!B211</f>
        <v>0</v>
      </c>
      <c r="B255" s="435">
        <f>'High Risk Non-Compliant'!C211</f>
        <v>0</v>
      </c>
      <c r="C255" s="435"/>
      <c r="D255" s="435">
        <f>'High Risk Non-Compliant'!D211</f>
        <v>0</v>
      </c>
      <c r="E255" s="435"/>
      <c r="F255" s="435"/>
      <c r="G255" s="95"/>
      <c r="H255" s="95"/>
    </row>
    <row r="256" spans="1:8" x14ac:dyDescent="0.2">
      <c r="A256" s="98">
        <f>'High Risk Non-Compliant'!B212</f>
        <v>0</v>
      </c>
      <c r="B256" s="435">
        <f>'High Risk Non-Compliant'!C212</f>
        <v>0</v>
      </c>
      <c r="C256" s="435"/>
      <c r="D256" s="435">
        <f>'High Risk Non-Compliant'!D212</f>
        <v>0</v>
      </c>
      <c r="E256" s="435"/>
      <c r="F256" s="435"/>
      <c r="G256" s="95"/>
      <c r="H256" s="95"/>
    </row>
    <row r="257" spans="1:8" x14ac:dyDescent="0.2">
      <c r="A257" s="98">
        <f>'High Risk Non-Compliant'!B213</f>
        <v>0</v>
      </c>
      <c r="B257" s="435">
        <f>'High Risk Non-Compliant'!C213</f>
        <v>0</v>
      </c>
      <c r="C257" s="435"/>
      <c r="D257" s="435">
        <f>'High Risk Non-Compliant'!D213</f>
        <v>0</v>
      </c>
      <c r="E257" s="435"/>
      <c r="F257" s="435"/>
      <c r="G257" s="95"/>
      <c r="H257" s="95"/>
    </row>
    <row r="258" spans="1:8" x14ac:dyDescent="0.2">
      <c r="A258" s="98">
        <f>'High Risk Non-Compliant'!B214</f>
        <v>0</v>
      </c>
      <c r="B258" s="435">
        <f>'High Risk Non-Compliant'!C214</f>
        <v>0</v>
      </c>
      <c r="C258" s="435"/>
      <c r="D258" s="435">
        <f>'High Risk Non-Compliant'!D214</f>
        <v>0</v>
      </c>
      <c r="E258" s="435"/>
      <c r="F258" s="435"/>
      <c r="G258" s="95"/>
      <c r="H258" s="95"/>
    </row>
    <row r="259" spans="1:8" x14ac:dyDescent="0.2">
      <c r="A259" s="98">
        <f>'High Risk Non-Compliant'!B215</f>
        <v>0</v>
      </c>
      <c r="B259" s="435">
        <f>'High Risk Non-Compliant'!C215</f>
        <v>0</v>
      </c>
      <c r="C259" s="435"/>
      <c r="D259" s="435">
        <f>'High Risk Non-Compliant'!D215</f>
        <v>0</v>
      </c>
      <c r="E259" s="435"/>
      <c r="F259" s="435"/>
      <c r="G259" s="95"/>
      <c r="H259" s="95"/>
    </row>
    <row r="260" spans="1:8" x14ac:dyDescent="0.2">
      <c r="A260" s="98">
        <f>'High Risk Non-Compliant'!B216</f>
        <v>0</v>
      </c>
      <c r="B260" s="435">
        <f>'High Risk Non-Compliant'!C216</f>
        <v>0</v>
      </c>
      <c r="C260" s="435"/>
      <c r="D260" s="435">
        <f>'High Risk Non-Compliant'!D216</f>
        <v>0</v>
      </c>
      <c r="E260" s="435"/>
      <c r="F260" s="435"/>
      <c r="G260" s="95"/>
      <c r="H260" s="95"/>
    </row>
    <row r="261" spans="1:8" x14ac:dyDescent="0.2">
      <c r="A261" s="98">
        <f>'High Risk Non-Compliant'!B217</f>
        <v>0</v>
      </c>
      <c r="B261" s="435">
        <f>'High Risk Non-Compliant'!C217</f>
        <v>0</v>
      </c>
      <c r="C261" s="435"/>
      <c r="D261" s="435">
        <f>'High Risk Non-Compliant'!D217</f>
        <v>0</v>
      </c>
      <c r="E261" s="435"/>
      <c r="F261" s="435"/>
      <c r="G261" s="95"/>
      <c r="H261" s="95"/>
    </row>
    <row r="262" spans="1:8" x14ac:dyDescent="0.2">
      <c r="A262" s="98">
        <f>'High Risk Non-Compliant'!B218</f>
        <v>0</v>
      </c>
      <c r="B262" s="435">
        <f>'High Risk Non-Compliant'!C218</f>
        <v>0</v>
      </c>
      <c r="C262" s="435"/>
      <c r="D262" s="435">
        <f>'High Risk Non-Compliant'!D218</f>
        <v>0</v>
      </c>
      <c r="E262" s="435"/>
      <c r="F262" s="435"/>
      <c r="G262" s="95"/>
      <c r="H262" s="95"/>
    </row>
    <row r="263" spans="1:8" x14ac:dyDescent="0.2">
      <c r="A263" s="98">
        <f>'High Risk Non-Compliant'!B219</f>
        <v>0</v>
      </c>
      <c r="B263" s="435">
        <f>'High Risk Non-Compliant'!C219</f>
        <v>0</v>
      </c>
      <c r="C263" s="435"/>
      <c r="D263" s="435">
        <f>'High Risk Non-Compliant'!D219</f>
        <v>0</v>
      </c>
      <c r="E263" s="435"/>
      <c r="F263" s="435"/>
      <c r="G263" s="95"/>
      <c r="H263" s="95"/>
    </row>
    <row r="264" spans="1:8" x14ac:dyDescent="0.2">
      <c r="A264" s="98">
        <f>'High Risk Non-Compliant'!B220</f>
        <v>0</v>
      </c>
      <c r="B264" s="435">
        <f>'High Risk Non-Compliant'!C220</f>
        <v>0</v>
      </c>
      <c r="C264" s="435"/>
      <c r="D264" s="435">
        <f>'High Risk Non-Compliant'!D220</f>
        <v>0</v>
      </c>
      <c r="E264" s="435"/>
      <c r="F264" s="435"/>
      <c r="G264" s="95"/>
      <c r="H264" s="95"/>
    </row>
    <row r="265" spans="1:8" ht="58.5" customHeight="1" x14ac:dyDescent="0.2">
      <c r="A265" s="98">
        <f>'High Risk Non-Compliant'!B221</f>
        <v>0</v>
      </c>
      <c r="B265" s="435">
        <f>'High Risk Non-Compliant'!C221</f>
        <v>0</v>
      </c>
      <c r="C265" s="435"/>
      <c r="D265" s="435">
        <f>'High Risk Non-Compliant'!D221</f>
        <v>0</v>
      </c>
      <c r="E265" s="435"/>
      <c r="F265" s="435"/>
      <c r="G265" s="95"/>
      <c r="H265" s="95"/>
    </row>
    <row r="266" spans="1:8" ht="58.5" customHeight="1" x14ac:dyDescent="0.2">
      <c r="A266" s="98">
        <f>'High Risk Non-Compliant'!B222</f>
        <v>0</v>
      </c>
      <c r="B266" s="435">
        <f>'High Risk Non-Compliant'!C222</f>
        <v>0</v>
      </c>
      <c r="C266" s="435"/>
      <c r="D266" s="435">
        <f>'High Risk Non-Compliant'!D222</f>
        <v>0</v>
      </c>
      <c r="E266" s="435"/>
      <c r="F266" s="435"/>
      <c r="G266" s="95"/>
      <c r="H266" s="95"/>
    </row>
    <row r="267" spans="1:8" ht="58.5" customHeight="1" x14ac:dyDescent="0.2">
      <c r="A267" s="98">
        <f>'High Risk Non-Compliant'!B223</f>
        <v>0</v>
      </c>
      <c r="B267" s="435">
        <f>'High Risk Non-Compliant'!C223</f>
        <v>0</v>
      </c>
      <c r="C267" s="435"/>
      <c r="D267" s="435">
        <f>'High Risk Non-Compliant'!D223</f>
        <v>0</v>
      </c>
      <c r="E267" s="435"/>
      <c r="F267" s="435"/>
      <c r="G267" s="95"/>
      <c r="H267" s="95"/>
    </row>
    <row r="268" spans="1:8" ht="58.5" customHeight="1" x14ac:dyDescent="0.2">
      <c r="A268" s="98">
        <f>'High Risk Non-Compliant'!B224</f>
        <v>0</v>
      </c>
      <c r="B268" s="435">
        <f>'High Risk Non-Compliant'!C224</f>
        <v>0</v>
      </c>
      <c r="C268" s="435"/>
      <c r="D268" s="435">
        <f>'High Risk Non-Compliant'!D224</f>
        <v>0</v>
      </c>
      <c r="E268" s="435"/>
      <c r="F268" s="435"/>
      <c r="G268" s="95"/>
      <c r="H268" s="95"/>
    </row>
    <row r="269" spans="1:8" ht="58.5" customHeight="1" x14ac:dyDescent="0.2">
      <c r="A269" s="98">
        <f>'High Risk Non-Compliant'!B225</f>
        <v>0</v>
      </c>
      <c r="B269" s="435">
        <f>'High Risk Non-Compliant'!C225</f>
        <v>0</v>
      </c>
      <c r="C269" s="435"/>
      <c r="D269" s="435">
        <f>'High Risk Non-Compliant'!D225</f>
        <v>0</v>
      </c>
      <c r="E269" s="435"/>
      <c r="F269" s="435"/>
      <c r="G269" s="95"/>
      <c r="H269" s="95"/>
    </row>
    <row r="270" spans="1:8" ht="58.5" customHeight="1" x14ac:dyDescent="0.2">
      <c r="A270" s="98">
        <f>'High Risk Non-Compliant'!B226</f>
        <v>0</v>
      </c>
      <c r="B270" s="435">
        <f>'High Risk Non-Compliant'!C226</f>
        <v>0</v>
      </c>
      <c r="C270" s="435"/>
      <c r="D270" s="435">
        <f>'High Risk Non-Compliant'!D226</f>
        <v>0</v>
      </c>
      <c r="E270" s="435"/>
      <c r="F270" s="435"/>
      <c r="G270" s="95"/>
      <c r="H270" s="95"/>
    </row>
    <row r="271" spans="1:8" ht="58.5" customHeight="1" x14ac:dyDescent="0.2">
      <c r="A271" s="98">
        <f>'High Risk Non-Compliant'!B227</f>
        <v>0</v>
      </c>
      <c r="B271" s="435">
        <f>'High Risk Non-Compliant'!C227</f>
        <v>0</v>
      </c>
      <c r="C271" s="435"/>
      <c r="D271" s="435">
        <f>'High Risk Non-Compliant'!D227</f>
        <v>0</v>
      </c>
      <c r="E271" s="435"/>
      <c r="F271" s="435"/>
      <c r="G271" s="95"/>
      <c r="H271" s="95"/>
    </row>
    <row r="272" spans="1:8" x14ac:dyDescent="0.2">
      <c r="A272" s="98">
        <f>'High Risk Non-Compliant'!B228</f>
        <v>0</v>
      </c>
      <c r="B272" s="435">
        <f>'High Risk Non-Compliant'!C228</f>
        <v>0</v>
      </c>
      <c r="C272" s="435"/>
      <c r="D272" s="435">
        <f>'High Risk Non-Compliant'!D228</f>
        <v>0</v>
      </c>
      <c r="E272" s="435"/>
      <c r="F272" s="435"/>
      <c r="G272" s="95"/>
      <c r="H272" s="95"/>
    </row>
    <row r="273" spans="1:8" x14ac:dyDescent="0.2">
      <c r="A273" s="98">
        <f>'High Risk Non-Compliant'!B229</f>
        <v>0</v>
      </c>
      <c r="B273" s="435">
        <f>'High Risk Non-Compliant'!C229</f>
        <v>0</v>
      </c>
      <c r="C273" s="435"/>
      <c r="D273" s="435">
        <f>'High Risk Non-Compliant'!D229</f>
        <v>0</v>
      </c>
      <c r="E273" s="435"/>
      <c r="F273" s="435"/>
      <c r="G273" s="95"/>
      <c r="H273" s="95"/>
    </row>
    <row r="274" spans="1:8" x14ac:dyDescent="0.2">
      <c r="A274" s="98">
        <f>'High Risk Non-Compliant'!B230</f>
        <v>0</v>
      </c>
      <c r="B274" s="435">
        <f>'High Risk Non-Compliant'!C230</f>
        <v>0</v>
      </c>
      <c r="C274" s="435"/>
      <c r="D274" s="435">
        <f>'High Risk Non-Compliant'!D230</f>
        <v>0</v>
      </c>
      <c r="E274" s="435"/>
      <c r="F274" s="435"/>
      <c r="G274" s="95"/>
      <c r="H274" s="95"/>
    </row>
    <row r="275" spans="1:8" ht="44" customHeight="1" x14ac:dyDescent="0.2">
      <c r="A275" s="98">
        <f>'High Risk Non-Compliant'!B231</f>
        <v>0</v>
      </c>
      <c r="B275" s="435">
        <f>'High Risk Non-Compliant'!C231</f>
        <v>0</v>
      </c>
      <c r="C275" s="435"/>
      <c r="D275" s="435">
        <f>'High Risk Non-Compliant'!D231</f>
        <v>0</v>
      </c>
      <c r="E275" s="435"/>
      <c r="F275" s="435"/>
      <c r="G275" s="95"/>
      <c r="H275" s="95"/>
    </row>
    <row r="276" spans="1:8" ht="44" customHeight="1" x14ac:dyDescent="0.2">
      <c r="A276" s="98">
        <f>'High Risk Non-Compliant'!B232</f>
        <v>0</v>
      </c>
      <c r="B276" s="435">
        <f>'High Risk Non-Compliant'!C232</f>
        <v>0</v>
      </c>
      <c r="C276" s="435"/>
      <c r="D276" s="435">
        <f>'High Risk Non-Compliant'!D232</f>
        <v>0</v>
      </c>
      <c r="E276" s="435"/>
      <c r="F276" s="435"/>
      <c r="G276" s="95"/>
      <c r="H276" s="95"/>
    </row>
    <row r="277" spans="1:8" ht="44" customHeight="1" x14ac:dyDescent="0.2">
      <c r="A277" s="98">
        <f>'High Risk Non-Compliant'!B233</f>
        <v>0</v>
      </c>
      <c r="B277" s="435">
        <f>'High Risk Non-Compliant'!C233</f>
        <v>0</v>
      </c>
      <c r="C277" s="435"/>
      <c r="D277" s="435">
        <f>'High Risk Non-Compliant'!D233</f>
        <v>0</v>
      </c>
      <c r="E277" s="435"/>
      <c r="F277" s="435"/>
      <c r="G277" s="95"/>
      <c r="H277" s="95"/>
    </row>
    <row r="278" spans="1:8" ht="44" customHeight="1" x14ac:dyDescent="0.2">
      <c r="A278" s="98">
        <f>'High Risk Non-Compliant'!B234</f>
        <v>0</v>
      </c>
      <c r="B278" s="435">
        <f>'High Risk Non-Compliant'!C234</f>
        <v>0</v>
      </c>
      <c r="C278" s="435"/>
      <c r="D278" s="435">
        <f>'High Risk Non-Compliant'!D234</f>
        <v>0</v>
      </c>
      <c r="E278" s="435"/>
      <c r="F278" s="435"/>
      <c r="G278" s="95"/>
      <c r="H278" s="95"/>
    </row>
    <row r="279" spans="1:8" ht="44" customHeight="1" x14ac:dyDescent="0.2">
      <c r="A279" s="98">
        <f>'High Risk Non-Compliant'!B235</f>
        <v>0</v>
      </c>
      <c r="B279" s="435">
        <f>'High Risk Non-Compliant'!C235</f>
        <v>0</v>
      </c>
      <c r="C279" s="435"/>
      <c r="D279" s="435">
        <f>'High Risk Non-Compliant'!D235</f>
        <v>0</v>
      </c>
      <c r="E279" s="435"/>
      <c r="F279" s="435"/>
      <c r="G279" s="95"/>
      <c r="H279" s="95"/>
    </row>
    <row r="280" spans="1:8" ht="44" customHeight="1" x14ac:dyDescent="0.2">
      <c r="A280" s="98">
        <f>'High Risk Non-Compliant'!B236</f>
        <v>0</v>
      </c>
      <c r="B280" s="435">
        <f>'High Risk Non-Compliant'!C236</f>
        <v>0</v>
      </c>
      <c r="C280" s="435"/>
      <c r="D280" s="435">
        <f>'High Risk Non-Compliant'!D236</f>
        <v>0</v>
      </c>
      <c r="E280" s="435"/>
      <c r="F280" s="435"/>
      <c r="G280" s="95"/>
      <c r="H280" s="95"/>
    </row>
    <row r="281" spans="1:8" ht="44" customHeight="1" x14ac:dyDescent="0.2">
      <c r="A281" s="98">
        <f>'High Risk Non-Compliant'!B237</f>
        <v>0</v>
      </c>
      <c r="B281" s="435">
        <f>'High Risk Non-Compliant'!C237</f>
        <v>0</v>
      </c>
      <c r="C281" s="435"/>
      <c r="D281" s="435">
        <f>'High Risk Non-Compliant'!D237</f>
        <v>0</v>
      </c>
      <c r="E281" s="435"/>
      <c r="F281" s="435"/>
      <c r="G281" s="95"/>
      <c r="H281" s="95"/>
    </row>
    <row r="282" spans="1:8" ht="29.25" customHeight="1" x14ac:dyDescent="0.2">
      <c r="A282" s="98">
        <f>'High Risk Non-Compliant'!B238</f>
        <v>0</v>
      </c>
      <c r="B282" s="435">
        <f>'High Risk Non-Compliant'!C238</f>
        <v>0</v>
      </c>
      <c r="C282" s="435"/>
      <c r="D282" s="435">
        <f>'High Risk Non-Compliant'!D238</f>
        <v>0</v>
      </c>
      <c r="E282" s="435"/>
      <c r="F282" s="435"/>
      <c r="G282" s="95"/>
      <c r="H282" s="95"/>
    </row>
    <row r="283" spans="1:8" ht="29.25" customHeight="1" x14ac:dyDescent="0.2">
      <c r="A283" s="98">
        <f>'High Risk Non-Compliant'!B239</f>
        <v>0</v>
      </c>
      <c r="B283" s="435">
        <f>'High Risk Non-Compliant'!C239</f>
        <v>0</v>
      </c>
      <c r="C283" s="435"/>
      <c r="D283" s="435">
        <f>'High Risk Non-Compliant'!D239</f>
        <v>0</v>
      </c>
      <c r="E283" s="435"/>
      <c r="F283" s="435"/>
      <c r="G283" s="95"/>
      <c r="H283" s="95"/>
    </row>
    <row r="284" spans="1:8" ht="29.25" customHeight="1" x14ac:dyDescent="0.2">
      <c r="A284" s="98">
        <f>'High Risk Non-Compliant'!B240</f>
        <v>0</v>
      </c>
      <c r="B284" s="435">
        <f>'High Risk Non-Compliant'!C240</f>
        <v>0</v>
      </c>
      <c r="C284" s="435"/>
      <c r="D284" s="435">
        <f>'High Risk Non-Compliant'!D240</f>
        <v>0</v>
      </c>
      <c r="E284" s="435"/>
      <c r="F284" s="435"/>
      <c r="G284" s="95"/>
      <c r="H284" s="95"/>
    </row>
    <row r="285" spans="1:8" x14ac:dyDescent="0.2">
      <c r="A285" s="98">
        <f>'High Risk Non-Compliant'!B241</f>
        <v>0</v>
      </c>
      <c r="B285" s="435">
        <f>'High Risk Non-Compliant'!C241</f>
        <v>0</v>
      </c>
      <c r="C285" s="435"/>
      <c r="D285" s="435">
        <f>'High Risk Non-Compliant'!D241</f>
        <v>0</v>
      </c>
      <c r="E285" s="435"/>
      <c r="F285" s="435"/>
      <c r="G285" s="95"/>
      <c r="H285" s="95"/>
    </row>
    <row r="286" spans="1:8" x14ac:dyDescent="0.2">
      <c r="A286" s="98">
        <f>'High Risk Non-Compliant'!B242</f>
        <v>0</v>
      </c>
      <c r="B286" s="435">
        <f>'High Risk Non-Compliant'!C242</f>
        <v>0</v>
      </c>
      <c r="C286" s="435"/>
      <c r="D286" s="435">
        <f>'High Risk Non-Compliant'!D242</f>
        <v>0</v>
      </c>
      <c r="E286" s="435"/>
      <c r="F286" s="435"/>
      <c r="G286" s="95"/>
      <c r="H286" s="95"/>
    </row>
    <row r="287" spans="1:8" ht="44" customHeight="1" x14ac:dyDescent="0.2">
      <c r="A287" s="98">
        <f>'High Risk Non-Compliant'!B243</f>
        <v>0</v>
      </c>
      <c r="B287" s="435">
        <f>'High Risk Non-Compliant'!C243</f>
        <v>0</v>
      </c>
      <c r="C287" s="435"/>
      <c r="D287" s="435">
        <f>'High Risk Non-Compliant'!D243</f>
        <v>0</v>
      </c>
      <c r="E287" s="435"/>
      <c r="F287" s="435"/>
      <c r="G287" s="95"/>
      <c r="H287" s="95"/>
    </row>
    <row r="288" spans="1:8" ht="44" customHeight="1" x14ac:dyDescent="0.2">
      <c r="A288" s="98">
        <f>'High Risk Non-Compliant'!B244</f>
        <v>0</v>
      </c>
      <c r="B288" s="435">
        <f>'High Risk Non-Compliant'!C244</f>
        <v>0</v>
      </c>
      <c r="C288" s="435"/>
      <c r="D288" s="435">
        <f>'High Risk Non-Compliant'!D244</f>
        <v>0</v>
      </c>
      <c r="E288" s="435"/>
      <c r="F288" s="435"/>
      <c r="G288" s="95"/>
      <c r="H288" s="95"/>
    </row>
    <row r="289" spans="1:8" ht="87.75" customHeight="1" x14ac:dyDescent="0.2">
      <c r="A289" s="98">
        <f>'High Risk Non-Compliant'!B245</f>
        <v>0</v>
      </c>
      <c r="B289" s="435">
        <f>'High Risk Non-Compliant'!C245</f>
        <v>0</v>
      </c>
      <c r="C289" s="435"/>
      <c r="D289" s="435">
        <f>'High Risk Non-Compliant'!D245</f>
        <v>0</v>
      </c>
      <c r="E289" s="435"/>
      <c r="F289" s="435"/>
      <c r="G289" s="95"/>
      <c r="H289" s="95"/>
    </row>
    <row r="290" spans="1:8" ht="73.25" customHeight="1" x14ac:dyDescent="0.2">
      <c r="A290" s="98">
        <f>'High Risk Non-Compliant'!B246</f>
        <v>0</v>
      </c>
      <c r="B290" s="435">
        <f>'High Risk Non-Compliant'!C246</f>
        <v>0</v>
      </c>
      <c r="C290" s="435"/>
      <c r="D290" s="435">
        <f>'High Risk Non-Compliant'!D246</f>
        <v>0</v>
      </c>
      <c r="E290" s="435"/>
      <c r="F290" s="435"/>
      <c r="G290" s="95"/>
      <c r="H290" s="95"/>
    </row>
    <row r="291" spans="1:8" ht="73.25" customHeight="1" x14ac:dyDescent="0.2">
      <c r="A291" s="98">
        <f>'High Risk Non-Compliant'!B247</f>
        <v>0</v>
      </c>
      <c r="B291" s="435">
        <f>'High Risk Non-Compliant'!C247</f>
        <v>0</v>
      </c>
      <c r="C291" s="435"/>
      <c r="D291" s="435">
        <f>'High Risk Non-Compliant'!D247</f>
        <v>0</v>
      </c>
      <c r="E291" s="435"/>
      <c r="F291" s="435"/>
      <c r="G291" s="95"/>
      <c r="H291" s="95"/>
    </row>
    <row r="292" spans="1:8" ht="44" customHeight="1" x14ac:dyDescent="0.2">
      <c r="A292" s="98">
        <f>'High Risk Non-Compliant'!B248</f>
        <v>0</v>
      </c>
      <c r="B292" s="435">
        <f>'High Risk Non-Compliant'!C248</f>
        <v>0</v>
      </c>
      <c r="C292" s="435"/>
      <c r="D292" s="435">
        <f>'High Risk Non-Compliant'!D248</f>
        <v>0</v>
      </c>
      <c r="E292" s="435"/>
      <c r="F292" s="435"/>
      <c r="G292" s="95"/>
      <c r="H292" s="95"/>
    </row>
    <row r="293" spans="1:8" ht="29.25" customHeight="1" x14ac:dyDescent="0.2">
      <c r="A293" s="98">
        <f>'High Risk Non-Compliant'!B249</f>
        <v>0</v>
      </c>
      <c r="B293" s="435">
        <f>'High Risk Non-Compliant'!C249</f>
        <v>0</v>
      </c>
      <c r="C293" s="435"/>
      <c r="D293" s="435">
        <f>'High Risk Non-Compliant'!D249</f>
        <v>0</v>
      </c>
      <c r="E293" s="435"/>
      <c r="F293" s="435"/>
      <c r="G293" s="95"/>
      <c r="H293" s="95"/>
    </row>
    <row r="294" spans="1:8" ht="29.25" customHeight="1" x14ac:dyDescent="0.2">
      <c r="A294" s="98">
        <f>'High Risk Non-Compliant'!B250</f>
        <v>0</v>
      </c>
      <c r="B294" s="435">
        <f>'High Risk Non-Compliant'!C250</f>
        <v>0</v>
      </c>
      <c r="C294" s="435"/>
      <c r="D294" s="435">
        <f>'High Risk Non-Compliant'!D250</f>
        <v>0</v>
      </c>
      <c r="E294" s="435"/>
      <c r="F294" s="435"/>
      <c r="G294" s="95"/>
      <c r="H294" s="95"/>
    </row>
    <row r="295" spans="1:8" ht="29.25" customHeight="1" x14ac:dyDescent="0.2">
      <c r="A295" s="98">
        <f>'High Risk Non-Compliant'!B251</f>
        <v>0</v>
      </c>
      <c r="B295" s="435">
        <f>'High Risk Non-Compliant'!C251</f>
        <v>0</v>
      </c>
      <c r="C295" s="435"/>
      <c r="D295" s="435">
        <f>'High Risk Non-Compliant'!D251</f>
        <v>0</v>
      </c>
      <c r="E295" s="435"/>
      <c r="F295" s="435"/>
      <c r="G295" s="95"/>
      <c r="H295" s="95"/>
    </row>
    <row r="296" spans="1:8" ht="44" customHeight="1" x14ac:dyDescent="0.2">
      <c r="A296" s="98">
        <f>'High Risk Non-Compliant'!B252</f>
        <v>0</v>
      </c>
      <c r="B296" s="435">
        <f>'High Risk Non-Compliant'!C252</f>
        <v>0</v>
      </c>
      <c r="C296" s="435"/>
      <c r="D296" s="435">
        <f>'High Risk Non-Compliant'!D252</f>
        <v>0</v>
      </c>
      <c r="E296" s="435"/>
      <c r="F296" s="435"/>
      <c r="G296" s="95"/>
      <c r="H296" s="95"/>
    </row>
    <row r="297" spans="1:8" ht="29.25" customHeight="1" x14ac:dyDescent="0.2">
      <c r="A297" s="98">
        <f>'High Risk Non-Compliant'!B253</f>
        <v>0</v>
      </c>
      <c r="B297" s="435">
        <f>'High Risk Non-Compliant'!C253</f>
        <v>0</v>
      </c>
      <c r="C297" s="435"/>
      <c r="D297" s="435">
        <f>'High Risk Non-Compliant'!D253</f>
        <v>0</v>
      </c>
      <c r="E297" s="435"/>
      <c r="F297" s="435"/>
      <c r="G297" s="95"/>
      <c r="H297" s="95"/>
    </row>
    <row r="298" spans="1:8" ht="73.25" customHeight="1" x14ac:dyDescent="0.2">
      <c r="A298" s="98">
        <f>'High Risk Non-Compliant'!B254</f>
        <v>0</v>
      </c>
      <c r="B298" s="435">
        <f>'High Risk Non-Compliant'!C254</f>
        <v>0</v>
      </c>
      <c r="C298" s="435"/>
      <c r="D298" s="435">
        <f>'High Risk Non-Compliant'!D254</f>
        <v>0</v>
      </c>
      <c r="E298" s="435"/>
      <c r="F298" s="435"/>
      <c r="G298" s="95"/>
      <c r="H298" s="95"/>
    </row>
    <row r="299" spans="1:8" ht="58.5" customHeight="1" x14ac:dyDescent="0.2">
      <c r="A299" s="98">
        <f>'High Risk Non-Compliant'!B255</f>
        <v>0</v>
      </c>
      <c r="B299" s="435">
        <f>'High Risk Non-Compliant'!C255</f>
        <v>0</v>
      </c>
      <c r="C299" s="435"/>
      <c r="D299" s="435">
        <f>'High Risk Non-Compliant'!D255</f>
        <v>0</v>
      </c>
      <c r="E299" s="435"/>
      <c r="F299" s="435"/>
      <c r="G299" s="95"/>
      <c r="H299" s="95"/>
    </row>
    <row r="300" spans="1:8" ht="73.25" customHeight="1" x14ac:dyDescent="0.2">
      <c r="A300" s="98">
        <f>'High Risk Non-Compliant'!B256</f>
        <v>0</v>
      </c>
      <c r="B300" s="435">
        <f>'High Risk Non-Compliant'!C256</f>
        <v>0</v>
      </c>
      <c r="C300" s="435"/>
      <c r="D300" s="435">
        <f>'High Risk Non-Compliant'!D256</f>
        <v>0</v>
      </c>
      <c r="E300" s="435"/>
      <c r="F300" s="435"/>
      <c r="G300" s="95"/>
      <c r="H300" s="95"/>
    </row>
    <row r="301" spans="1:8" ht="87.75" customHeight="1" x14ac:dyDescent="0.2">
      <c r="A301" s="98">
        <f>'High Risk Non-Compliant'!B257</f>
        <v>0</v>
      </c>
      <c r="B301" s="435">
        <f>'High Risk Non-Compliant'!C257</f>
        <v>0</v>
      </c>
      <c r="C301" s="435"/>
      <c r="D301" s="435">
        <f>'High Risk Non-Compliant'!D257</f>
        <v>0</v>
      </c>
      <c r="E301" s="435"/>
      <c r="F301" s="435"/>
      <c r="G301" s="95"/>
      <c r="H301" s="95"/>
    </row>
    <row r="302" spans="1:8" ht="29.25" customHeight="1" x14ac:dyDescent="0.2">
      <c r="A302" s="98">
        <f>'High Risk Non-Compliant'!B258</f>
        <v>0</v>
      </c>
      <c r="B302" s="435">
        <f>'High Risk Non-Compliant'!C258</f>
        <v>0</v>
      </c>
      <c r="C302" s="435"/>
      <c r="D302" s="435">
        <f>'High Risk Non-Compliant'!D258</f>
        <v>0</v>
      </c>
      <c r="E302" s="435"/>
      <c r="F302" s="435"/>
      <c r="G302" s="95"/>
      <c r="H302" s="95"/>
    </row>
    <row r="303" spans="1:8" ht="29.25" customHeight="1" x14ac:dyDescent="0.2">
      <c r="A303" s="98">
        <f>'High Risk Non-Compliant'!B259</f>
        <v>0</v>
      </c>
      <c r="B303" s="435">
        <f>'High Risk Non-Compliant'!C259</f>
        <v>0</v>
      </c>
      <c r="C303" s="435"/>
      <c r="D303" s="435">
        <f>'High Risk Non-Compliant'!D259</f>
        <v>0</v>
      </c>
      <c r="E303" s="435"/>
      <c r="F303" s="435"/>
      <c r="G303" s="95"/>
      <c r="H303" s="95"/>
    </row>
    <row r="304" spans="1:8" ht="29.25" customHeight="1" x14ac:dyDescent="0.2">
      <c r="A304" s="98">
        <f>'High Risk Non-Compliant'!B260</f>
        <v>0</v>
      </c>
      <c r="B304" s="435">
        <f>'High Risk Non-Compliant'!C260</f>
        <v>0</v>
      </c>
      <c r="C304" s="435"/>
      <c r="D304" s="435">
        <f>'High Risk Non-Compliant'!D260</f>
        <v>0</v>
      </c>
      <c r="E304" s="435"/>
      <c r="F304" s="435"/>
      <c r="G304" s="95"/>
      <c r="H304" s="95"/>
    </row>
    <row r="305" spans="1:8" ht="29.25" customHeight="1" x14ac:dyDescent="0.2">
      <c r="A305" s="98">
        <f>'High Risk Non-Compliant'!B261</f>
        <v>0</v>
      </c>
      <c r="B305" s="435">
        <f>'High Risk Non-Compliant'!C261</f>
        <v>0</v>
      </c>
      <c r="C305" s="435"/>
      <c r="D305" s="435">
        <f>'High Risk Non-Compliant'!D261</f>
        <v>0</v>
      </c>
      <c r="E305" s="435"/>
      <c r="F305" s="435"/>
      <c r="G305" s="95"/>
      <c r="H305" s="95"/>
    </row>
    <row r="306" spans="1:8" ht="29.25" customHeight="1" x14ac:dyDescent="0.2">
      <c r="A306" s="98">
        <f>'High Risk Non-Compliant'!B262</f>
        <v>0</v>
      </c>
      <c r="B306" s="435">
        <f>'High Risk Non-Compliant'!C262</f>
        <v>0</v>
      </c>
      <c r="C306" s="435"/>
      <c r="D306" s="435">
        <f>'High Risk Non-Compliant'!D262</f>
        <v>0</v>
      </c>
      <c r="E306" s="435"/>
      <c r="F306" s="435"/>
      <c r="G306" s="95"/>
      <c r="H306" s="95"/>
    </row>
    <row r="307" spans="1:8" ht="44" customHeight="1" x14ac:dyDescent="0.2">
      <c r="A307" s="98">
        <f>'High Risk Non-Compliant'!B263</f>
        <v>0</v>
      </c>
      <c r="B307" s="435">
        <f>'High Risk Non-Compliant'!C263</f>
        <v>0</v>
      </c>
      <c r="C307" s="435"/>
      <c r="D307" s="435">
        <f>'High Risk Non-Compliant'!D263</f>
        <v>0</v>
      </c>
      <c r="E307" s="435"/>
      <c r="F307" s="435"/>
      <c r="G307" s="95"/>
      <c r="H307" s="95"/>
    </row>
    <row r="308" spans="1:8" ht="29.25" customHeight="1" x14ac:dyDescent="0.2">
      <c r="A308" s="98">
        <f>'High Risk Non-Compliant'!B264</f>
        <v>0</v>
      </c>
      <c r="B308" s="435">
        <f>'High Risk Non-Compliant'!C264</f>
        <v>0</v>
      </c>
      <c r="C308" s="435"/>
      <c r="D308" s="435">
        <f>'High Risk Non-Compliant'!D264</f>
        <v>0</v>
      </c>
      <c r="E308" s="435"/>
      <c r="F308" s="435"/>
      <c r="G308" s="95"/>
      <c r="H308" s="95"/>
    </row>
    <row r="309" spans="1:8" x14ac:dyDescent="0.2">
      <c r="A309" s="98">
        <f>'High Risk Non-Compliant'!B265</f>
        <v>0</v>
      </c>
      <c r="B309" s="435">
        <f>'High Risk Non-Compliant'!C265</f>
        <v>0</v>
      </c>
      <c r="C309" s="435"/>
      <c r="D309" s="435">
        <f>'High Risk Non-Compliant'!D265</f>
        <v>0</v>
      </c>
      <c r="E309" s="435"/>
      <c r="F309" s="435"/>
      <c r="G309" s="95"/>
      <c r="H309" s="95"/>
    </row>
    <row r="310" spans="1:8" x14ac:dyDescent="0.2">
      <c r="A310" s="98">
        <f>'High Risk Non-Compliant'!B266</f>
        <v>0</v>
      </c>
      <c r="B310" s="435">
        <f>'High Risk Non-Compliant'!C266</f>
        <v>0</v>
      </c>
      <c r="C310" s="435"/>
      <c r="D310" s="435">
        <f>'High Risk Non-Compliant'!D266</f>
        <v>0</v>
      </c>
      <c r="E310" s="435"/>
      <c r="F310" s="435"/>
      <c r="G310" s="95"/>
      <c r="H310" s="95"/>
    </row>
    <row r="311" spans="1:8" ht="44" customHeight="1" x14ac:dyDescent="0.2">
      <c r="A311" s="98">
        <f>'High Risk Non-Compliant'!B267</f>
        <v>0</v>
      </c>
      <c r="B311" s="435">
        <f>'High Risk Non-Compliant'!C267</f>
        <v>0</v>
      </c>
      <c r="C311" s="435"/>
      <c r="D311" s="435">
        <f>'High Risk Non-Compliant'!D267</f>
        <v>0</v>
      </c>
      <c r="E311" s="435"/>
      <c r="F311" s="435"/>
      <c r="G311" s="95"/>
      <c r="H311" s="95"/>
    </row>
    <row r="312" spans="1:8" ht="44" customHeight="1" x14ac:dyDescent="0.2">
      <c r="A312" s="98">
        <f>'High Risk Non-Compliant'!B268</f>
        <v>0</v>
      </c>
      <c r="B312" s="435">
        <f>'High Risk Non-Compliant'!C268</f>
        <v>0</v>
      </c>
      <c r="C312" s="435"/>
      <c r="D312" s="435">
        <f>'High Risk Non-Compliant'!D268</f>
        <v>0</v>
      </c>
      <c r="E312" s="435"/>
      <c r="F312" s="435"/>
      <c r="G312" s="95"/>
      <c r="H312" s="95"/>
    </row>
    <row r="313" spans="1:8" ht="44" customHeight="1" x14ac:dyDescent="0.2">
      <c r="A313" s="98">
        <f>'High Risk Non-Compliant'!B269</f>
        <v>0</v>
      </c>
      <c r="B313" s="435">
        <f>'High Risk Non-Compliant'!C269</f>
        <v>0</v>
      </c>
      <c r="C313" s="435"/>
      <c r="D313" s="435">
        <f>'High Risk Non-Compliant'!D269</f>
        <v>0</v>
      </c>
      <c r="E313" s="435"/>
      <c r="F313" s="435"/>
      <c r="G313" s="95"/>
      <c r="H313" s="95"/>
    </row>
    <row r="314" spans="1:8" ht="44" customHeight="1" x14ac:dyDescent="0.2">
      <c r="A314" s="98">
        <f>'High Risk Non-Compliant'!B270</f>
        <v>0</v>
      </c>
      <c r="B314" s="435">
        <f>'High Risk Non-Compliant'!C270</f>
        <v>0</v>
      </c>
      <c r="C314" s="435"/>
      <c r="D314" s="435">
        <f>'High Risk Non-Compliant'!D270</f>
        <v>0</v>
      </c>
      <c r="E314" s="435"/>
      <c r="F314" s="435"/>
      <c r="G314" s="95"/>
      <c r="H314" s="95"/>
    </row>
    <row r="315" spans="1:8" ht="29.25" customHeight="1" x14ac:dyDescent="0.2">
      <c r="A315" s="98">
        <f>'High Risk Non-Compliant'!B271</f>
        <v>0</v>
      </c>
      <c r="B315" s="435">
        <f>'High Risk Non-Compliant'!C271</f>
        <v>0</v>
      </c>
      <c r="C315" s="435"/>
      <c r="D315" s="435">
        <f>'High Risk Non-Compliant'!D271</f>
        <v>0</v>
      </c>
      <c r="E315" s="435"/>
      <c r="F315" s="435"/>
      <c r="G315" s="95"/>
      <c r="H315" s="95"/>
    </row>
    <row r="316" spans="1:8" ht="29.25" customHeight="1" x14ac:dyDescent="0.2">
      <c r="A316" s="98">
        <f>'High Risk Non-Compliant'!B272</f>
        <v>0</v>
      </c>
      <c r="B316" s="435">
        <f>'High Risk Non-Compliant'!C272</f>
        <v>0</v>
      </c>
      <c r="C316" s="435"/>
      <c r="D316" s="435">
        <f>'High Risk Non-Compliant'!D272</f>
        <v>0</v>
      </c>
      <c r="E316" s="435"/>
      <c r="F316" s="435"/>
      <c r="G316" s="95"/>
      <c r="H316" s="95"/>
    </row>
  </sheetData>
  <mergeCells count="547">
    <mergeCell ref="D5:E5"/>
    <mergeCell ref="A46:H46"/>
    <mergeCell ref="A47:F47"/>
    <mergeCell ref="G47:H47"/>
    <mergeCell ref="A1:G1"/>
    <mergeCell ref="A2:H2"/>
    <mergeCell ref="B4:H4"/>
    <mergeCell ref="B3:C3"/>
    <mergeCell ref="E3:H3"/>
    <mergeCell ref="B316:C316"/>
    <mergeCell ref="D316:F316"/>
    <mergeCell ref="B48:C48"/>
    <mergeCell ref="D48:F48"/>
    <mergeCell ref="B313:C313"/>
    <mergeCell ref="D313:F313"/>
    <mergeCell ref="B314:C314"/>
    <mergeCell ref="D314:F314"/>
    <mergeCell ref="B315:C315"/>
    <mergeCell ref="D315:F315"/>
    <mergeCell ref="B310:C310"/>
    <mergeCell ref="D310:F310"/>
    <mergeCell ref="B311:C311"/>
    <mergeCell ref="D311:F311"/>
    <mergeCell ref="B312:C312"/>
    <mergeCell ref="D312:F312"/>
    <mergeCell ref="B307:C307"/>
    <mergeCell ref="D307:F307"/>
    <mergeCell ref="B308:C308"/>
    <mergeCell ref="D308:F308"/>
    <mergeCell ref="B309:C309"/>
    <mergeCell ref="D309:F309"/>
    <mergeCell ref="B304:C304"/>
    <mergeCell ref="D304:F304"/>
    <mergeCell ref="B305:C305"/>
    <mergeCell ref="D305:F305"/>
    <mergeCell ref="B306:C306"/>
    <mergeCell ref="D306:F306"/>
    <mergeCell ref="B301:C301"/>
    <mergeCell ref="D301:F301"/>
    <mergeCell ref="B302:C302"/>
    <mergeCell ref="D302:F302"/>
    <mergeCell ref="B303:C303"/>
    <mergeCell ref="D303:F303"/>
    <mergeCell ref="B298:C298"/>
    <mergeCell ref="D298:F298"/>
    <mergeCell ref="B299:C299"/>
    <mergeCell ref="D299:F299"/>
    <mergeCell ref="B300:C300"/>
    <mergeCell ref="D300:F300"/>
    <mergeCell ref="B295:C295"/>
    <mergeCell ref="D295:F295"/>
    <mergeCell ref="B296:C296"/>
    <mergeCell ref="D296:F296"/>
    <mergeCell ref="B297:C297"/>
    <mergeCell ref="D297:F297"/>
    <mergeCell ref="B292:C292"/>
    <mergeCell ref="D292:F292"/>
    <mergeCell ref="B293:C293"/>
    <mergeCell ref="D293:F293"/>
    <mergeCell ref="B294:C294"/>
    <mergeCell ref="D294:F294"/>
    <mergeCell ref="B289:C289"/>
    <mergeCell ref="D289:F289"/>
    <mergeCell ref="B290:C290"/>
    <mergeCell ref="D290:F290"/>
    <mergeCell ref="B291:C291"/>
    <mergeCell ref="D291:F291"/>
    <mergeCell ref="B286:C286"/>
    <mergeCell ref="D286:F286"/>
    <mergeCell ref="B287:C287"/>
    <mergeCell ref="D287:F287"/>
    <mergeCell ref="B288:C288"/>
    <mergeCell ref="D288:F288"/>
    <mergeCell ref="B283:C283"/>
    <mergeCell ref="D283:F283"/>
    <mergeCell ref="B284:C284"/>
    <mergeCell ref="D284:F284"/>
    <mergeCell ref="B285:C285"/>
    <mergeCell ref="D285:F285"/>
    <mergeCell ref="B280:C280"/>
    <mergeCell ref="D280:F280"/>
    <mergeCell ref="B281:C281"/>
    <mergeCell ref="D281:F281"/>
    <mergeCell ref="B282:C282"/>
    <mergeCell ref="D282:F282"/>
    <mergeCell ref="B277:C277"/>
    <mergeCell ref="D277:F277"/>
    <mergeCell ref="B278:C278"/>
    <mergeCell ref="D278:F278"/>
    <mergeCell ref="B279:C279"/>
    <mergeCell ref="D279:F279"/>
    <mergeCell ref="B274:C274"/>
    <mergeCell ref="D274:F274"/>
    <mergeCell ref="B275:C275"/>
    <mergeCell ref="D275:F275"/>
    <mergeCell ref="B276:C276"/>
    <mergeCell ref="D276:F276"/>
    <mergeCell ref="B271:C271"/>
    <mergeCell ref="D271:F271"/>
    <mergeCell ref="B272:C272"/>
    <mergeCell ref="D272:F272"/>
    <mergeCell ref="B273:C273"/>
    <mergeCell ref="D273:F273"/>
    <mergeCell ref="B268:C268"/>
    <mergeCell ref="D268:F268"/>
    <mergeCell ref="B269:C269"/>
    <mergeCell ref="D269:F269"/>
    <mergeCell ref="B270:C270"/>
    <mergeCell ref="D270:F270"/>
    <mergeCell ref="B265:C265"/>
    <mergeCell ref="D265:F265"/>
    <mergeCell ref="B266:C266"/>
    <mergeCell ref="D266:F266"/>
    <mergeCell ref="B267:C267"/>
    <mergeCell ref="D267:F267"/>
    <mergeCell ref="B262:C262"/>
    <mergeCell ref="D262:F262"/>
    <mergeCell ref="B263:C263"/>
    <mergeCell ref="D263:F263"/>
    <mergeCell ref="B264:C264"/>
    <mergeCell ref="D264:F264"/>
    <mergeCell ref="B259:C259"/>
    <mergeCell ref="D259:F259"/>
    <mergeCell ref="B260:C260"/>
    <mergeCell ref="D260:F260"/>
    <mergeCell ref="B261:C261"/>
    <mergeCell ref="D261:F261"/>
    <mergeCell ref="B256:C256"/>
    <mergeCell ref="D256:F256"/>
    <mergeCell ref="B257:C257"/>
    <mergeCell ref="D257:F257"/>
    <mergeCell ref="B258:C258"/>
    <mergeCell ref="D258:F258"/>
    <mergeCell ref="B253:C253"/>
    <mergeCell ref="D253:F253"/>
    <mergeCell ref="B254:C254"/>
    <mergeCell ref="D254:F254"/>
    <mergeCell ref="B255:C255"/>
    <mergeCell ref="D255:F255"/>
    <mergeCell ref="B250:C250"/>
    <mergeCell ref="D250:F250"/>
    <mergeCell ref="B251:C251"/>
    <mergeCell ref="D251:F251"/>
    <mergeCell ref="B252:C252"/>
    <mergeCell ref="D252:F252"/>
    <mergeCell ref="B247:C247"/>
    <mergeCell ref="D247:F247"/>
    <mergeCell ref="B248:C248"/>
    <mergeCell ref="D248:F248"/>
    <mergeCell ref="B249:C249"/>
    <mergeCell ref="D249:F249"/>
    <mergeCell ref="B244:C244"/>
    <mergeCell ref="D244:F244"/>
    <mergeCell ref="B245:C245"/>
    <mergeCell ref="D245:F245"/>
    <mergeCell ref="B246:C246"/>
    <mergeCell ref="D246:F246"/>
    <mergeCell ref="B241:C241"/>
    <mergeCell ref="D241:F241"/>
    <mergeCell ref="B242:C242"/>
    <mergeCell ref="D242:F242"/>
    <mergeCell ref="B243:C243"/>
    <mergeCell ref="D243:F243"/>
    <mergeCell ref="B238:C238"/>
    <mergeCell ref="D238:F238"/>
    <mergeCell ref="B239:C239"/>
    <mergeCell ref="D239:F239"/>
    <mergeCell ref="B240:C240"/>
    <mergeCell ref="D240:F240"/>
    <mergeCell ref="B235:C235"/>
    <mergeCell ref="D235:F235"/>
    <mergeCell ref="B236:C236"/>
    <mergeCell ref="D236:F236"/>
    <mergeCell ref="B237:C237"/>
    <mergeCell ref="D237:F237"/>
    <mergeCell ref="B232:C232"/>
    <mergeCell ref="D232:F232"/>
    <mergeCell ref="B233:C233"/>
    <mergeCell ref="D233:F233"/>
    <mergeCell ref="B234:C234"/>
    <mergeCell ref="D234:F234"/>
    <mergeCell ref="B229:C229"/>
    <mergeCell ref="D229:F229"/>
    <mergeCell ref="B230:C230"/>
    <mergeCell ref="D230:F230"/>
    <mergeCell ref="B231:C231"/>
    <mergeCell ref="D231:F231"/>
    <mergeCell ref="B226:C226"/>
    <mergeCell ref="D226:F226"/>
    <mergeCell ref="B227:C227"/>
    <mergeCell ref="D227:F227"/>
    <mergeCell ref="B228:C228"/>
    <mergeCell ref="D228:F228"/>
    <mergeCell ref="B223:C223"/>
    <mergeCell ref="D223:F223"/>
    <mergeCell ref="B224:C224"/>
    <mergeCell ref="D224:F224"/>
    <mergeCell ref="B225:C225"/>
    <mergeCell ref="D225:F225"/>
    <mergeCell ref="B220:C220"/>
    <mergeCell ref="D220:F220"/>
    <mergeCell ref="B221:C221"/>
    <mergeCell ref="D221:F221"/>
    <mergeCell ref="B222:C222"/>
    <mergeCell ref="D222:F222"/>
    <mergeCell ref="B217:C217"/>
    <mergeCell ref="D217:F217"/>
    <mergeCell ref="B218:C218"/>
    <mergeCell ref="D218:F218"/>
    <mergeCell ref="B219:C219"/>
    <mergeCell ref="D219:F219"/>
    <mergeCell ref="B214:C214"/>
    <mergeCell ref="D214:F214"/>
    <mergeCell ref="B215:C215"/>
    <mergeCell ref="D215:F215"/>
    <mergeCell ref="B216:C216"/>
    <mergeCell ref="D216:F216"/>
    <mergeCell ref="B211:C211"/>
    <mergeCell ref="D211:F211"/>
    <mergeCell ref="B212:C212"/>
    <mergeCell ref="D212:F212"/>
    <mergeCell ref="B213:C213"/>
    <mergeCell ref="D213:F213"/>
    <mergeCell ref="B208:C208"/>
    <mergeCell ref="D208:F208"/>
    <mergeCell ref="B209:C209"/>
    <mergeCell ref="D209:F209"/>
    <mergeCell ref="B210:C210"/>
    <mergeCell ref="D210:F210"/>
    <mergeCell ref="B205:C205"/>
    <mergeCell ref="D205:F205"/>
    <mergeCell ref="B206:C206"/>
    <mergeCell ref="D206:F206"/>
    <mergeCell ref="B207:C207"/>
    <mergeCell ref="D207:F207"/>
    <mergeCell ref="B202:C202"/>
    <mergeCell ref="D202:F202"/>
    <mergeCell ref="B203:C203"/>
    <mergeCell ref="D203:F203"/>
    <mergeCell ref="B204:C204"/>
    <mergeCell ref="D204:F204"/>
    <mergeCell ref="B199:C199"/>
    <mergeCell ref="D199:F199"/>
    <mergeCell ref="B200:C200"/>
    <mergeCell ref="D200:F200"/>
    <mergeCell ref="B201:C201"/>
    <mergeCell ref="D201:F201"/>
    <mergeCell ref="B196:C196"/>
    <mergeCell ref="D196:F196"/>
    <mergeCell ref="B197:C197"/>
    <mergeCell ref="D197:F197"/>
    <mergeCell ref="B198:C198"/>
    <mergeCell ref="D198:F198"/>
    <mergeCell ref="B193:C193"/>
    <mergeCell ref="D193:F193"/>
    <mergeCell ref="B194:C194"/>
    <mergeCell ref="D194:F194"/>
    <mergeCell ref="B195:C195"/>
    <mergeCell ref="D195:F195"/>
    <mergeCell ref="B190:C190"/>
    <mergeCell ref="D190:F190"/>
    <mergeCell ref="B191:C191"/>
    <mergeCell ref="D191:F191"/>
    <mergeCell ref="B192:C192"/>
    <mergeCell ref="D192:F192"/>
    <mergeCell ref="B187:C187"/>
    <mergeCell ref="D187:F187"/>
    <mergeCell ref="B188:C188"/>
    <mergeCell ref="D188:F188"/>
    <mergeCell ref="B189:C189"/>
    <mergeCell ref="D189:F189"/>
    <mergeCell ref="B184:C184"/>
    <mergeCell ref="D184:F184"/>
    <mergeCell ref="B185:C185"/>
    <mergeCell ref="D185:F185"/>
    <mergeCell ref="B186:C186"/>
    <mergeCell ref="D186:F186"/>
    <mergeCell ref="B181:C181"/>
    <mergeCell ref="D181:F181"/>
    <mergeCell ref="B182:C182"/>
    <mergeCell ref="D182:F182"/>
    <mergeCell ref="B183:C183"/>
    <mergeCell ref="D183:F183"/>
    <mergeCell ref="B178:C178"/>
    <mergeCell ref="D178:F178"/>
    <mergeCell ref="B179:C179"/>
    <mergeCell ref="D179:F179"/>
    <mergeCell ref="B180:C180"/>
    <mergeCell ref="D180:F180"/>
    <mergeCell ref="B175:C175"/>
    <mergeCell ref="D175:F175"/>
    <mergeCell ref="B176:C176"/>
    <mergeCell ref="D176:F176"/>
    <mergeCell ref="B177:C177"/>
    <mergeCell ref="D177:F177"/>
    <mergeCell ref="B172:C172"/>
    <mergeCell ref="D172:F172"/>
    <mergeCell ref="B173:C173"/>
    <mergeCell ref="D173:F173"/>
    <mergeCell ref="B174:C174"/>
    <mergeCell ref="D174:F174"/>
    <mergeCell ref="B169:C169"/>
    <mergeCell ref="D169:F169"/>
    <mergeCell ref="B170:C170"/>
    <mergeCell ref="D170:F170"/>
    <mergeCell ref="B171:C171"/>
    <mergeCell ref="D171:F171"/>
    <mergeCell ref="B166:C166"/>
    <mergeCell ref="D166:F166"/>
    <mergeCell ref="B167:C167"/>
    <mergeCell ref="D167:F167"/>
    <mergeCell ref="B168:C168"/>
    <mergeCell ref="D168:F168"/>
    <mergeCell ref="B163:C163"/>
    <mergeCell ref="D163:F163"/>
    <mergeCell ref="B164:C164"/>
    <mergeCell ref="D164:F164"/>
    <mergeCell ref="B165:C165"/>
    <mergeCell ref="D165:F165"/>
    <mergeCell ref="B160:C160"/>
    <mergeCell ref="D160:F160"/>
    <mergeCell ref="B161:C161"/>
    <mergeCell ref="D161:F161"/>
    <mergeCell ref="B162:C162"/>
    <mergeCell ref="D162:F162"/>
    <mergeCell ref="B157:C157"/>
    <mergeCell ref="D157:F157"/>
    <mergeCell ref="B158:C158"/>
    <mergeCell ref="D158:F158"/>
    <mergeCell ref="B159:C159"/>
    <mergeCell ref="D159:F159"/>
    <mergeCell ref="B154:C154"/>
    <mergeCell ref="D154:F154"/>
    <mergeCell ref="B155:C155"/>
    <mergeCell ref="D155:F155"/>
    <mergeCell ref="B156:C156"/>
    <mergeCell ref="D156:F156"/>
    <mergeCell ref="B151:C151"/>
    <mergeCell ref="D151:F151"/>
    <mergeCell ref="B152:C152"/>
    <mergeCell ref="D152:F152"/>
    <mergeCell ref="B153:C153"/>
    <mergeCell ref="D153:F153"/>
    <mergeCell ref="B148:C148"/>
    <mergeCell ref="D148:F148"/>
    <mergeCell ref="B149:C149"/>
    <mergeCell ref="D149:F149"/>
    <mergeCell ref="B150:C150"/>
    <mergeCell ref="D150:F150"/>
    <mergeCell ref="B145:C145"/>
    <mergeCell ref="D145:F145"/>
    <mergeCell ref="B146:C146"/>
    <mergeCell ref="D146:F146"/>
    <mergeCell ref="B147:C147"/>
    <mergeCell ref="D147:F147"/>
    <mergeCell ref="B142:C142"/>
    <mergeCell ref="D142:F142"/>
    <mergeCell ref="B143:C143"/>
    <mergeCell ref="D143:F143"/>
    <mergeCell ref="B144:C144"/>
    <mergeCell ref="D144:F144"/>
    <mergeCell ref="B139:C139"/>
    <mergeCell ref="D139:F139"/>
    <mergeCell ref="B140:C140"/>
    <mergeCell ref="D140:F140"/>
    <mergeCell ref="B141:C141"/>
    <mergeCell ref="D141:F141"/>
    <mergeCell ref="B136:C136"/>
    <mergeCell ref="D136:F136"/>
    <mergeCell ref="B137:C137"/>
    <mergeCell ref="D137:F137"/>
    <mergeCell ref="B138:C138"/>
    <mergeCell ref="D138:F138"/>
    <mergeCell ref="B133:C133"/>
    <mergeCell ref="D133:F133"/>
    <mergeCell ref="B134:C134"/>
    <mergeCell ref="D134:F134"/>
    <mergeCell ref="B135:C135"/>
    <mergeCell ref="D135:F135"/>
    <mergeCell ref="B130:C130"/>
    <mergeCell ref="D130:F130"/>
    <mergeCell ref="B131:C131"/>
    <mergeCell ref="D131:F131"/>
    <mergeCell ref="B132:C132"/>
    <mergeCell ref="D132:F132"/>
    <mergeCell ref="B127:C127"/>
    <mergeCell ref="D127:F127"/>
    <mergeCell ref="B128:C128"/>
    <mergeCell ref="D128:F128"/>
    <mergeCell ref="B129:C129"/>
    <mergeCell ref="D129:F129"/>
    <mergeCell ref="B124:C124"/>
    <mergeCell ref="D124:F124"/>
    <mergeCell ref="B125:C125"/>
    <mergeCell ref="D125:F125"/>
    <mergeCell ref="B126:C126"/>
    <mergeCell ref="D126:F126"/>
    <mergeCell ref="B121:C121"/>
    <mergeCell ref="D121:F121"/>
    <mergeCell ref="B122:C122"/>
    <mergeCell ref="D122:F122"/>
    <mergeCell ref="B123:C123"/>
    <mergeCell ref="D123:F123"/>
    <mergeCell ref="B118:C118"/>
    <mergeCell ref="D118:F118"/>
    <mergeCell ref="B119:C119"/>
    <mergeCell ref="D119:F119"/>
    <mergeCell ref="B120:C120"/>
    <mergeCell ref="D120:F120"/>
    <mergeCell ref="B115:C115"/>
    <mergeCell ref="D115:F115"/>
    <mergeCell ref="B116:C116"/>
    <mergeCell ref="D116:F116"/>
    <mergeCell ref="B117:C117"/>
    <mergeCell ref="D117:F117"/>
    <mergeCell ref="B112:C112"/>
    <mergeCell ref="D112:F112"/>
    <mergeCell ref="B113:C113"/>
    <mergeCell ref="D113:F113"/>
    <mergeCell ref="B114:C114"/>
    <mergeCell ref="D114:F114"/>
    <mergeCell ref="B109:C109"/>
    <mergeCell ref="D109:F109"/>
    <mergeCell ref="B110:C110"/>
    <mergeCell ref="D110:F110"/>
    <mergeCell ref="B111:C111"/>
    <mergeCell ref="D111:F111"/>
    <mergeCell ref="B106:C106"/>
    <mergeCell ref="D106:F106"/>
    <mergeCell ref="B107:C107"/>
    <mergeCell ref="D107:F107"/>
    <mergeCell ref="B108:C108"/>
    <mergeCell ref="D108:F108"/>
    <mergeCell ref="B103:C103"/>
    <mergeCell ref="D103:F103"/>
    <mergeCell ref="B104:C104"/>
    <mergeCell ref="D104:F104"/>
    <mergeCell ref="B105:C105"/>
    <mergeCell ref="D105:F105"/>
    <mergeCell ref="B100:C100"/>
    <mergeCell ref="D100:F100"/>
    <mergeCell ref="B101:C101"/>
    <mergeCell ref="D101:F101"/>
    <mergeCell ref="B102:C102"/>
    <mergeCell ref="D102:F102"/>
    <mergeCell ref="B97:C97"/>
    <mergeCell ref="D97:F97"/>
    <mergeCell ref="B98:C98"/>
    <mergeCell ref="D98:F98"/>
    <mergeCell ref="B99:C99"/>
    <mergeCell ref="D99:F99"/>
    <mergeCell ref="B94:C94"/>
    <mergeCell ref="D94:F94"/>
    <mergeCell ref="B95:C95"/>
    <mergeCell ref="D95:F95"/>
    <mergeCell ref="B96:C96"/>
    <mergeCell ref="D96:F96"/>
    <mergeCell ref="B91:C91"/>
    <mergeCell ref="D91:F91"/>
    <mergeCell ref="B92:C92"/>
    <mergeCell ref="D92:F92"/>
    <mergeCell ref="B93:C93"/>
    <mergeCell ref="D93:F93"/>
    <mergeCell ref="B88:C88"/>
    <mergeCell ref="D88:F88"/>
    <mergeCell ref="B89:C89"/>
    <mergeCell ref="D89:F89"/>
    <mergeCell ref="B90:C90"/>
    <mergeCell ref="D90:F90"/>
    <mergeCell ref="B85:C85"/>
    <mergeCell ref="D85:F85"/>
    <mergeCell ref="B86:C86"/>
    <mergeCell ref="D86:F86"/>
    <mergeCell ref="B87:C87"/>
    <mergeCell ref="D87:F87"/>
    <mergeCell ref="B82:C82"/>
    <mergeCell ref="D82:F82"/>
    <mergeCell ref="B83:C83"/>
    <mergeCell ref="D83:F83"/>
    <mergeCell ref="B84:C84"/>
    <mergeCell ref="D84:F84"/>
    <mergeCell ref="B79:C79"/>
    <mergeCell ref="D79:F79"/>
    <mergeCell ref="B80:C80"/>
    <mergeCell ref="D80:F80"/>
    <mergeCell ref="B81:C81"/>
    <mergeCell ref="D81:F81"/>
    <mergeCell ref="B76:C76"/>
    <mergeCell ref="D76:F76"/>
    <mergeCell ref="B77:C77"/>
    <mergeCell ref="D77:F77"/>
    <mergeCell ref="B78:C78"/>
    <mergeCell ref="D78:F78"/>
    <mergeCell ref="B73:C73"/>
    <mergeCell ref="D73:F73"/>
    <mergeCell ref="B74:C74"/>
    <mergeCell ref="D74:F74"/>
    <mergeCell ref="B75:C75"/>
    <mergeCell ref="D75:F75"/>
    <mergeCell ref="B70:C70"/>
    <mergeCell ref="D70:F70"/>
    <mergeCell ref="B71:C71"/>
    <mergeCell ref="D71:F71"/>
    <mergeCell ref="B72:C72"/>
    <mergeCell ref="D72:F72"/>
    <mergeCell ref="B67:C67"/>
    <mergeCell ref="D67:F67"/>
    <mergeCell ref="B68:C68"/>
    <mergeCell ref="D68:F68"/>
    <mergeCell ref="B69:C69"/>
    <mergeCell ref="D69:F69"/>
    <mergeCell ref="B64:C64"/>
    <mergeCell ref="D64:F64"/>
    <mergeCell ref="B65:C65"/>
    <mergeCell ref="D65:F65"/>
    <mergeCell ref="B66:C66"/>
    <mergeCell ref="D66:F66"/>
    <mergeCell ref="B61:C61"/>
    <mergeCell ref="D61:F61"/>
    <mergeCell ref="B62:C62"/>
    <mergeCell ref="D62:F62"/>
    <mergeCell ref="B63:C63"/>
    <mergeCell ref="D63:F63"/>
    <mergeCell ref="B58:C58"/>
    <mergeCell ref="D58:F58"/>
    <mergeCell ref="B59:C59"/>
    <mergeCell ref="D59:F59"/>
    <mergeCell ref="B60:C60"/>
    <mergeCell ref="D60:F60"/>
    <mergeCell ref="B55:C55"/>
    <mergeCell ref="D55:F55"/>
    <mergeCell ref="B56:C56"/>
    <mergeCell ref="D56:F56"/>
    <mergeCell ref="B57:C57"/>
    <mergeCell ref="D57:F57"/>
    <mergeCell ref="B52:C52"/>
    <mergeCell ref="D52:F52"/>
    <mergeCell ref="B53:C53"/>
    <mergeCell ref="D53:F53"/>
    <mergeCell ref="B54:C54"/>
    <mergeCell ref="D54:F54"/>
    <mergeCell ref="B49:C49"/>
    <mergeCell ref="D49:F49"/>
    <mergeCell ref="B50:C50"/>
    <mergeCell ref="D50:F50"/>
    <mergeCell ref="B51:C51"/>
    <mergeCell ref="D51:F51"/>
  </mergeCells>
  <conditionalFormatting sqref="E6">
    <cfRule type="cellIs" dxfId="13" priority="1" operator="equal">
      <formula>"D"</formula>
    </cfRule>
    <cfRule type="cellIs" dxfId="12" priority="2" operator="equal">
      <formula>"C"</formula>
    </cfRule>
    <cfRule type="cellIs" dxfId="11" priority="3" operator="equal">
      <formula>"B"</formula>
    </cfRule>
    <cfRule type="cellIs" dxfId="10" priority="4" operator="equal">
      <formula>"A"</formula>
    </cfRule>
    <cfRule type="cellIs" dxfId="9" priority="5" operator="equal">
      <formula>"F"</formula>
    </cfRule>
  </conditionalFormatting>
  <pageMargins left="0.7" right="0.7" top="0.75" bottom="0.75" header="0.3" footer="0.3"/>
  <pageSetup orientation="portrait"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B958"/>
  <sheetViews>
    <sheetView topLeftCell="A913" workbookViewId="0">
      <selection activeCell="A956" sqref="A956"/>
    </sheetView>
  </sheetViews>
  <sheetFormatPr baseColWidth="10" defaultColWidth="8.5" defaultRowHeight="16" x14ac:dyDescent="0.2"/>
  <sheetData>
    <row r="1" spans="1:2" ht="51" x14ac:dyDescent="0.2">
      <c r="A1" s="45" t="s">
        <v>507</v>
      </c>
      <c r="B1" s="46" t="s">
        <v>638</v>
      </c>
    </row>
    <row r="2" spans="1:2" ht="85" x14ac:dyDescent="0.2">
      <c r="A2" s="45" t="s">
        <v>639</v>
      </c>
      <c r="B2" s="46" t="s">
        <v>640</v>
      </c>
    </row>
    <row r="3" spans="1:2" ht="85" x14ac:dyDescent="0.2">
      <c r="A3" s="45" t="s">
        <v>641</v>
      </c>
      <c r="B3" s="46" t="s">
        <v>642</v>
      </c>
    </row>
    <row r="4" spans="1:2" ht="34" x14ac:dyDescent="0.2">
      <c r="A4" s="45" t="s">
        <v>643</v>
      </c>
      <c r="B4" s="46" t="s">
        <v>644</v>
      </c>
    </row>
    <row r="5" spans="1:2" ht="51" x14ac:dyDescent="0.2">
      <c r="A5" s="45" t="s">
        <v>645</v>
      </c>
      <c r="B5" s="46" t="s">
        <v>646</v>
      </c>
    </row>
    <row r="6" spans="1:2" ht="85" x14ac:dyDescent="0.2">
      <c r="A6" s="45" t="s">
        <v>647</v>
      </c>
      <c r="B6" s="46" t="s">
        <v>648</v>
      </c>
    </row>
    <row r="7" spans="1:2" ht="85" x14ac:dyDescent="0.2">
      <c r="A7" s="45" t="s">
        <v>649</v>
      </c>
      <c r="B7" s="46" t="s">
        <v>650</v>
      </c>
    </row>
    <row r="8" spans="1:2" ht="51" x14ac:dyDescent="0.2">
      <c r="A8" s="45" t="s">
        <v>515</v>
      </c>
      <c r="B8" s="46" t="s">
        <v>651</v>
      </c>
    </row>
    <row r="9" spans="1:2" ht="34" x14ac:dyDescent="0.2">
      <c r="A9" s="45" t="s">
        <v>652</v>
      </c>
      <c r="B9" s="46" t="s">
        <v>653</v>
      </c>
    </row>
    <row r="10" spans="1:2" ht="17" x14ac:dyDescent="0.2">
      <c r="A10" s="45" t="s">
        <v>510</v>
      </c>
      <c r="B10" s="46" t="s">
        <v>654</v>
      </c>
    </row>
    <row r="11" spans="1:2" ht="85" x14ac:dyDescent="0.2">
      <c r="A11" s="45" t="s">
        <v>511</v>
      </c>
      <c r="B11" s="46" t="s">
        <v>655</v>
      </c>
    </row>
    <row r="12" spans="1:2" ht="68" x14ac:dyDescent="0.2">
      <c r="A12" s="45" t="s">
        <v>656</v>
      </c>
      <c r="B12" s="46" t="s">
        <v>657</v>
      </c>
    </row>
    <row r="13" spans="1:2" ht="102" x14ac:dyDescent="0.2">
      <c r="A13" s="45" t="s">
        <v>512</v>
      </c>
      <c r="B13" s="46" t="s">
        <v>658</v>
      </c>
    </row>
    <row r="14" spans="1:2" ht="34" x14ac:dyDescent="0.2">
      <c r="A14" s="45" t="s">
        <v>659</v>
      </c>
      <c r="B14" s="46" t="s">
        <v>660</v>
      </c>
    </row>
    <row r="15" spans="1:2" ht="119" x14ac:dyDescent="0.2">
      <c r="A15" s="45" t="s">
        <v>661</v>
      </c>
      <c r="B15" s="46" t="s">
        <v>662</v>
      </c>
    </row>
    <row r="16" spans="1:2" ht="34" x14ac:dyDescent="0.2">
      <c r="A16" s="45" t="s">
        <v>663</v>
      </c>
      <c r="B16" s="46" t="s">
        <v>664</v>
      </c>
    </row>
    <row r="17" spans="1:2" ht="34" x14ac:dyDescent="0.2">
      <c r="A17" s="45" t="s">
        <v>494</v>
      </c>
      <c r="B17" s="46" t="s">
        <v>665</v>
      </c>
    </row>
    <row r="18" spans="1:2" ht="51" x14ac:dyDescent="0.2">
      <c r="A18" s="45" t="s">
        <v>666</v>
      </c>
      <c r="B18" s="46" t="s">
        <v>667</v>
      </c>
    </row>
    <row r="19" spans="1:2" ht="34" x14ac:dyDescent="0.2">
      <c r="A19" s="45" t="s">
        <v>492</v>
      </c>
      <c r="B19" s="46" t="s">
        <v>668</v>
      </c>
    </row>
    <row r="20" spans="1:2" ht="51" x14ac:dyDescent="0.2">
      <c r="A20" s="45" t="s">
        <v>489</v>
      </c>
      <c r="B20" s="46" t="s">
        <v>669</v>
      </c>
    </row>
    <row r="21" spans="1:2" ht="51" x14ac:dyDescent="0.2">
      <c r="A21" s="45" t="s">
        <v>670</v>
      </c>
      <c r="B21" s="46" t="s">
        <v>671</v>
      </c>
    </row>
    <row r="22" spans="1:2" ht="34" x14ac:dyDescent="0.2">
      <c r="A22" s="45" t="s">
        <v>504</v>
      </c>
      <c r="B22" s="46" t="s">
        <v>672</v>
      </c>
    </row>
    <row r="23" spans="1:2" ht="68" x14ac:dyDescent="0.2">
      <c r="A23" s="45" t="s">
        <v>496</v>
      </c>
      <c r="B23" s="46" t="s">
        <v>673</v>
      </c>
    </row>
    <row r="24" spans="1:2" ht="34" x14ac:dyDescent="0.2">
      <c r="A24" s="45" t="s">
        <v>674</v>
      </c>
      <c r="B24" s="46" t="s">
        <v>675</v>
      </c>
    </row>
    <row r="25" spans="1:2" ht="51" x14ac:dyDescent="0.2">
      <c r="A25" s="45" t="s">
        <v>676</v>
      </c>
      <c r="B25" s="46" t="s">
        <v>677</v>
      </c>
    </row>
    <row r="26" spans="1:2" ht="51" x14ac:dyDescent="0.2">
      <c r="A26" s="45" t="s">
        <v>476</v>
      </c>
      <c r="B26" s="46" t="s">
        <v>678</v>
      </c>
    </row>
    <row r="27" spans="1:2" ht="85" x14ac:dyDescent="0.2">
      <c r="A27" s="45" t="s">
        <v>472</v>
      </c>
      <c r="B27" s="46" t="s">
        <v>679</v>
      </c>
    </row>
    <row r="28" spans="1:2" ht="68" x14ac:dyDescent="0.2">
      <c r="A28" s="45" t="s">
        <v>680</v>
      </c>
      <c r="B28" s="46" t="s">
        <v>681</v>
      </c>
    </row>
    <row r="29" spans="1:2" ht="68" x14ac:dyDescent="0.2">
      <c r="A29" s="45" t="s">
        <v>475</v>
      </c>
      <c r="B29" s="46" t="s">
        <v>682</v>
      </c>
    </row>
    <row r="30" spans="1:2" ht="85" x14ac:dyDescent="0.2">
      <c r="A30" s="45" t="s">
        <v>518</v>
      </c>
      <c r="B30" s="46" t="s">
        <v>683</v>
      </c>
    </row>
    <row r="31" spans="1:2" ht="119" x14ac:dyDescent="0.2">
      <c r="A31" s="45" t="s">
        <v>684</v>
      </c>
      <c r="B31" s="46" t="s">
        <v>685</v>
      </c>
    </row>
    <row r="32" spans="1:2" ht="68" x14ac:dyDescent="0.2">
      <c r="A32" s="45" t="s">
        <v>513</v>
      </c>
      <c r="B32" s="46" t="s">
        <v>686</v>
      </c>
    </row>
    <row r="33" spans="1:2" ht="85" x14ac:dyDescent="0.2">
      <c r="A33" s="45" t="s">
        <v>473</v>
      </c>
      <c r="B33" s="46" t="s">
        <v>687</v>
      </c>
    </row>
    <row r="34" spans="1:2" ht="85" x14ac:dyDescent="0.2">
      <c r="A34" s="45" t="s">
        <v>688</v>
      </c>
      <c r="B34" s="46" t="s">
        <v>689</v>
      </c>
    </row>
    <row r="35" spans="1:2" ht="51" x14ac:dyDescent="0.2">
      <c r="A35" s="45" t="s">
        <v>690</v>
      </c>
      <c r="B35" s="46" t="s">
        <v>691</v>
      </c>
    </row>
    <row r="36" spans="1:2" ht="68" x14ac:dyDescent="0.2">
      <c r="A36" s="45" t="s">
        <v>505</v>
      </c>
      <c r="B36" s="46" t="s">
        <v>692</v>
      </c>
    </row>
    <row r="37" spans="1:2" ht="51" x14ac:dyDescent="0.2">
      <c r="A37" s="45" t="s">
        <v>481</v>
      </c>
      <c r="B37" s="46" t="s">
        <v>693</v>
      </c>
    </row>
    <row r="38" spans="1:2" ht="68" x14ac:dyDescent="0.2">
      <c r="A38" s="45" t="s">
        <v>694</v>
      </c>
      <c r="B38" s="46" t="s">
        <v>695</v>
      </c>
    </row>
    <row r="39" spans="1:2" ht="85" x14ac:dyDescent="0.2">
      <c r="A39" s="45" t="s">
        <v>696</v>
      </c>
      <c r="B39" s="46" t="s">
        <v>697</v>
      </c>
    </row>
    <row r="40" spans="1:2" ht="85" x14ac:dyDescent="0.2">
      <c r="A40" s="45" t="s">
        <v>490</v>
      </c>
      <c r="B40" s="46" t="s">
        <v>698</v>
      </c>
    </row>
    <row r="41" spans="1:2" ht="51" x14ac:dyDescent="0.2">
      <c r="A41" s="45" t="s">
        <v>495</v>
      </c>
      <c r="B41" s="46" t="s">
        <v>699</v>
      </c>
    </row>
    <row r="42" spans="1:2" ht="51" x14ac:dyDescent="0.2">
      <c r="A42" s="45" t="s">
        <v>497</v>
      </c>
      <c r="B42" s="46" t="s">
        <v>700</v>
      </c>
    </row>
    <row r="43" spans="1:2" ht="51" x14ac:dyDescent="0.2">
      <c r="A43" s="45" t="s">
        <v>506</v>
      </c>
      <c r="B43" s="46" t="s">
        <v>701</v>
      </c>
    </row>
    <row r="44" spans="1:2" ht="68" x14ac:dyDescent="0.2">
      <c r="A44" s="45" t="s">
        <v>702</v>
      </c>
      <c r="B44" s="46" t="s">
        <v>703</v>
      </c>
    </row>
    <row r="45" spans="1:2" ht="102" x14ac:dyDescent="0.2">
      <c r="A45" s="45" t="s">
        <v>500</v>
      </c>
      <c r="B45" s="46" t="s">
        <v>704</v>
      </c>
    </row>
    <row r="46" spans="1:2" ht="51" x14ac:dyDescent="0.2">
      <c r="A46" s="45" t="s">
        <v>705</v>
      </c>
      <c r="B46" s="46" t="s">
        <v>706</v>
      </c>
    </row>
    <row r="47" spans="1:2" ht="68" x14ac:dyDescent="0.2">
      <c r="A47" s="45" t="s">
        <v>707</v>
      </c>
      <c r="B47" s="46" t="s">
        <v>708</v>
      </c>
    </row>
    <row r="48" spans="1:2" ht="51" x14ac:dyDescent="0.2">
      <c r="A48" s="45" t="s">
        <v>499</v>
      </c>
      <c r="B48" s="46" t="s">
        <v>709</v>
      </c>
    </row>
    <row r="49" spans="1:2" ht="34" x14ac:dyDescent="0.2">
      <c r="A49" s="45" t="s">
        <v>710</v>
      </c>
      <c r="B49" s="46" t="s">
        <v>711</v>
      </c>
    </row>
    <row r="50" spans="1:2" ht="34" x14ac:dyDescent="0.2">
      <c r="A50" s="45" t="s">
        <v>712</v>
      </c>
      <c r="B50" s="46" t="s">
        <v>713</v>
      </c>
    </row>
    <row r="51" spans="1:2" ht="51" x14ac:dyDescent="0.2">
      <c r="A51" s="45" t="s">
        <v>714</v>
      </c>
      <c r="B51" s="46" t="s">
        <v>715</v>
      </c>
    </row>
    <row r="52" spans="1:2" ht="34" x14ac:dyDescent="0.2">
      <c r="A52" s="45" t="s">
        <v>716</v>
      </c>
      <c r="B52" s="46" t="s">
        <v>717</v>
      </c>
    </row>
    <row r="53" spans="1:2" ht="85" x14ac:dyDescent="0.2">
      <c r="A53" s="45" t="s">
        <v>474</v>
      </c>
      <c r="B53" s="46" t="s">
        <v>718</v>
      </c>
    </row>
    <row r="54" spans="1:2" ht="68" x14ac:dyDescent="0.2">
      <c r="A54" s="45" t="s">
        <v>719</v>
      </c>
      <c r="B54" s="46" t="s">
        <v>720</v>
      </c>
    </row>
    <row r="55" spans="1:2" ht="51" x14ac:dyDescent="0.2">
      <c r="A55" s="45" t="s">
        <v>721</v>
      </c>
      <c r="B55" s="46" t="s">
        <v>722</v>
      </c>
    </row>
    <row r="56" spans="1:2" ht="68" x14ac:dyDescent="0.2">
      <c r="A56" s="45" t="s">
        <v>723</v>
      </c>
      <c r="B56" s="46" t="s">
        <v>724</v>
      </c>
    </row>
    <row r="57" spans="1:2" ht="85" x14ac:dyDescent="0.2">
      <c r="A57" s="45" t="s">
        <v>478</v>
      </c>
      <c r="B57" s="46" t="s">
        <v>725</v>
      </c>
    </row>
    <row r="58" spans="1:2" ht="51" x14ac:dyDescent="0.2">
      <c r="A58" s="45" t="s">
        <v>487</v>
      </c>
      <c r="B58" s="46" t="s">
        <v>726</v>
      </c>
    </row>
    <row r="59" spans="1:2" ht="51" x14ac:dyDescent="0.2">
      <c r="A59" s="45" t="s">
        <v>727</v>
      </c>
      <c r="B59" s="46" t="s">
        <v>728</v>
      </c>
    </row>
    <row r="60" spans="1:2" ht="153" x14ac:dyDescent="0.2">
      <c r="A60" s="45" t="s">
        <v>479</v>
      </c>
      <c r="B60" s="46" t="s">
        <v>729</v>
      </c>
    </row>
    <row r="61" spans="1:2" ht="51" x14ac:dyDescent="0.2">
      <c r="A61" s="45" t="s">
        <v>730</v>
      </c>
      <c r="B61" s="46" t="s">
        <v>731</v>
      </c>
    </row>
    <row r="62" spans="1:2" ht="34" x14ac:dyDescent="0.2">
      <c r="A62" s="45" t="s">
        <v>493</v>
      </c>
      <c r="B62" s="46" t="s">
        <v>732</v>
      </c>
    </row>
    <row r="63" spans="1:2" ht="34" x14ac:dyDescent="0.2">
      <c r="A63" s="45" t="s">
        <v>503</v>
      </c>
      <c r="B63" s="46" t="s">
        <v>733</v>
      </c>
    </row>
    <row r="64" spans="1:2" ht="51" x14ac:dyDescent="0.2">
      <c r="A64" s="45" t="s">
        <v>734</v>
      </c>
      <c r="B64" s="46" t="s">
        <v>735</v>
      </c>
    </row>
    <row r="65" spans="1:2" ht="68" x14ac:dyDescent="0.2">
      <c r="A65" s="45" t="s">
        <v>736</v>
      </c>
      <c r="B65" s="46" t="s">
        <v>737</v>
      </c>
    </row>
    <row r="66" spans="1:2" ht="51" x14ac:dyDescent="0.2">
      <c r="A66" s="45" t="s">
        <v>738</v>
      </c>
      <c r="B66" s="46" t="s">
        <v>739</v>
      </c>
    </row>
    <row r="67" spans="1:2" ht="85" x14ac:dyDescent="0.2">
      <c r="A67" s="45" t="s">
        <v>477</v>
      </c>
      <c r="B67" s="46" t="s">
        <v>740</v>
      </c>
    </row>
    <row r="68" spans="1:2" ht="85" x14ac:dyDescent="0.2">
      <c r="A68" s="45" t="s">
        <v>488</v>
      </c>
      <c r="B68" s="46" t="s">
        <v>741</v>
      </c>
    </row>
    <row r="69" spans="1:2" ht="68" x14ac:dyDescent="0.2">
      <c r="A69" s="45" t="s">
        <v>742</v>
      </c>
      <c r="B69" s="46" t="s">
        <v>743</v>
      </c>
    </row>
    <row r="70" spans="1:2" ht="68" x14ac:dyDescent="0.2">
      <c r="A70" s="45" t="s">
        <v>514</v>
      </c>
      <c r="B70" s="46" t="s">
        <v>744</v>
      </c>
    </row>
    <row r="71" spans="1:2" ht="34" x14ac:dyDescent="0.2">
      <c r="A71" s="45" t="s">
        <v>502</v>
      </c>
      <c r="B71" s="46" t="s">
        <v>745</v>
      </c>
    </row>
    <row r="72" spans="1:2" ht="51" x14ac:dyDescent="0.2">
      <c r="A72" s="45" t="s">
        <v>498</v>
      </c>
      <c r="B72" s="46" t="s">
        <v>746</v>
      </c>
    </row>
    <row r="73" spans="1:2" ht="51" x14ac:dyDescent="0.2">
      <c r="A73" s="45" t="s">
        <v>747</v>
      </c>
      <c r="B73" s="46" t="s">
        <v>748</v>
      </c>
    </row>
    <row r="74" spans="1:2" ht="102" x14ac:dyDescent="0.2">
      <c r="A74" s="45" t="s">
        <v>749</v>
      </c>
      <c r="B74" s="46" t="s">
        <v>750</v>
      </c>
    </row>
    <row r="75" spans="1:2" ht="68" x14ac:dyDescent="0.2">
      <c r="A75" s="45" t="s">
        <v>751</v>
      </c>
      <c r="B75" s="46" t="s">
        <v>752</v>
      </c>
    </row>
    <row r="76" spans="1:2" ht="34" x14ac:dyDescent="0.2">
      <c r="A76" s="45" t="s">
        <v>753</v>
      </c>
      <c r="B76" s="46" t="s">
        <v>754</v>
      </c>
    </row>
    <row r="77" spans="1:2" ht="85" x14ac:dyDescent="0.2">
      <c r="A77" s="45" t="s">
        <v>755</v>
      </c>
      <c r="B77" s="46" t="s">
        <v>756</v>
      </c>
    </row>
    <row r="78" spans="1:2" ht="136" x14ac:dyDescent="0.2">
      <c r="A78" s="45" t="s">
        <v>757</v>
      </c>
      <c r="B78" s="46" t="s">
        <v>758</v>
      </c>
    </row>
    <row r="79" spans="1:2" ht="85" x14ac:dyDescent="0.2">
      <c r="A79" s="45" t="s">
        <v>759</v>
      </c>
      <c r="B79" s="46" t="s">
        <v>760</v>
      </c>
    </row>
    <row r="80" spans="1:2" ht="85" x14ac:dyDescent="0.2">
      <c r="A80" s="45" t="s">
        <v>761</v>
      </c>
      <c r="B80" s="46" t="s">
        <v>762</v>
      </c>
    </row>
    <row r="81" spans="1:2" ht="51" x14ac:dyDescent="0.2">
      <c r="A81" s="45" t="s">
        <v>470</v>
      </c>
      <c r="B81" s="46" t="s">
        <v>763</v>
      </c>
    </row>
    <row r="82" spans="1:2" ht="85" x14ac:dyDescent="0.2">
      <c r="A82" s="45" t="s">
        <v>764</v>
      </c>
      <c r="B82" s="46" t="s">
        <v>765</v>
      </c>
    </row>
    <row r="83" spans="1:2" ht="119" x14ac:dyDescent="0.2">
      <c r="A83" s="45" t="s">
        <v>766</v>
      </c>
      <c r="B83" s="46" t="s">
        <v>767</v>
      </c>
    </row>
    <row r="84" spans="1:2" ht="85" x14ac:dyDescent="0.2">
      <c r="A84" s="45" t="s">
        <v>768</v>
      </c>
      <c r="B84" s="46" t="s">
        <v>769</v>
      </c>
    </row>
    <row r="85" spans="1:2" ht="85" x14ac:dyDescent="0.2">
      <c r="A85" s="45" t="s">
        <v>480</v>
      </c>
      <c r="B85" s="46" t="s">
        <v>770</v>
      </c>
    </row>
    <row r="86" spans="1:2" ht="85" x14ac:dyDescent="0.2">
      <c r="A86" s="45" t="s">
        <v>771</v>
      </c>
      <c r="B86" s="46" t="s">
        <v>772</v>
      </c>
    </row>
    <row r="87" spans="1:2" ht="68" x14ac:dyDescent="0.2">
      <c r="A87" s="45" t="s">
        <v>773</v>
      </c>
      <c r="B87" s="46" t="s">
        <v>774</v>
      </c>
    </row>
    <row r="88" spans="1:2" ht="51" x14ac:dyDescent="0.2">
      <c r="A88" s="45" t="s">
        <v>508</v>
      </c>
      <c r="B88" s="46" t="s">
        <v>775</v>
      </c>
    </row>
    <row r="89" spans="1:2" ht="51" x14ac:dyDescent="0.2">
      <c r="A89" s="45" t="s">
        <v>776</v>
      </c>
      <c r="B89" s="46" t="s">
        <v>777</v>
      </c>
    </row>
    <row r="90" spans="1:2" ht="34" x14ac:dyDescent="0.2">
      <c r="A90" s="45" t="s">
        <v>778</v>
      </c>
      <c r="B90" s="46" t="s">
        <v>779</v>
      </c>
    </row>
    <row r="91" spans="1:2" ht="102" x14ac:dyDescent="0.2">
      <c r="A91" s="45" t="s">
        <v>780</v>
      </c>
      <c r="B91" s="46" t="s">
        <v>781</v>
      </c>
    </row>
    <row r="92" spans="1:2" ht="102" x14ac:dyDescent="0.2">
      <c r="A92" s="45" t="s">
        <v>782</v>
      </c>
      <c r="B92" s="46" t="s">
        <v>783</v>
      </c>
    </row>
    <row r="93" spans="1:2" ht="119" x14ac:dyDescent="0.2">
      <c r="A93" s="45" t="s">
        <v>471</v>
      </c>
      <c r="B93" s="46" t="s">
        <v>784</v>
      </c>
    </row>
    <row r="94" spans="1:2" ht="68" x14ac:dyDescent="0.2">
      <c r="A94" s="45" t="s">
        <v>467</v>
      </c>
      <c r="B94" s="46" t="s">
        <v>785</v>
      </c>
    </row>
    <row r="95" spans="1:2" ht="68" x14ac:dyDescent="0.2">
      <c r="A95" s="45" t="s">
        <v>469</v>
      </c>
      <c r="B95" s="46" t="s">
        <v>786</v>
      </c>
    </row>
    <row r="96" spans="1:2" ht="68" x14ac:dyDescent="0.2">
      <c r="A96" s="45" t="s">
        <v>517</v>
      </c>
      <c r="B96" s="46" t="s">
        <v>787</v>
      </c>
    </row>
    <row r="97" spans="1:2" ht="68" x14ac:dyDescent="0.2">
      <c r="A97" s="45" t="s">
        <v>788</v>
      </c>
      <c r="B97" s="46" t="s">
        <v>789</v>
      </c>
    </row>
    <row r="98" spans="1:2" ht="85" x14ac:dyDescent="0.2">
      <c r="A98" s="45" t="s">
        <v>790</v>
      </c>
      <c r="B98" s="46" t="s">
        <v>791</v>
      </c>
    </row>
    <row r="99" spans="1:2" ht="119" x14ac:dyDescent="0.2">
      <c r="A99" s="45" t="s">
        <v>792</v>
      </c>
      <c r="B99" s="46" t="s">
        <v>793</v>
      </c>
    </row>
    <row r="100" spans="1:2" ht="85" x14ac:dyDescent="0.2">
      <c r="A100" s="45" t="s">
        <v>509</v>
      </c>
      <c r="B100" s="46" t="s">
        <v>794</v>
      </c>
    </row>
    <row r="101" spans="1:2" ht="85" x14ac:dyDescent="0.2">
      <c r="A101" s="45" t="s">
        <v>795</v>
      </c>
      <c r="B101" s="46" t="s">
        <v>796</v>
      </c>
    </row>
    <row r="102" spans="1:2" ht="51" x14ac:dyDescent="0.2">
      <c r="A102" s="45" t="s">
        <v>797</v>
      </c>
      <c r="B102" s="46" t="s">
        <v>798</v>
      </c>
    </row>
    <row r="103" spans="1:2" ht="68" x14ac:dyDescent="0.2">
      <c r="A103" s="45" t="s">
        <v>484</v>
      </c>
      <c r="B103" s="46" t="s">
        <v>799</v>
      </c>
    </row>
    <row r="104" spans="1:2" ht="85" x14ac:dyDescent="0.2">
      <c r="A104" s="45" t="s">
        <v>466</v>
      </c>
      <c r="B104" s="46" t="s">
        <v>800</v>
      </c>
    </row>
    <row r="105" spans="1:2" ht="102" x14ac:dyDescent="0.2">
      <c r="A105" s="45" t="s">
        <v>485</v>
      </c>
      <c r="B105" s="46" t="s">
        <v>801</v>
      </c>
    </row>
    <row r="106" spans="1:2" ht="85" x14ac:dyDescent="0.2">
      <c r="A106" s="45" t="s">
        <v>486</v>
      </c>
      <c r="B106" s="46" t="s">
        <v>802</v>
      </c>
    </row>
    <row r="107" spans="1:2" ht="136" x14ac:dyDescent="0.2">
      <c r="A107" s="45" t="s">
        <v>465</v>
      </c>
      <c r="B107" s="46" t="s">
        <v>803</v>
      </c>
    </row>
    <row r="108" spans="1:2" ht="51" x14ac:dyDescent="0.2">
      <c r="A108" s="45" t="s">
        <v>804</v>
      </c>
      <c r="B108" s="46" t="s">
        <v>805</v>
      </c>
    </row>
    <row r="109" spans="1:2" ht="34" x14ac:dyDescent="0.2">
      <c r="A109" s="45" t="s">
        <v>806</v>
      </c>
      <c r="B109" s="46" t="s">
        <v>807</v>
      </c>
    </row>
    <row r="110" spans="1:2" ht="119" x14ac:dyDescent="0.2">
      <c r="A110" s="45" t="s">
        <v>468</v>
      </c>
      <c r="B110" s="46" t="s">
        <v>808</v>
      </c>
    </row>
    <row r="111" spans="1:2" ht="85" x14ac:dyDescent="0.2">
      <c r="A111" s="45" t="s">
        <v>809</v>
      </c>
      <c r="B111" s="46" t="s">
        <v>810</v>
      </c>
    </row>
    <row r="112" spans="1:2" ht="85" x14ac:dyDescent="0.2">
      <c r="A112" s="45" t="s">
        <v>516</v>
      </c>
      <c r="B112" s="46" t="s">
        <v>811</v>
      </c>
    </row>
    <row r="113" spans="1:2" ht="102" x14ac:dyDescent="0.2">
      <c r="A113" s="45" t="s">
        <v>812</v>
      </c>
      <c r="B113" s="46" t="s">
        <v>813</v>
      </c>
    </row>
    <row r="114" spans="1:2" ht="51" x14ac:dyDescent="0.2">
      <c r="A114" s="45" t="s">
        <v>814</v>
      </c>
      <c r="B114" s="46" t="s">
        <v>815</v>
      </c>
    </row>
    <row r="115" spans="1:2" ht="30" x14ac:dyDescent="0.15">
      <c r="A115" s="43" t="s">
        <v>491</v>
      </c>
      <c r="B115" s="40" t="s">
        <v>816</v>
      </c>
    </row>
    <row r="116" spans="1:2" ht="34" x14ac:dyDescent="0.15">
      <c r="A116" s="39" t="s">
        <v>817</v>
      </c>
      <c r="B116" s="40" t="s">
        <v>818</v>
      </c>
    </row>
    <row r="117" spans="1:2" ht="45" x14ac:dyDescent="0.15">
      <c r="A117" s="42" t="s">
        <v>482</v>
      </c>
      <c r="B117" s="40" t="s">
        <v>819</v>
      </c>
    </row>
    <row r="118" spans="1:2" ht="60" x14ac:dyDescent="0.15">
      <c r="A118" s="42" t="s">
        <v>483</v>
      </c>
      <c r="B118" s="40" t="s">
        <v>820</v>
      </c>
    </row>
    <row r="119" spans="1:2" ht="17" x14ac:dyDescent="0.2">
      <c r="A119" s="44" t="s">
        <v>455</v>
      </c>
      <c r="B119" s="48" t="s">
        <v>821</v>
      </c>
    </row>
    <row r="120" spans="1:2" ht="17" x14ac:dyDescent="0.2">
      <c r="A120" s="44" t="s">
        <v>450</v>
      </c>
      <c r="B120" s="48" t="s">
        <v>822</v>
      </c>
    </row>
    <row r="121" spans="1:2" ht="17" x14ac:dyDescent="0.2">
      <c r="A121" s="44" t="s">
        <v>456</v>
      </c>
      <c r="B121" s="47" t="s">
        <v>823</v>
      </c>
    </row>
    <row r="122" spans="1:2" ht="17" x14ac:dyDescent="0.2">
      <c r="A122" s="44" t="s">
        <v>459</v>
      </c>
      <c r="B122" s="47" t="s">
        <v>824</v>
      </c>
    </row>
    <row r="123" spans="1:2" ht="17" x14ac:dyDescent="0.2">
      <c r="A123" s="44" t="s">
        <v>452</v>
      </c>
      <c r="B123" s="48" t="s">
        <v>825</v>
      </c>
    </row>
    <row r="124" spans="1:2" ht="17" x14ac:dyDescent="0.2">
      <c r="A124" s="44" t="s">
        <v>454</v>
      </c>
      <c r="B124" s="48" t="s">
        <v>826</v>
      </c>
    </row>
    <row r="125" spans="1:2" ht="17" x14ac:dyDescent="0.2">
      <c r="A125" s="44" t="s">
        <v>451</v>
      </c>
      <c r="B125" s="47" t="s">
        <v>827</v>
      </c>
    </row>
    <row r="126" spans="1:2" ht="17" x14ac:dyDescent="0.2">
      <c r="A126" s="44" t="s">
        <v>828</v>
      </c>
      <c r="B126" s="48" t="s">
        <v>829</v>
      </c>
    </row>
    <row r="127" spans="1:2" ht="17" x14ac:dyDescent="0.2">
      <c r="A127" s="44" t="s">
        <v>457</v>
      </c>
      <c r="B127" s="47" t="s">
        <v>830</v>
      </c>
    </row>
    <row r="128" spans="1:2" ht="17" x14ac:dyDescent="0.2">
      <c r="A128" s="44" t="s">
        <v>447</v>
      </c>
      <c r="B128" s="47" t="s">
        <v>831</v>
      </c>
    </row>
    <row r="129" spans="1:2" ht="17" x14ac:dyDescent="0.2">
      <c r="A129" s="44" t="s">
        <v>832</v>
      </c>
      <c r="B129" s="48" t="s">
        <v>833</v>
      </c>
    </row>
    <row r="130" spans="1:2" ht="17" x14ac:dyDescent="0.2">
      <c r="A130" s="44" t="s">
        <v>449</v>
      </c>
      <c r="B130" s="48" t="s">
        <v>834</v>
      </c>
    </row>
    <row r="131" spans="1:2" ht="17" x14ac:dyDescent="0.2">
      <c r="A131" s="44" t="s">
        <v>445</v>
      </c>
      <c r="B131" s="48" t="s">
        <v>835</v>
      </c>
    </row>
    <row r="132" spans="1:2" ht="17" x14ac:dyDescent="0.2">
      <c r="A132" s="44" t="s">
        <v>448</v>
      </c>
      <c r="B132" s="48" t="s">
        <v>836</v>
      </c>
    </row>
    <row r="133" spans="1:2" ht="17" x14ac:dyDescent="0.2">
      <c r="A133" s="44" t="s">
        <v>837</v>
      </c>
      <c r="B133" s="47" t="s">
        <v>838</v>
      </c>
    </row>
    <row r="134" spans="1:2" ht="17" x14ac:dyDescent="0.2">
      <c r="A134" s="44" t="s">
        <v>453</v>
      </c>
      <c r="B134" s="48" t="s">
        <v>839</v>
      </c>
    </row>
    <row r="135" spans="1:2" ht="17" x14ac:dyDescent="0.2">
      <c r="A135" s="44" t="s">
        <v>460</v>
      </c>
      <c r="B135" s="48" t="s">
        <v>840</v>
      </c>
    </row>
    <row r="136" spans="1:2" ht="17" x14ac:dyDescent="0.2">
      <c r="A136" s="44" t="s">
        <v>446</v>
      </c>
      <c r="B136" s="48" t="s">
        <v>841</v>
      </c>
    </row>
    <row r="137" spans="1:2" ht="17" x14ac:dyDescent="0.2">
      <c r="A137" s="44" t="s">
        <v>458</v>
      </c>
      <c r="B137" s="48" t="s">
        <v>842</v>
      </c>
    </row>
    <row r="138" spans="1:2" ht="17" x14ac:dyDescent="0.2">
      <c r="A138" s="44" t="s">
        <v>461</v>
      </c>
      <c r="B138" s="48" t="s">
        <v>843</v>
      </c>
    </row>
    <row r="139" spans="1:2" x14ac:dyDescent="0.2">
      <c r="A139" s="49" t="s">
        <v>844</v>
      </c>
      <c r="B139" s="49" t="s">
        <v>845</v>
      </c>
    </row>
    <row r="140" spans="1:2" x14ac:dyDescent="0.2">
      <c r="A140" s="49" t="s">
        <v>571</v>
      </c>
      <c r="B140" s="49" t="s">
        <v>846</v>
      </c>
    </row>
    <row r="141" spans="1:2" x14ac:dyDescent="0.2">
      <c r="A141" s="49" t="s">
        <v>578</v>
      </c>
      <c r="B141" s="49" t="s">
        <v>847</v>
      </c>
    </row>
    <row r="142" spans="1:2" x14ac:dyDescent="0.2">
      <c r="A142" s="49" t="s">
        <v>848</v>
      </c>
      <c r="B142" s="49" t="s">
        <v>849</v>
      </c>
    </row>
    <row r="143" spans="1:2" x14ac:dyDescent="0.2">
      <c r="A143" s="49" t="s">
        <v>567</v>
      </c>
      <c r="B143" s="49" t="s">
        <v>850</v>
      </c>
    </row>
    <row r="144" spans="1:2" x14ac:dyDescent="0.2">
      <c r="A144" s="49" t="s">
        <v>851</v>
      </c>
      <c r="B144" s="49" t="s">
        <v>852</v>
      </c>
    </row>
    <row r="145" spans="1:2" x14ac:dyDescent="0.2">
      <c r="A145" s="49" t="s">
        <v>853</v>
      </c>
      <c r="B145" s="49" t="s">
        <v>854</v>
      </c>
    </row>
    <row r="146" spans="1:2" x14ac:dyDescent="0.2">
      <c r="A146" s="49" t="s">
        <v>855</v>
      </c>
      <c r="B146" s="49" t="s">
        <v>856</v>
      </c>
    </row>
    <row r="147" spans="1:2" x14ac:dyDescent="0.2">
      <c r="A147" s="49" t="s">
        <v>857</v>
      </c>
      <c r="B147" s="49" t="s">
        <v>858</v>
      </c>
    </row>
    <row r="148" spans="1:2" x14ac:dyDescent="0.2">
      <c r="A148" s="49" t="s">
        <v>859</v>
      </c>
      <c r="B148" s="49" t="s">
        <v>860</v>
      </c>
    </row>
    <row r="149" spans="1:2" x14ac:dyDescent="0.2">
      <c r="A149" s="49" t="s">
        <v>861</v>
      </c>
      <c r="B149" s="49" t="s">
        <v>862</v>
      </c>
    </row>
    <row r="150" spans="1:2" x14ac:dyDescent="0.2">
      <c r="A150" s="49" t="s">
        <v>863</v>
      </c>
      <c r="B150" s="49" t="s">
        <v>864</v>
      </c>
    </row>
    <row r="151" spans="1:2" x14ac:dyDescent="0.2">
      <c r="A151" s="49" t="s">
        <v>595</v>
      </c>
      <c r="B151" s="49" t="s">
        <v>865</v>
      </c>
    </row>
    <row r="152" spans="1:2" x14ac:dyDescent="0.2">
      <c r="A152" s="49" t="s">
        <v>519</v>
      </c>
      <c r="B152" s="49" t="s">
        <v>866</v>
      </c>
    </row>
    <row r="153" spans="1:2" x14ac:dyDescent="0.2">
      <c r="A153" s="49" t="s">
        <v>867</v>
      </c>
      <c r="B153" s="49" t="s">
        <v>868</v>
      </c>
    </row>
    <row r="154" spans="1:2" x14ac:dyDescent="0.2">
      <c r="A154" s="49" t="s">
        <v>869</v>
      </c>
      <c r="B154" s="49" t="s">
        <v>870</v>
      </c>
    </row>
    <row r="155" spans="1:2" x14ac:dyDescent="0.2">
      <c r="A155" s="49" t="s">
        <v>871</v>
      </c>
      <c r="B155" s="49" t="s">
        <v>872</v>
      </c>
    </row>
    <row r="156" spans="1:2" x14ac:dyDescent="0.2">
      <c r="A156" s="49" t="s">
        <v>873</v>
      </c>
      <c r="B156" s="49" t="s">
        <v>874</v>
      </c>
    </row>
    <row r="157" spans="1:2" x14ac:dyDescent="0.2">
      <c r="A157" s="49" t="s">
        <v>875</v>
      </c>
      <c r="B157" s="49" t="s">
        <v>876</v>
      </c>
    </row>
    <row r="158" spans="1:2" x14ac:dyDescent="0.2">
      <c r="A158" s="49" t="s">
        <v>877</v>
      </c>
      <c r="B158" s="49" t="s">
        <v>878</v>
      </c>
    </row>
    <row r="159" spans="1:2" x14ac:dyDescent="0.2">
      <c r="A159" s="49" t="s">
        <v>879</v>
      </c>
      <c r="B159" s="49" t="s">
        <v>880</v>
      </c>
    </row>
    <row r="160" spans="1:2" x14ac:dyDescent="0.2">
      <c r="A160" s="49" t="s">
        <v>881</v>
      </c>
      <c r="B160" s="49" t="s">
        <v>882</v>
      </c>
    </row>
    <row r="161" spans="1:2" x14ac:dyDescent="0.2">
      <c r="A161" s="49" t="s">
        <v>883</v>
      </c>
      <c r="B161" s="49" t="s">
        <v>884</v>
      </c>
    </row>
    <row r="162" spans="1:2" x14ac:dyDescent="0.2">
      <c r="A162" s="49" t="s">
        <v>885</v>
      </c>
      <c r="B162" s="49" t="s">
        <v>886</v>
      </c>
    </row>
    <row r="163" spans="1:2" x14ac:dyDescent="0.2">
      <c r="A163" s="49" t="s">
        <v>574</v>
      </c>
      <c r="B163" s="49" t="s">
        <v>887</v>
      </c>
    </row>
    <row r="164" spans="1:2" x14ac:dyDescent="0.2">
      <c r="A164" s="49" t="s">
        <v>585</v>
      </c>
      <c r="B164" s="49" t="s">
        <v>888</v>
      </c>
    </row>
    <row r="165" spans="1:2" x14ac:dyDescent="0.2">
      <c r="A165" s="49" t="s">
        <v>889</v>
      </c>
      <c r="B165" s="49" t="s">
        <v>890</v>
      </c>
    </row>
    <row r="166" spans="1:2" x14ac:dyDescent="0.2">
      <c r="A166" s="49" t="s">
        <v>568</v>
      </c>
      <c r="B166" s="49" t="s">
        <v>891</v>
      </c>
    </row>
    <row r="167" spans="1:2" x14ac:dyDescent="0.2">
      <c r="A167" s="49" t="s">
        <v>586</v>
      </c>
      <c r="B167" s="49" t="s">
        <v>892</v>
      </c>
    </row>
    <row r="168" spans="1:2" x14ac:dyDescent="0.2">
      <c r="A168" s="49" t="s">
        <v>600</v>
      </c>
      <c r="B168" s="49" t="s">
        <v>893</v>
      </c>
    </row>
    <row r="169" spans="1:2" x14ac:dyDescent="0.2">
      <c r="A169" s="49" t="s">
        <v>894</v>
      </c>
      <c r="B169" s="49" t="s">
        <v>895</v>
      </c>
    </row>
    <row r="170" spans="1:2" x14ac:dyDescent="0.2">
      <c r="A170" s="49" t="s">
        <v>896</v>
      </c>
      <c r="B170" s="49" t="s">
        <v>897</v>
      </c>
    </row>
    <row r="171" spans="1:2" x14ac:dyDescent="0.2">
      <c r="A171" s="49" t="s">
        <v>898</v>
      </c>
      <c r="B171" s="49" t="s">
        <v>899</v>
      </c>
    </row>
    <row r="172" spans="1:2" x14ac:dyDescent="0.2">
      <c r="A172" s="49" t="s">
        <v>900</v>
      </c>
      <c r="B172" s="49" t="s">
        <v>901</v>
      </c>
    </row>
    <row r="173" spans="1:2" x14ac:dyDescent="0.2">
      <c r="A173" s="49" t="s">
        <v>581</v>
      </c>
      <c r="B173" s="49" t="s">
        <v>902</v>
      </c>
    </row>
    <row r="174" spans="1:2" x14ac:dyDescent="0.2">
      <c r="A174" s="49" t="s">
        <v>580</v>
      </c>
      <c r="B174" s="49" t="s">
        <v>903</v>
      </c>
    </row>
    <row r="175" spans="1:2" x14ac:dyDescent="0.2">
      <c r="A175" s="49" t="s">
        <v>583</v>
      </c>
      <c r="B175" s="49" t="s">
        <v>904</v>
      </c>
    </row>
    <row r="176" spans="1:2" x14ac:dyDescent="0.2">
      <c r="A176" s="49" t="s">
        <v>587</v>
      </c>
      <c r="B176" s="49" t="s">
        <v>905</v>
      </c>
    </row>
    <row r="177" spans="1:2" x14ac:dyDescent="0.2">
      <c r="A177" s="49" t="s">
        <v>588</v>
      </c>
      <c r="B177" s="49" t="s">
        <v>906</v>
      </c>
    </row>
    <row r="178" spans="1:2" x14ac:dyDescent="0.2">
      <c r="A178" s="49" t="s">
        <v>573</v>
      </c>
      <c r="B178" s="49" t="s">
        <v>907</v>
      </c>
    </row>
    <row r="179" spans="1:2" x14ac:dyDescent="0.2">
      <c r="A179" s="49" t="s">
        <v>597</v>
      </c>
      <c r="B179" s="49" t="s">
        <v>908</v>
      </c>
    </row>
    <row r="180" spans="1:2" x14ac:dyDescent="0.2">
      <c r="A180" s="49" t="s">
        <v>602</v>
      </c>
      <c r="B180" s="49" t="s">
        <v>909</v>
      </c>
    </row>
    <row r="181" spans="1:2" x14ac:dyDescent="0.2">
      <c r="A181" s="49" t="s">
        <v>598</v>
      </c>
      <c r="B181" s="49" t="s">
        <v>910</v>
      </c>
    </row>
    <row r="182" spans="1:2" x14ac:dyDescent="0.2">
      <c r="A182" s="49" t="s">
        <v>577</v>
      </c>
      <c r="B182" s="49" t="s">
        <v>911</v>
      </c>
    </row>
    <row r="183" spans="1:2" x14ac:dyDescent="0.2">
      <c r="A183" s="49" t="s">
        <v>582</v>
      </c>
      <c r="B183" s="49" t="s">
        <v>912</v>
      </c>
    </row>
    <row r="184" spans="1:2" x14ac:dyDescent="0.2">
      <c r="A184" s="49" t="s">
        <v>913</v>
      </c>
      <c r="B184" s="49" t="s">
        <v>914</v>
      </c>
    </row>
    <row r="185" spans="1:2" x14ac:dyDescent="0.2">
      <c r="A185" s="49" t="s">
        <v>915</v>
      </c>
      <c r="B185" s="49" t="s">
        <v>916</v>
      </c>
    </row>
    <row r="186" spans="1:2" x14ac:dyDescent="0.2">
      <c r="A186" s="49" t="s">
        <v>917</v>
      </c>
      <c r="B186" s="49" t="s">
        <v>918</v>
      </c>
    </row>
    <row r="187" spans="1:2" x14ac:dyDescent="0.2">
      <c r="A187" s="49" t="s">
        <v>919</v>
      </c>
      <c r="B187" s="49" t="s">
        <v>920</v>
      </c>
    </row>
    <row r="188" spans="1:2" x14ac:dyDescent="0.2">
      <c r="A188" s="49" t="s">
        <v>521</v>
      </c>
      <c r="B188" s="49" t="s">
        <v>921</v>
      </c>
    </row>
    <row r="189" spans="1:2" x14ac:dyDescent="0.2">
      <c r="A189" s="49" t="s">
        <v>922</v>
      </c>
      <c r="B189" s="49" t="s">
        <v>923</v>
      </c>
    </row>
    <row r="190" spans="1:2" x14ac:dyDescent="0.2">
      <c r="A190" s="49" t="s">
        <v>599</v>
      </c>
      <c r="B190" s="49" t="s">
        <v>924</v>
      </c>
    </row>
    <row r="191" spans="1:2" x14ac:dyDescent="0.2">
      <c r="A191" s="49" t="s">
        <v>596</v>
      </c>
      <c r="B191" s="49" t="s">
        <v>925</v>
      </c>
    </row>
    <row r="192" spans="1:2" x14ac:dyDescent="0.2">
      <c r="A192" s="49" t="s">
        <v>926</v>
      </c>
      <c r="B192" s="49" t="s">
        <v>927</v>
      </c>
    </row>
    <row r="193" spans="1:2" x14ac:dyDescent="0.2">
      <c r="A193" s="49" t="s">
        <v>928</v>
      </c>
      <c r="B193" s="49" t="s">
        <v>929</v>
      </c>
    </row>
    <row r="194" spans="1:2" x14ac:dyDescent="0.2">
      <c r="A194" s="49" t="s">
        <v>576</v>
      </c>
      <c r="B194" s="49" t="s">
        <v>930</v>
      </c>
    </row>
    <row r="195" spans="1:2" x14ac:dyDescent="0.2">
      <c r="A195" s="49" t="s">
        <v>931</v>
      </c>
      <c r="B195" s="49" t="s">
        <v>932</v>
      </c>
    </row>
    <row r="196" spans="1:2" x14ac:dyDescent="0.2">
      <c r="A196" s="49" t="s">
        <v>570</v>
      </c>
      <c r="B196" s="49" t="s">
        <v>933</v>
      </c>
    </row>
    <row r="197" spans="1:2" x14ac:dyDescent="0.2">
      <c r="A197" s="49" t="s">
        <v>601</v>
      </c>
      <c r="B197" s="49" t="s">
        <v>934</v>
      </c>
    </row>
    <row r="198" spans="1:2" x14ac:dyDescent="0.2">
      <c r="A198" s="49" t="s">
        <v>935</v>
      </c>
      <c r="B198" s="49" t="s">
        <v>936</v>
      </c>
    </row>
    <row r="199" spans="1:2" x14ac:dyDescent="0.2">
      <c r="A199" s="49" t="s">
        <v>937</v>
      </c>
      <c r="B199" s="49" t="s">
        <v>938</v>
      </c>
    </row>
    <row r="200" spans="1:2" x14ac:dyDescent="0.2">
      <c r="A200" s="49" t="s">
        <v>939</v>
      </c>
      <c r="B200" s="49" t="s">
        <v>940</v>
      </c>
    </row>
    <row r="201" spans="1:2" x14ac:dyDescent="0.2">
      <c r="A201" s="49" t="s">
        <v>941</v>
      </c>
      <c r="B201" s="49" t="s">
        <v>942</v>
      </c>
    </row>
    <row r="202" spans="1:2" x14ac:dyDescent="0.2">
      <c r="A202" s="49" t="s">
        <v>943</v>
      </c>
      <c r="B202" s="49" t="s">
        <v>944</v>
      </c>
    </row>
    <row r="203" spans="1:2" x14ac:dyDescent="0.2">
      <c r="A203" s="49" t="s">
        <v>589</v>
      </c>
      <c r="B203" s="49" t="s">
        <v>945</v>
      </c>
    </row>
    <row r="204" spans="1:2" x14ac:dyDescent="0.2">
      <c r="A204" s="49" t="s">
        <v>594</v>
      </c>
      <c r="B204" s="49" t="s">
        <v>946</v>
      </c>
    </row>
    <row r="205" spans="1:2" x14ac:dyDescent="0.2">
      <c r="A205" s="49" t="s">
        <v>947</v>
      </c>
      <c r="B205" s="49" t="s">
        <v>948</v>
      </c>
    </row>
    <row r="206" spans="1:2" x14ac:dyDescent="0.2">
      <c r="A206" s="49" t="s">
        <v>949</v>
      </c>
      <c r="B206" s="49" t="s">
        <v>950</v>
      </c>
    </row>
    <row r="207" spans="1:2" x14ac:dyDescent="0.2">
      <c r="A207" s="49" t="s">
        <v>951</v>
      </c>
      <c r="B207" s="49" t="s">
        <v>952</v>
      </c>
    </row>
    <row r="208" spans="1:2" x14ac:dyDescent="0.2">
      <c r="A208" s="49" t="s">
        <v>953</v>
      </c>
      <c r="B208" s="49" t="s">
        <v>954</v>
      </c>
    </row>
    <row r="209" spans="1:2" x14ac:dyDescent="0.2">
      <c r="A209" s="49" t="s">
        <v>591</v>
      </c>
      <c r="B209" s="49" t="s">
        <v>955</v>
      </c>
    </row>
    <row r="210" spans="1:2" x14ac:dyDescent="0.2">
      <c r="A210" s="49" t="s">
        <v>604</v>
      </c>
      <c r="B210" s="49" t="s">
        <v>956</v>
      </c>
    </row>
    <row r="211" spans="1:2" x14ac:dyDescent="0.2">
      <c r="A211" s="49" t="s">
        <v>957</v>
      </c>
      <c r="B211" s="49" t="s">
        <v>958</v>
      </c>
    </row>
    <row r="212" spans="1:2" x14ac:dyDescent="0.2">
      <c r="A212" s="49" t="s">
        <v>959</v>
      </c>
      <c r="B212" s="49" t="s">
        <v>960</v>
      </c>
    </row>
    <row r="213" spans="1:2" x14ac:dyDescent="0.2">
      <c r="A213" s="49" t="s">
        <v>961</v>
      </c>
      <c r="B213" s="49" t="s">
        <v>962</v>
      </c>
    </row>
    <row r="214" spans="1:2" x14ac:dyDescent="0.2">
      <c r="A214" s="49" t="s">
        <v>963</v>
      </c>
      <c r="B214" s="49" t="s">
        <v>964</v>
      </c>
    </row>
    <row r="215" spans="1:2" x14ac:dyDescent="0.2">
      <c r="A215" s="49" t="s">
        <v>965</v>
      </c>
      <c r="B215" s="49" t="s">
        <v>966</v>
      </c>
    </row>
    <row r="216" spans="1:2" x14ac:dyDescent="0.2">
      <c r="A216" s="49" t="s">
        <v>967</v>
      </c>
      <c r="B216" s="49" t="s">
        <v>968</v>
      </c>
    </row>
    <row r="217" spans="1:2" x14ac:dyDescent="0.2">
      <c r="A217" s="49" t="s">
        <v>969</v>
      </c>
      <c r="B217" s="49" t="s">
        <v>970</v>
      </c>
    </row>
    <row r="218" spans="1:2" x14ac:dyDescent="0.2">
      <c r="A218" s="49" t="s">
        <v>971</v>
      </c>
      <c r="B218" s="49" t="s">
        <v>972</v>
      </c>
    </row>
    <row r="219" spans="1:2" x14ac:dyDescent="0.2">
      <c r="A219" s="49" t="s">
        <v>973</v>
      </c>
      <c r="B219" s="49" t="s">
        <v>974</v>
      </c>
    </row>
    <row r="220" spans="1:2" x14ac:dyDescent="0.2">
      <c r="A220" s="49" t="s">
        <v>975</v>
      </c>
      <c r="B220" s="49" t="s">
        <v>976</v>
      </c>
    </row>
    <row r="221" spans="1:2" x14ac:dyDescent="0.2">
      <c r="A221" s="49" t="s">
        <v>977</v>
      </c>
      <c r="B221" s="49" t="s">
        <v>978</v>
      </c>
    </row>
    <row r="222" spans="1:2" x14ac:dyDescent="0.2">
      <c r="A222" s="49" t="s">
        <v>979</v>
      </c>
      <c r="B222" s="49" t="s">
        <v>980</v>
      </c>
    </row>
    <row r="223" spans="1:2" x14ac:dyDescent="0.2">
      <c r="A223" s="49" t="s">
        <v>981</v>
      </c>
      <c r="B223" s="49" t="s">
        <v>982</v>
      </c>
    </row>
    <row r="224" spans="1:2" x14ac:dyDescent="0.2">
      <c r="A224" s="49" t="s">
        <v>983</v>
      </c>
      <c r="B224" s="49" t="s">
        <v>984</v>
      </c>
    </row>
    <row r="225" spans="1:2" x14ac:dyDescent="0.2">
      <c r="A225" s="49" t="s">
        <v>985</v>
      </c>
      <c r="B225" s="49" t="s">
        <v>986</v>
      </c>
    </row>
    <row r="226" spans="1:2" x14ac:dyDescent="0.2">
      <c r="A226" s="49" t="s">
        <v>987</v>
      </c>
      <c r="B226" s="49" t="s">
        <v>988</v>
      </c>
    </row>
    <row r="227" spans="1:2" x14ac:dyDescent="0.2">
      <c r="A227" s="49" t="s">
        <v>989</v>
      </c>
      <c r="B227" s="49" t="s">
        <v>990</v>
      </c>
    </row>
    <row r="228" spans="1:2" x14ac:dyDescent="0.2">
      <c r="A228" s="49" t="s">
        <v>991</v>
      </c>
      <c r="B228" s="49" t="s">
        <v>992</v>
      </c>
    </row>
    <row r="229" spans="1:2" x14ac:dyDescent="0.2">
      <c r="A229" s="49" t="s">
        <v>993</v>
      </c>
      <c r="B229" s="49" t="s">
        <v>994</v>
      </c>
    </row>
    <row r="230" spans="1:2" x14ac:dyDescent="0.2">
      <c r="A230" s="49" t="s">
        <v>995</v>
      </c>
      <c r="B230" s="49" t="s">
        <v>996</v>
      </c>
    </row>
    <row r="231" spans="1:2" x14ac:dyDescent="0.2">
      <c r="A231" s="49" t="s">
        <v>997</v>
      </c>
      <c r="B231" s="49" t="s">
        <v>998</v>
      </c>
    </row>
    <row r="232" spans="1:2" x14ac:dyDescent="0.2">
      <c r="A232" s="49" t="s">
        <v>999</v>
      </c>
      <c r="B232" s="49" t="s">
        <v>1000</v>
      </c>
    </row>
    <row r="233" spans="1:2" x14ac:dyDescent="0.2">
      <c r="A233" s="49" t="s">
        <v>1001</v>
      </c>
      <c r="B233" s="49" t="s">
        <v>1002</v>
      </c>
    </row>
    <row r="234" spans="1:2" x14ac:dyDescent="0.2">
      <c r="A234" s="49" t="s">
        <v>1003</v>
      </c>
      <c r="B234" s="49" t="s">
        <v>1004</v>
      </c>
    </row>
    <row r="235" spans="1:2" x14ac:dyDescent="0.2">
      <c r="A235" s="49" t="s">
        <v>1005</v>
      </c>
      <c r="B235" s="49" t="s">
        <v>1006</v>
      </c>
    </row>
    <row r="236" spans="1:2" x14ac:dyDescent="0.2">
      <c r="A236" s="49" t="s">
        <v>1007</v>
      </c>
      <c r="B236" s="49" t="s">
        <v>1008</v>
      </c>
    </row>
    <row r="237" spans="1:2" ht="34" x14ac:dyDescent="0.2">
      <c r="A237" s="39" t="s">
        <v>569</v>
      </c>
      <c r="B237" s="48" t="s">
        <v>1009</v>
      </c>
    </row>
    <row r="238" spans="1:2" ht="51" x14ac:dyDescent="0.2">
      <c r="A238" s="39" t="s">
        <v>572</v>
      </c>
      <c r="B238" s="48" t="s">
        <v>1010</v>
      </c>
    </row>
    <row r="239" spans="1:2" ht="34" x14ac:dyDescent="0.2">
      <c r="A239" s="39" t="s">
        <v>575</v>
      </c>
      <c r="B239" s="48" t="s">
        <v>1011</v>
      </c>
    </row>
    <row r="240" spans="1:2" ht="34" x14ac:dyDescent="0.2">
      <c r="A240" s="39" t="s">
        <v>579</v>
      </c>
      <c r="B240" s="48" t="s">
        <v>1012</v>
      </c>
    </row>
    <row r="241" spans="1:2" ht="34" x14ac:dyDescent="0.2">
      <c r="A241" s="39" t="s">
        <v>584</v>
      </c>
      <c r="B241" s="48" t="s">
        <v>1013</v>
      </c>
    </row>
    <row r="242" spans="1:2" ht="51" x14ac:dyDescent="0.2">
      <c r="A242" s="39" t="s">
        <v>590</v>
      </c>
      <c r="B242" s="48" t="s">
        <v>1014</v>
      </c>
    </row>
    <row r="243" spans="1:2" ht="68" x14ac:dyDescent="0.2">
      <c r="A243" s="39" t="s">
        <v>592</v>
      </c>
      <c r="B243" s="48" t="s">
        <v>1015</v>
      </c>
    </row>
    <row r="244" spans="1:2" ht="85" x14ac:dyDescent="0.2">
      <c r="A244" s="39" t="s">
        <v>593</v>
      </c>
      <c r="B244" s="48" t="s">
        <v>1016</v>
      </c>
    </row>
    <row r="245" spans="1:2" ht="34" x14ac:dyDescent="0.2">
      <c r="A245" s="39" t="s">
        <v>603</v>
      </c>
      <c r="B245" s="48" t="s">
        <v>1017</v>
      </c>
    </row>
    <row r="246" spans="1:2" ht="17" x14ac:dyDescent="0.2">
      <c r="A246" s="39" t="s">
        <v>532</v>
      </c>
      <c r="B246" s="48" t="s">
        <v>1018</v>
      </c>
    </row>
    <row r="247" spans="1:2" ht="17" x14ac:dyDescent="0.2">
      <c r="A247" s="39" t="s">
        <v>523</v>
      </c>
      <c r="B247" s="48" t="s">
        <v>1019</v>
      </c>
    </row>
    <row r="248" spans="1:2" ht="17" x14ac:dyDescent="0.2">
      <c r="A248" s="39" t="s">
        <v>546</v>
      </c>
      <c r="B248" s="48" t="s">
        <v>1020</v>
      </c>
    </row>
    <row r="249" spans="1:2" ht="17" x14ac:dyDescent="0.2">
      <c r="A249" s="39" t="s">
        <v>527</v>
      </c>
      <c r="B249" s="48" t="s">
        <v>1021</v>
      </c>
    </row>
    <row r="250" spans="1:2" ht="17" x14ac:dyDescent="0.2">
      <c r="A250" s="39" t="s">
        <v>1022</v>
      </c>
      <c r="B250" s="48" t="s">
        <v>1023</v>
      </c>
    </row>
    <row r="251" spans="1:2" ht="17" x14ac:dyDescent="0.2">
      <c r="A251" s="39" t="s">
        <v>1024</v>
      </c>
      <c r="B251" s="48" t="s">
        <v>1025</v>
      </c>
    </row>
    <row r="252" spans="1:2" ht="17" x14ac:dyDescent="0.2">
      <c r="A252" s="39" t="s">
        <v>559</v>
      </c>
      <c r="B252" s="48" t="s">
        <v>1026</v>
      </c>
    </row>
    <row r="253" spans="1:2" ht="17" x14ac:dyDescent="0.2">
      <c r="A253" s="39" t="s">
        <v>565</v>
      </c>
      <c r="B253" s="48" t="s">
        <v>1027</v>
      </c>
    </row>
    <row r="254" spans="1:2" ht="17" x14ac:dyDescent="0.2">
      <c r="A254" s="39" t="s">
        <v>1028</v>
      </c>
      <c r="B254" s="48" t="s">
        <v>1029</v>
      </c>
    </row>
    <row r="255" spans="1:2" ht="17" x14ac:dyDescent="0.2">
      <c r="A255" s="39" t="s">
        <v>1030</v>
      </c>
      <c r="B255" s="48" t="s">
        <v>1031</v>
      </c>
    </row>
    <row r="256" spans="1:2" ht="17" x14ac:dyDescent="0.2">
      <c r="A256" s="39" t="s">
        <v>1032</v>
      </c>
      <c r="B256" s="48" t="s">
        <v>1033</v>
      </c>
    </row>
    <row r="257" spans="1:2" ht="17" x14ac:dyDescent="0.2">
      <c r="A257" s="39" t="s">
        <v>1034</v>
      </c>
      <c r="B257" s="48" t="s">
        <v>1035</v>
      </c>
    </row>
    <row r="258" spans="1:2" ht="17" x14ac:dyDescent="0.2">
      <c r="A258" s="39" t="s">
        <v>1036</v>
      </c>
      <c r="B258" s="48" t="s">
        <v>1037</v>
      </c>
    </row>
    <row r="259" spans="1:2" ht="17" x14ac:dyDescent="0.2">
      <c r="A259" s="39" t="s">
        <v>1038</v>
      </c>
      <c r="B259" s="48" t="s">
        <v>1039</v>
      </c>
    </row>
    <row r="260" spans="1:2" ht="17" x14ac:dyDescent="0.2">
      <c r="A260" s="39" t="s">
        <v>1040</v>
      </c>
      <c r="B260" s="48" t="s">
        <v>1041</v>
      </c>
    </row>
    <row r="261" spans="1:2" ht="17" x14ac:dyDescent="0.2">
      <c r="A261" s="39" t="s">
        <v>1042</v>
      </c>
      <c r="B261" s="47" t="s">
        <v>1043</v>
      </c>
    </row>
    <row r="262" spans="1:2" ht="17" x14ac:dyDescent="0.2">
      <c r="A262" s="39" t="s">
        <v>1044</v>
      </c>
      <c r="B262" s="47" t="s">
        <v>1045</v>
      </c>
    </row>
    <row r="263" spans="1:2" ht="17" x14ac:dyDescent="0.2">
      <c r="A263" s="39" t="s">
        <v>1046</v>
      </c>
      <c r="B263" s="47" t="s">
        <v>1047</v>
      </c>
    </row>
    <row r="264" spans="1:2" ht="17" x14ac:dyDescent="0.2">
      <c r="A264" s="39" t="s">
        <v>550</v>
      </c>
      <c r="B264" s="47" t="s">
        <v>1048</v>
      </c>
    </row>
    <row r="265" spans="1:2" ht="17" x14ac:dyDescent="0.2">
      <c r="A265" s="39" t="s">
        <v>1049</v>
      </c>
      <c r="B265" s="47" t="s">
        <v>1050</v>
      </c>
    </row>
    <row r="266" spans="1:2" ht="17" x14ac:dyDescent="0.2">
      <c r="A266" s="39" t="s">
        <v>1051</v>
      </c>
      <c r="B266" s="47" t="s">
        <v>1052</v>
      </c>
    </row>
    <row r="267" spans="1:2" ht="17" x14ac:dyDescent="0.2">
      <c r="A267" s="39" t="s">
        <v>539</v>
      </c>
      <c r="B267" s="47" t="s">
        <v>1053</v>
      </c>
    </row>
    <row r="268" spans="1:2" ht="17" x14ac:dyDescent="0.2">
      <c r="A268" s="39" t="s">
        <v>558</v>
      </c>
      <c r="B268" s="47" t="s">
        <v>1054</v>
      </c>
    </row>
    <row r="269" spans="1:2" ht="17" x14ac:dyDescent="0.2">
      <c r="A269" s="39" t="s">
        <v>563</v>
      </c>
      <c r="B269" s="47" t="s">
        <v>1055</v>
      </c>
    </row>
    <row r="270" spans="1:2" ht="17" x14ac:dyDescent="0.2">
      <c r="A270" s="39" t="s">
        <v>1056</v>
      </c>
      <c r="B270" s="47" t="s">
        <v>1057</v>
      </c>
    </row>
    <row r="271" spans="1:2" ht="17" x14ac:dyDescent="0.2">
      <c r="A271" s="39" t="s">
        <v>549</v>
      </c>
      <c r="B271" s="47" t="s">
        <v>1058</v>
      </c>
    </row>
    <row r="272" spans="1:2" ht="17" x14ac:dyDescent="0.2">
      <c r="A272" s="39" t="s">
        <v>566</v>
      </c>
      <c r="B272" s="47" t="s">
        <v>1059</v>
      </c>
    </row>
    <row r="273" spans="1:2" ht="17" x14ac:dyDescent="0.2">
      <c r="A273" s="39" t="s">
        <v>1060</v>
      </c>
      <c r="B273" s="47" t="s">
        <v>1061</v>
      </c>
    </row>
    <row r="274" spans="1:2" ht="17" x14ac:dyDescent="0.2">
      <c r="A274" s="39" t="s">
        <v>1062</v>
      </c>
      <c r="B274" s="47" t="s">
        <v>1063</v>
      </c>
    </row>
    <row r="275" spans="1:2" ht="17" x14ac:dyDescent="0.2">
      <c r="A275" s="39" t="s">
        <v>1064</v>
      </c>
      <c r="B275" s="47" t="s">
        <v>1065</v>
      </c>
    </row>
    <row r="276" spans="1:2" ht="17" x14ac:dyDescent="0.2">
      <c r="A276" s="39" t="s">
        <v>1066</v>
      </c>
      <c r="B276" s="47" t="s">
        <v>1067</v>
      </c>
    </row>
    <row r="277" spans="1:2" ht="17" x14ac:dyDescent="0.2">
      <c r="A277" s="39" t="s">
        <v>1068</v>
      </c>
      <c r="B277" s="47" t="s">
        <v>1069</v>
      </c>
    </row>
    <row r="278" spans="1:2" ht="17" x14ac:dyDescent="0.2">
      <c r="A278" s="39" t="s">
        <v>1070</v>
      </c>
      <c r="B278" s="47" t="s">
        <v>1071</v>
      </c>
    </row>
    <row r="279" spans="1:2" ht="17" x14ac:dyDescent="0.2">
      <c r="A279" s="39" t="s">
        <v>1072</v>
      </c>
      <c r="B279" s="47" t="s">
        <v>1073</v>
      </c>
    </row>
    <row r="280" spans="1:2" ht="17" x14ac:dyDescent="0.2">
      <c r="A280" s="39" t="s">
        <v>1074</v>
      </c>
      <c r="B280" s="47" t="s">
        <v>1075</v>
      </c>
    </row>
    <row r="281" spans="1:2" ht="17" x14ac:dyDescent="0.2">
      <c r="A281" s="39" t="s">
        <v>1076</v>
      </c>
      <c r="B281" s="47" t="s">
        <v>1077</v>
      </c>
    </row>
    <row r="282" spans="1:2" ht="17" x14ac:dyDescent="0.2">
      <c r="A282" s="39" t="s">
        <v>1078</v>
      </c>
      <c r="B282" s="47" t="s">
        <v>1079</v>
      </c>
    </row>
    <row r="283" spans="1:2" ht="17" x14ac:dyDescent="0.2">
      <c r="A283" s="39" t="s">
        <v>536</v>
      </c>
      <c r="B283" s="47" t="s">
        <v>1080</v>
      </c>
    </row>
    <row r="284" spans="1:2" ht="17" x14ac:dyDescent="0.2">
      <c r="A284" s="39" t="s">
        <v>1081</v>
      </c>
      <c r="B284" s="47" t="s">
        <v>1082</v>
      </c>
    </row>
    <row r="285" spans="1:2" ht="17" x14ac:dyDescent="0.2">
      <c r="A285" s="39" t="s">
        <v>1083</v>
      </c>
      <c r="B285" s="47" t="s">
        <v>1084</v>
      </c>
    </row>
    <row r="286" spans="1:2" ht="17" x14ac:dyDescent="0.2">
      <c r="A286" s="39" t="s">
        <v>1085</v>
      </c>
      <c r="B286" s="47" t="s">
        <v>1086</v>
      </c>
    </row>
    <row r="287" spans="1:2" ht="17" x14ac:dyDescent="0.2">
      <c r="A287" s="39" t="s">
        <v>1087</v>
      </c>
      <c r="B287" s="47" t="s">
        <v>1088</v>
      </c>
    </row>
    <row r="288" spans="1:2" ht="17" x14ac:dyDescent="0.2">
      <c r="A288" s="39" t="s">
        <v>525</v>
      </c>
      <c r="B288" s="47" t="s">
        <v>1089</v>
      </c>
    </row>
    <row r="289" spans="1:2" ht="17" x14ac:dyDescent="0.2">
      <c r="A289" s="39" t="s">
        <v>530</v>
      </c>
      <c r="B289" s="47" t="s">
        <v>1090</v>
      </c>
    </row>
    <row r="290" spans="1:2" ht="17" x14ac:dyDescent="0.2">
      <c r="A290" s="39" t="s">
        <v>1091</v>
      </c>
      <c r="B290" s="47" t="s">
        <v>1092</v>
      </c>
    </row>
    <row r="291" spans="1:2" ht="17" x14ac:dyDescent="0.2">
      <c r="A291" s="39" t="s">
        <v>1093</v>
      </c>
      <c r="B291" s="47" t="s">
        <v>1094</v>
      </c>
    </row>
    <row r="292" spans="1:2" ht="17" x14ac:dyDescent="0.2">
      <c r="A292" s="39" t="s">
        <v>1095</v>
      </c>
      <c r="B292" s="47" t="s">
        <v>1096</v>
      </c>
    </row>
    <row r="293" spans="1:2" ht="17" x14ac:dyDescent="0.2">
      <c r="A293" s="39" t="s">
        <v>1097</v>
      </c>
      <c r="B293" s="47" t="s">
        <v>1098</v>
      </c>
    </row>
    <row r="294" spans="1:2" ht="17" x14ac:dyDescent="0.2">
      <c r="A294" s="39" t="s">
        <v>528</v>
      </c>
      <c r="B294" s="47" t="s">
        <v>1099</v>
      </c>
    </row>
    <row r="295" spans="1:2" ht="17" x14ac:dyDescent="0.2">
      <c r="A295" s="39" t="s">
        <v>529</v>
      </c>
      <c r="B295" s="47" t="s">
        <v>1100</v>
      </c>
    </row>
    <row r="296" spans="1:2" ht="17" x14ac:dyDescent="0.2">
      <c r="A296" s="39" t="s">
        <v>1101</v>
      </c>
      <c r="B296" s="47" t="s">
        <v>1102</v>
      </c>
    </row>
    <row r="297" spans="1:2" ht="17" x14ac:dyDescent="0.2">
      <c r="A297" s="39" t="s">
        <v>564</v>
      </c>
      <c r="B297" s="47" t="s">
        <v>1103</v>
      </c>
    </row>
    <row r="298" spans="1:2" ht="17" x14ac:dyDescent="0.2">
      <c r="A298" s="39" t="s">
        <v>531</v>
      </c>
      <c r="B298" s="47" t="s">
        <v>1104</v>
      </c>
    </row>
    <row r="299" spans="1:2" ht="17" x14ac:dyDescent="0.2">
      <c r="A299" s="39" t="s">
        <v>1105</v>
      </c>
      <c r="B299" s="47" t="s">
        <v>1106</v>
      </c>
    </row>
    <row r="300" spans="1:2" ht="17" x14ac:dyDescent="0.2">
      <c r="A300" s="39" t="s">
        <v>1107</v>
      </c>
      <c r="B300" s="47" t="s">
        <v>1108</v>
      </c>
    </row>
    <row r="301" spans="1:2" ht="17" x14ac:dyDescent="0.2">
      <c r="A301" s="39" t="s">
        <v>547</v>
      </c>
      <c r="B301" s="47" t="s">
        <v>1109</v>
      </c>
    </row>
    <row r="302" spans="1:2" ht="17" x14ac:dyDescent="0.2">
      <c r="A302" s="39" t="s">
        <v>1110</v>
      </c>
      <c r="B302" s="47" t="s">
        <v>1111</v>
      </c>
    </row>
    <row r="303" spans="1:2" ht="17" x14ac:dyDescent="0.2">
      <c r="A303" s="39" t="s">
        <v>1112</v>
      </c>
      <c r="B303" s="47" t="s">
        <v>1113</v>
      </c>
    </row>
    <row r="304" spans="1:2" ht="17" x14ac:dyDescent="0.2">
      <c r="A304" s="39" t="s">
        <v>1114</v>
      </c>
      <c r="B304" s="47" t="s">
        <v>1115</v>
      </c>
    </row>
    <row r="305" spans="1:2" ht="17" x14ac:dyDescent="0.2">
      <c r="A305" s="39" t="s">
        <v>1116</v>
      </c>
      <c r="B305" s="47" t="s">
        <v>1117</v>
      </c>
    </row>
    <row r="306" spans="1:2" ht="17" x14ac:dyDescent="0.2">
      <c r="A306" s="39" t="s">
        <v>1118</v>
      </c>
      <c r="B306" s="47" t="s">
        <v>1119</v>
      </c>
    </row>
    <row r="307" spans="1:2" ht="17" x14ac:dyDescent="0.2">
      <c r="A307" s="39" t="s">
        <v>1120</v>
      </c>
      <c r="B307" s="47" t="s">
        <v>1121</v>
      </c>
    </row>
    <row r="308" spans="1:2" ht="17" x14ac:dyDescent="0.2">
      <c r="A308" s="39" t="s">
        <v>1122</v>
      </c>
      <c r="B308" s="47" t="s">
        <v>1123</v>
      </c>
    </row>
    <row r="309" spans="1:2" ht="17" x14ac:dyDescent="0.2">
      <c r="A309" s="39" t="s">
        <v>541</v>
      </c>
      <c r="B309" s="47" t="s">
        <v>1124</v>
      </c>
    </row>
    <row r="310" spans="1:2" ht="17" x14ac:dyDescent="0.2">
      <c r="A310" s="39" t="s">
        <v>522</v>
      </c>
      <c r="B310" s="47" t="s">
        <v>1125</v>
      </c>
    </row>
    <row r="311" spans="1:2" ht="17" x14ac:dyDescent="0.2">
      <c r="A311" s="39" t="s">
        <v>1126</v>
      </c>
      <c r="B311" s="47" t="s">
        <v>1127</v>
      </c>
    </row>
    <row r="312" spans="1:2" ht="17" x14ac:dyDescent="0.2">
      <c r="A312" s="39" t="s">
        <v>1128</v>
      </c>
      <c r="B312" s="47" t="s">
        <v>1129</v>
      </c>
    </row>
    <row r="313" spans="1:2" ht="17" x14ac:dyDescent="0.2">
      <c r="A313" s="39" t="s">
        <v>1130</v>
      </c>
      <c r="B313" s="47" t="s">
        <v>1131</v>
      </c>
    </row>
    <row r="314" spans="1:2" ht="17" x14ac:dyDescent="0.2">
      <c r="A314" s="39" t="s">
        <v>1132</v>
      </c>
      <c r="B314" s="47" t="s">
        <v>1133</v>
      </c>
    </row>
    <row r="315" spans="1:2" ht="17" x14ac:dyDescent="0.2">
      <c r="A315" s="39" t="s">
        <v>1134</v>
      </c>
      <c r="B315" s="47" t="s">
        <v>1135</v>
      </c>
    </row>
    <row r="316" spans="1:2" ht="17" x14ac:dyDescent="0.2">
      <c r="A316" s="39" t="s">
        <v>1136</v>
      </c>
      <c r="B316" s="47" t="s">
        <v>1137</v>
      </c>
    </row>
    <row r="317" spans="1:2" ht="17" x14ac:dyDescent="0.2">
      <c r="A317" s="39" t="s">
        <v>542</v>
      </c>
      <c r="B317" s="47" t="s">
        <v>1138</v>
      </c>
    </row>
    <row r="318" spans="1:2" ht="17" x14ac:dyDescent="0.2">
      <c r="A318" s="39" t="s">
        <v>557</v>
      </c>
      <c r="B318" s="47" t="s">
        <v>1139</v>
      </c>
    </row>
    <row r="319" spans="1:2" ht="17" x14ac:dyDescent="0.2">
      <c r="A319" s="39" t="s">
        <v>1140</v>
      </c>
      <c r="B319" s="47" t="s">
        <v>1141</v>
      </c>
    </row>
    <row r="320" spans="1:2" ht="17" x14ac:dyDescent="0.2">
      <c r="A320" s="39" t="s">
        <v>1142</v>
      </c>
      <c r="B320" s="47" t="s">
        <v>1143</v>
      </c>
    </row>
    <row r="321" spans="1:2" ht="17" x14ac:dyDescent="0.2">
      <c r="A321" s="39" t="s">
        <v>552</v>
      </c>
      <c r="B321" s="47" t="s">
        <v>1144</v>
      </c>
    </row>
    <row r="322" spans="1:2" ht="17" x14ac:dyDescent="0.2">
      <c r="A322" s="39" t="s">
        <v>1145</v>
      </c>
      <c r="B322" s="47" t="s">
        <v>1146</v>
      </c>
    </row>
    <row r="323" spans="1:2" ht="17" x14ac:dyDescent="0.2">
      <c r="A323" s="39" t="s">
        <v>1147</v>
      </c>
      <c r="B323" s="47" t="s">
        <v>1148</v>
      </c>
    </row>
    <row r="324" spans="1:2" ht="17" x14ac:dyDescent="0.2">
      <c r="A324" s="39" t="s">
        <v>1149</v>
      </c>
      <c r="B324" s="47" t="s">
        <v>1150</v>
      </c>
    </row>
    <row r="325" spans="1:2" ht="17" x14ac:dyDescent="0.2">
      <c r="A325" s="39" t="s">
        <v>1151</v>
      </c>
      <c r="B325" s="47" t="s">
        <v>1152</v>
      </c>
    </row>
    <row r="326" spans="1:2" ht="17" x14ac:dyDescent="0.2">
      <c r="A326" s="39" t="s">
        <v>1153</v>
      </c>
      <c r="B326" s="47" t="s">
        <v>1154</v>
      </c>
    </row>
    <row r="327" spans="1:2" ht="17" x14ac:dyDescent="0.2">
      <c r="A327" s="39" t="s">
        <v>1155</v>
      </c>
      <c r="B327" s="48" t="s">
        <v>1156</v>
      </c>
    </row>
    <row r="328" spans="1:2" ht="17" x14ac:dyDescent="0.2">
      <c r="A328" s="39" t="s">
        <v>1157</v>
      </c>
      <c r="B328" s="48" t="s">
        <v>1158</v>
      </c>
    </row>
    <row r="329" spans="1:2" ht="17" x14ac:dyDescent="0.2">
      <c r="A329" s="39" t="s">
        <v>1159</v>
      </c>
      <c r="B329" s="48" t="s">
        <v>1160</v>
      </c>
    </row>
    <row r="330" spans="1:2" ht="17" x14ac:dyDescent="0.2">
      <c r="A330" s="39" t="s">
        <v>534</v>
      </c>
      <c r="B330" s="48" t="s">
        <v>1161</v>
      </c>
    </row>
    <row r="331" spans="1:2" ht="17" x14ac:dyDescent="0.2">
      <c r="A331" s="39" t="s">
        <v>1162</v>
      </c>
      <c r="B331" s="48" t="s">
        <v>1163</v>
      </c>
    </row>
    <row r="332" spans="1:2" ht="17" x14ac:dyDescent="0.2">
      <c r="A332" s="39" t="s">
        <v>1164</v>
      </c>
      <c r="B332" s="48" t="s">
        <v>1165</v>
      </c>
    </row>
    <row r="333" spans="1:2" ht="17" x14ac:dyDescent="0.2">
      <c r="A333" s="39" t="s">
        <v>1166</v>
      </c>
      <c r="B333" s="48" t="s">
        <v>1167</v>
      </c>
    </row>
    <row r="334" spans="1:2" ht="17" x14ac:dyDescent="0.2">
      <c r="A334" s="39" t="s">
        <v>555</v>
      </c>
      <c r="B334" s="48" t="s">
        <v>1168</v>
      </c>
    </row>
    <row r="335" spans="1:2" ht="17" x14ac:dyDescent="0.2">
      <c r="A335" s="39" t="s">
        <v>1169</v>
      </c>
      <c r="B335" s="48" t="s">
        <v>1170</v>
      </c>
    </row>
    <row r="336" spans="1:2" ht="17" x14ac:dyDescent="0.2">
      <c r="A336" s="39" t="s">
        <v>1171</v>
      </c>
      <c r="B336" s="48" t="s">
        <v>1172</v>
      </c>
    </row>
    <row r="337" spans="1:2" ht="17" x14ac:dyDescent="0.2">
      <c r="A337" s="39" t="s">
        <v>1173</v>
      </c>
      <c r="B337" s="48" t="s">
        <v>1174</v>
      </c>
    </row>
    <row r="338" spans="1:2" ht="17" x14ac:dyDescent="0.2">
      <c r="A338" s="39" t="s">
        <v>1175</v>
      </c>
      <c r="B338" s="48" t="s">
        <v>1176</v>
      </c>
    </row>
    <row r="339" spans="1:2" ht="17" x14ac:dyDescent="0.2">
      <c r="A339" s="39" t="s">
        <v>1177</v>
      </c>
      <c r="B339" s="48" t="s">
        <v>1178</v>
      </c>
    </row>
    <row r="340" spans="1:2" ht="17" x14ac:dyDescent="0.2">
      <c r="A340" s="39" t="s">
        <v>1179</v>
      </c>
      <c r="B340" s="48" t="s">
        <v>1180</v>
      </c>
    </row>
    <row r="341" spans="1:2" ht="17" x14ac:dyDescent="0.2">
      <c r="A341" s="39" t="s">
        <v>1181</v>
      </c>
      <c r="B341" s="48" t="s">
        <v>1182</v>
      </c>
    </row>
    <row r="342" spans="1:2" ht="17" x14ac:dyDescent="0.2">
      <c r="A342" s="39" t="s">
        <v>543</v>
      </c>
      <c r="B342" s="48" t="s">
        <v>1183</v>
      </c>
    </row>
    <row r="343" spans="1:2" ht="17" x14ac:dyDescent="0.2">
      <c r="A343" s="39" t="s">
        <v>1184</v>
      </c>
      <c r="B343" s="48" t="s">
        <v>1185</v>
      </c>
    </row>
    <row r="344" spans="1:2" ht="17" x14ac:dyDescent="0.2">
      <c r="A344" s="39" t="s">
        <v>1186</v>
      </c>
      <c r="B344" s="48" t="s">
        <v>1187</v>
      </c>
    </row>
    <row r="345" spans="1:2" ht="17" x14ac:dyDescent="0.2">
      <c r="A345" s="39" t="s">
        <v>560</v>
      </c>
      <c r="B345" s="48" t="s">
        <v>1188</v>
      </c>
    </row>
    <row r="346" spans="1:2" ht="17" x14ac:dyDescent="0.2">
      <c r="A346" s="39" t="s">
        <v>1189</v>
      </c>
      <c r="B346" s="48" t="s">
        <v>1190</v>
      </c>
    </row>
    <row r="347" spans="1:2" ht="17" x14ac:dyDescent="0.2">
      <c r="A347" s="39" t="s">
        <v>1191</v>
      </c>
      <c r="B347" s="48" t="s">
        <v>1192</v>
      </c>
    </row>
    <row r="348" spans="1:2" ht="17" x14ac:dyDescent="0.2">
      <c r="A348" s="39" t="s">
        <v>1193</v>
      </c>
      <c r="B348" s="48" t="s">
        <v>1194</v>
      </c>
    </row>
    <row r="349" spans="1:2" ht="17" x14ac:dyDescent="0.2">
      <c r="A349" s="39" t="s">
        <v>1195</v>
      </c>
      <c r="B349" s="48" t="s">
        <v>1196</v>
      </c>
    </row>
    <row r="350" spans="1:2" ht="17" x14ac:dyDescent="0.2">
      <c r="A350" s="39" t="s">
        <v>1197</v>
      </c>
      <c r="B350" s="48" t="s">
        <v>1198</v>
      </c>
    </row>
    <row r="351" spans="1:2" ht="17" x14ac:dyDescent="0.2">
      <c r="A351" s="39" t="s">
        <v>1199</v>
      </c>
      <c r="B351" s="48" t="s">
        <v>1200</v>
      </c>
    </row>
    <row r="352" spans="1:2" ht="17" x14ac:dyDescent="0.2">
      <c r="A352" s="39" t="s">
        <v>537</v>
      </c>
      <c r="B352" s="48" t="s">
        <v>1201</v>
      </c>
    </row>
    <row r="353" spans="1:2" ht="17" x14ac:dyDescent="0.2">
      <c r="A353" s="39" t="s">
        <v>1202</v>
      </c>
      <c r="B353" s="48" t="s">
        <v>1203</v>
      </c>
    </row>
    <row r="354" spans="1:2" ht="17" x14ac:dyDescent="0.2">
      <c r="A354" s="39" t="s">
        <v>1204</v>
      </c>
      <c r="B354" s="48" t="s">
        <v>1205</v>
      </c>
    </row>
    <row r="355" spans="1:2" ht="17" x14ac:dyDescent="0.2">
      <c r="A355" s="39" t="s">
        <v>1206</v>
      </c>
      <c r="B355" s="47" t="s">
        <v>1207</v>
      </c>
    </row>
    <row r="356" spans="1:2" ht="45" x14ac:dyDescent="0.2">
      <c r="A356" s="41" t="s">
        <v>524</v>
      </c>
      <c r="B356" s="48" t="s">
        <v>1208</v>
      </c>
    </row>
    <row r="357" spans="1:2" ht="150" x14ac:dyDescent="0.2">
      <c r="A357" s="41" t="s">
        <v>526</v>
      </c>
      <c r="B357" s="48" t="s">
        <v>1209</v>
      </c>
    </row>
    <row r="358" spans="1:2" ht="150" x14ac:dyDescent="0.2">
      <c r="A358" s="41" t="s">
        <v>533</v>
      </c>
      <c r="B358" s="48" t="s">
        <v>1210</v>
      </c>
    </row>
    <row r="359" spans="1:2" ht="34" x14ac:dyDescent="0.2">
      <c r="A359" s="39" t="s">
        <v>535</v>
      </c>
      <c r="B359" s="48" t="s">
        <v>1211</v>
      </c>
    </row>
    <row r="360" spans="1:2" ht="30" x14ac:dyDescent="0.2">
      <c r="A360" s="41" t="s">
        <v>538</v>
      </c>
      <c r="B360" s="48" t="s">
        <v>1212</v>
      </c>
    </row>
    <row r="361" spans="1:2" ht="34" x14ac:dyDescent="0.2">
      <c r="A361" s="39" t="s">
        <v>540</v>
      </c>
      <c r="B361" s="48" t="s">
        <v>1213</v>
      </c>
    </row>
    <row r="362" spans="1:2" ht="51" x14ac:dyDescent="0.2">
      <c r="A362" s="39" t="s">
        <v>544</v>
      </c>
      <c r="B362" s="48" t="s">
        <v>1214</v>
      </c>
    </row>
    <row r="363" spans="1:2" ht="34" x14ac:dyDescent="0.2">
      <c r="A363" s="39" t="s">
        <v>545</v>
      </c>
      <c r="B363" s="48" t="s">
        <v>1215</v>
      </c>
    </row>
    <row r="364" spans="1:2" ht="51" x14ac:dyDescent="0.2">
      <c r="A364" s="39" t="s">
        <v>548</v>
      </c>
      <c r="B364" s="48" t="s">
        <v>1216</v>
      </c>
    </row>
    <row r="365" spans="1:2" ht="90" x14ac:dyDescent="0.2">
      <c r="A365" s="41" t="s">
        <v>551</v>
      </c>
      <c r="B365" s="48" t="s">
        <v>1217</v>
      </c>
    </row>
    <row r="366" spans="1:2" ht="45" x14ac:dyDescent="0.2">
      <c r="A366" s="41" t="s">
        <v>553</v>
      </c>
      <c r="B366" s="48" t="s">
        <v>1218</v>
      </c>
    </row>
    <row r="367" spans="1:2" ht="34" x14ac:dyDescent="0.2">
      <c r="A367" s="39" t="s">
        <v>554</v>
      </c>
      <c r="B367" s="48" t="s">
        <v>1219</v>
      </c>
    </row>
    <row r="368" spans="1:2" ht="34" x14ac:dyDescent="0.2">
      <c r="A368" s="39" t="s">
        <v>556</v>
      </c>
      <c r="B368" s="48" t="s">
        <v>1220</v>
      </c>
    </row>
    <row r="369" spans="1:2" ht="45" x14ac:dyDescent="0.2">
      <c r="A369" s="41" t="s">
        <v>561</v>
      </c>
      <c r="B369" s="48" t="s">
        <v>1221</v>
      </c>
    </row>
    <row r="370" spans="1:2" ht="45" x14ac:dyDescent="0.2">
      <c r="A370" s="41" t="s">
        <v>562</v>
      </c>
      <c r="B370" s="48" t="s">
        <v>1222</v>
      </c>
    </row>
    <row r="371" spans="1:2" x14ac:dyDescent="0.2">
      <c r="A371" s="50" t="s">
        <v>1223</v>
      </c>
      <c r="B371" s="56" t="s">
        <v>1224</v>
      </c>
    </row>
    <row r="372" spans="1:2" x14ac:dyDescent="0.2">
      <c r="A372" s="50" t="s">
        <v>1225</v>
      </c>
      <c r="B372" s="56" t="s">
        <v>1226</v>
      </c>
    </row>
    <row r="373" spans="1:2" x14ac:dyDescent="0.2">
      <c r="A373" s="50" t="s">
        <v>1227</v>
      </c>
      <c r="B373" s="56" t="s">
        <v>1228</v>
      </c>
    </row>
    <row r="374" spans="1:2" x14ac:dyDescent="0.2">
      <c r="A374" s="50" t="s">
        <v>1229</v>
      </c>
      <c r="B374" s="56" t="s">
        <v>1230</v>
      </c>
    </row>
    <row r="375" spans="1:2" x14ac:dyDescent="0.2">
      <c r="A375" s="50" t="s">
        <v>1231</v>
      </c>
      <c r="B375" s="56" t="s">
        <v>1232</v>
      </c>
    </row>
    <row r="376" spans="1:2" x14ac:dyDescent="0.2">
      <c r="A376" s="50" t="s">
        <v>1233</v>
      </c>
      <c r="B376" s="56" t="s">
        <v>1234</v>
      </c>
    </row>
    <row r="377" spans="1:2" x14ac:dyDescent="0.2">
      <c r="A377" s="51" t="s">
        <v>1235</v>
      </c>
      <c r="B377" s="55" t="s">
        <v>1236</v>
      </c>
    </row>
    <row r="378" spans="1:2" x14ac:dyDescent="0.2">
      <c r="A378" s="50" t="s">
        <v>1237</v>
      </c>
      <c r="B378" s="56" t="s">
        <v>1238</v>
      </c>
    </row>
    <row r="379" spans="1:2" x14ac:dyDescent="0.2">
      <c r="A379" s="50" t="s">
        <v>1239</v>
      </c>
      <c r="B379" s="56" t="s">
        <v>1240</v>
      </c>
    </row>
    <row r="380" spans="1:2" x14ac:dyDescent="0.2">
      <c r="A380" s="50" t="s">
        <v>1241</v>
      </c>
      <c r="B380" s="56" t="s">
        <v>1242</v>
      </c>
    </row>
    <row r="381" spans="1:2" x14ac:dyDescent="0.2">
      <c r="A381" s="50" t="s">
        <v>1243</v>
      </c>
      <c r="B381" s="56" t="s">
        <v>1244</v>
      </c>
    </row>
    <row r="382" spans="1:2" x14ac:dyDescent="0.2">
      <c r="A382" s="50" t="s">
        <v>1245</v>
      </c>
      <c r="B382" s="56" t="s">
        <v>1246</v>
      </c>
    </row>
    <row r="383" spans="1:2" x14ac:dyDescent="0.2">
      <c r="A383" s="50" t="s">
        <v>1247</v>
      </c>
      <c r="B383" s="56" t="s">
        <v>1248</v>
      </c>
    </row>
    <row r="384" spans="1:2" x14ac:dyDescent="0.2">
      <c r="A384" s="50" t="s">
        <v>1249</v>
      </c>
      <c r="B384" s="56" t="s">
        <v>1250</v>
      </c>
    </row>
    <row r="385" spans="1:2" x14ac:dyDescent="0.2">
      <c r="A385" s="50" t="s">
        <v>1251</v>
      </c>
      <c r="B385" s="57" t="s">
        <v>1252</v>
      </c>
    </row>
    <row r="386" spans="1:2" x14ac:dyDescent="0.2">
      <c r="A386" s="50" t="s">
        <v>1253</v>
      </c>
      <c r="B386" s="56" t="s">
        <v>1250</v>
      </c>
    </row>
    <row r="387" spans="1:2" x14ac:dyDescent="0.2">
      <c r="A387" s="50" t="s">
        <v>1254</v>
      </c>
      <c r="B387" s="56" t="s">
        <v>1255</v>
      </c>
    </row>
    <row r="388" spans="1:2" x14ac:dyDescent="0.2">
      <c r="A388" s="50" t="s">
        <v>1256</v>
      </c>
      <c r="B388" s="56" t="s">
        <v>1257</v>
      </c>
    </row>
    <row r="389" spans="1:2" x14ac:dyDescent="0.2">
      <c r="A389" s="50" t="s">
        <v>1258</v>
      </c>
      <c r="B389" s="56" t="s">
        <v>1259</v>
      </c>
    </row>
    <row r="390" spans="1:2" x14ac:dyDescent="0.2">
      <c r="A390" s="50" t="s">
        <v>1260</v>
      </c>
      <c r="B390" s="56" t="s">
        <v>1261</v>
      </c>
    </row>
    <row r="391" spans="1:2" x14ac:dyDescent="0.2">
      <c r="A391" s="50" t="s">
        <v>625</v>
      </c>
      <c r="B391" s="56" t="s">
        <v>1262</v>
      </c>
    </row>
    <row r="392" spans="1:2" x14ac:dyDescent="0.2">
      <c r="A392" s="50" t="s">
        <v>1263</v>
      </c>
      <c r="B392" s="56" t="s">
        <v>1264</v>
      </c>
    </row>
    <row r="393" spans="1:2" x14ac:dyDescent="0.2">
      <c r="A393" s="50" t="s">
        <v>1265</v>
      </c>
      <c r="B393" s="56" t="s">
        <v>1266</v>
      </c>
    </row>
    <row r="394" spans="1:2" x14ac:dyDescent="0.2">
      <c r="A394" s="50" t="s">
        <v>1267</v>
      </c>
      <c r="B394" s="56" t="s">
        <v>1268</v>
      </c>
    </row>
    <row r="395" spans="1:2" x14ac:dyDescent="0.2">
      <c r="A395" s="50" t="s">
        <v>1269</v>
      </c>
      <c r="B395" s="56" t="s">
        <v>1270</v>
      </c>
    </row>
    <row r="396" spans="1:2" x14ac:dyDescent="0.2">
      <c r="A396" s="50" t="s">
        <v>1271</v>
      </c>
      <c r="B396" s="56" t="s">
        <v>1272</v>
      </c>
    </row>
    <row r="397" spans="1:2" x14ac:dyDescent="0.2">
      <c r="A397" s="50" t="s">
        <v>1273</v>
      </c>
      <c r="B397" s="56" t="s">
        <v>1274</v>
      </c>
    </row>
    <row r="398" spans="1:2" x14ac:dyDescent="0.2">
      <c r="A398" s="50" t="s">
        <v>1275</v>
      </c>
      <c r="B398" s="57" t="s">
        <v>1276</v>
      </c>
    </row>
    <row r="399" spans="1:2" x14ac:dyDescent="0.2">
      <c r="A399" s="50" t="s">
        <v>1277</v>
      </c>
      <c r="B399" s="56" t="s">
        <v>1278</v>
      </c>
    </row>
    <row r="400" spans="1:2" x14ac:dyDescent="0.2">
      <c r="A400" s="50" t="s">
        <v>1279</v>
      </c>
      <c r="B400" s="56" t="s">
        <v>1280</v>
      </c>
    </row>
    <row r="401" spans="1:2" x14ac:dyDescent="0.2">
      <c r="A401" s="50" t="s">
        <v>1281</v>
      </c>
      <c r="B401" s="56" t="s">
        <v>1282</v>
      </c>
    </row>
    <row r="402" spans="1:2" x14ac:dyDescent="0.2">
      <c r="A402" s="50" t="s">
        <v>1283</v>
      </c>
      <c r="B402" s="56" t="s">
        <v>1250</v>
      </c>
    </row>
    <row r="403" spans="1:2" x14ac:dyDescent="0.2">
      <c r="A403" s="50" t="s">
        <v>1284</v>
      </c>
      <c r="B403" s="57" t="s">
        <v>1285</v>
      </c>
    </row>
    <row r="404" spans="1:2" x14ac:dyDescent="0.2">
      <c r="A404" s="50" t="s">
        <v>1286</v>
      </c>
      <c r="B404" s="56" t="s">
        <v>1287</v>
      </c>
    </row>
    <row r="405" spans="1:2" x14ac:dyDescent="0.2">
      <c r="A405" s="51" t="s">
        <v>1288</v>
      </c>
      <c r="B405" s="55" t="s">
        <v>1289</v>
      </c>
    </row>
    <row r="406" spans="1:2" x14ac:dyDescent="0.2">
      <c r="A406" s="50" t="s">
        <v>1290</v>
      </c>
      <c r="B406" s="56" t="s">
        <v>1291</v>
      </c>
    </row>
    <row r="407" spans="1:2" x14ac:dyDescent="0.2">
      <c r="A407" s="50" t="s">
        <v>1292</v>
      </c>
      <c r="B407" s="56" t="s">
        <v>1293</v>
      </c>
    </row>
    <row r="408" spans="1:2" x14ac:dyDescent="0.2">
      <c r="A408" s="50" t="s">
        <v>1294</v>
      </c>
      <c r="B408" s="56" t="s">
        <v>1295</v>
      </c>
    </row>
    <row r="409" spans="1:2" x14ac:dyDescent="0.2">
      <c r="A409" s="50" t="s">
        <v>1296</v>
      </c>
      <c r="B409" s="56" t="s">
        <v>1297</v>
      </c>
    </row>
    <row r="410" spans="1:2" x14ac:dyDescent="0.2">
      <c r="A410" s="50" t="s">
        <v>1298</v>
      </c>
      <c r="B410" s="56" t="s">
        <v>1299</v>
      </c>
    </row>
    <row r="411" spans="1:2" x14ac:dyDescent="0.2">
      <c r="A411" s="50" t="s">
        <v>1300</v>
      </c>
      <c r="B411" s="56" t="s">
        <v>1301</v>
      </c>
    </row>
    <row r="412" spans="1:2" x14ac:dyDescent="0.2">
      <c r="A412" s="50" t="s">
        <v>1302</v>
      </c>
      <c r="B412" s="56" t="s">
        <v>1303</v>
      </c>
    </row>
    <row r="413" spans="1:2" x14ac:dyDescent="0.2">
      <c r="A413" s="50" t="s">
        <v>1304</v>
      </c>
      <c r="B413" s="56" t="s">
        <v>1305</v>
      </c>
    </row>
    <row r="414" spans="1:2" x14ac:dyDescent="0.2">
      <c r="A414" s="50" t="s">
        <v>1306</v>
      </c>
      <c r="B414" s="56" t="s">
        <v>1307</v>
      </c>
    </row>
    <row r="415" spans="1:2" x14ac:dyDescent="0.2">
      <c r="A415" s="50" t="s">
        <v>1308</v>
      </c>
      <c r="B415" s="56" t="s">
        <v>1309</v>
      </c>
    </row>
    <row r="416" spans="1:2" x14ac:dyDescent="0.2">
      <c r="A416" s="50" t="s">
        <v>1310</v>
      </c>
      <c r="B416" s="56" t="s">
        <v>1311</v>
      </c>
    </row>
    <row r="417" spans="1:2" x14ac:dyDescent="0.2">
      <c r="A417" s="50" t="s">
        <v>1312</v>
      </c>
      <c r="B417" s="56" t="s">
        <v>1313</v>
      </c>
    </row>
    <row r="418" spans="1:2" x14ac:dyDescent="0.2">
      <c r="A418" s="50" t="s">
        <v>1314</v>
      </c>
      <c r="B418" s="56" t="s">
        <v>1315</v>
      </c>
    </row>
    <row r="419" spans="1:2" x14ac:dyDescent="0.2">
      <c r="A419" s="50" t="s">
        <v>1316</v>
      </c>
      <c r="B419" s="56" t="s">
        <v>1317</v>
      </c>
    </row>
    <row r="420" spans="1:2" x14ac:dyDescent="0.2">
      <c r="A420" s="50" t="s">
        <v>1318</v>
      </c>
      <c r="B420" s="57" t="s">
        <v>1319</v>
      </c>
    </row>
    <row r="421" spans="1:2" x14ac:dyDescent="0.2">
      <c r="A421" s="50" t="s">
        <v>1320</v>
      </c>
      <c r="B421" s="56" t="s">
        <v>1321</v>
      </c>
    </row>
    <row r="422" spans="1:2" x14ac:dyDescent="0.2">
      <c r="A422" s="50" t="s">
        <v>1322</v>
      </c>
      <c r="B422" s="56" t="s">
        <v>1323</v>
      </c>
    </row>
    <row r="423" spans="1:2" x14ac:dyDescent="0.2">
      <c r="A423" s="50" t="s">
        <v>1324</v>
      </c>
      <c r="B423" s="56" t="s">
        <v>1250</v>
      </c>
    </row>
    <row r="424" spans="1:2" x14ac:dyDescent="0.2">
      <c r="A424" s="50" t="s">
        <v>1325</v>
      </c>
      <c r="B424" s="56" t="s">
        <v>1326</v>
      </c>
    </row>
    <row r="425" spans="1:2" x14ac:dyDescent="0.2">
      <c r="A425" s="50" t="s">
        <v>1327</v>
      </c>
      <c r="B425" s="56" t="s">
        <v>1328</v>
      </c>
    </row>
    <row r="426" spans="1:2" x14ac:dyDescent="0.2">
      <c r="A426" s="50" t="s">
        <v>1329</v>
      </c>
      <c r="B426" s="56" t="s">
        <v>1330</v>
      </c>
    </row>
    <row r="427" spans="1:2" x14ac:dyDescent="0.2">
      <c r="A427" s="50" t="s">
        <v>1331</v>
      </c>
      <c r="B427" s="56" t="s">
        <v>1332</v>
      </c>
    </row>
    <row r="428" spans="1:2" x14ac:dyDescent="0.2">
      <c r="A428" s="50" t="s">
        <v>1333</v>
      </c>
      <c r="B428" s="56" t="s">
        <v>1334</v>
      </c>
    </row>
    <row r="429" spans="1:2" x14ac:dyDescent="0.2">
      <c r="A429" s="50" t="s">
        <v>1335</v>
      </c>
      <c r="B429" s="57" t="s">
        <v>1336</v>
      </c>
    </row>
    <row r="430" spans="1:2" x14ac:dyDescent="0.2">
      <c r="A430" s="50" t="s">
        <v>1337</v>
      </c>
      <c r="B430" s="56" t="s">
        <v>1338</v>
      </c>
    </row>
    <row r="431" spans="1:2" x14ac:dyDescent="0.2">
      <c r="A431" s="50" t="s">
        <v>1339</v>
      </c>
      <c r="B431" s="56" t="s">
        <v>1340</v>
      </c>
    </row>
    <row r="432" spans="1:2" x14ac:dyDescent="0.2">
      <c r="A432" s="50" t="s">
        <v>1341</v>
      </c>
      <c r="B432" s="56" t="s">
        <v>1342</v>
      </c>
    </row>
    <row r="433" spans="1:2" x14ac:dyDescent="0.2">
      <c r="A433" s="50" t="s">
        <v>1343</v>
      </c>
      <c r="B433" s="56" t="s">
        <v>1344</v>
      </c>
    </row>
    <row r="434" spans="1:2" x14ac:dyDescent="0.2">
      <c r="A434" s="50" t="s">
        <v>1345</v>
      </c>
      <c r="B434" s="56" t="s">
        <v>1346</v>
      </c>
    </row>
    <row r="435" spans="1:2" x14ac:dyDescent="0.2">
      <c r="A435" s="50" t="s">
        <v>1347</v>
      </c>
      <c r="B435" s="56" t="s">
        <v>1348</v>
      </c>
    </row>
    <row r="436" spans="1:2" x14ac:dyDescent="0.2">
      <c r="A436" s="50" t="s">
        <v>1349</v>
      </c>
      <c r="B436" s="56" t="s">
        <v>1350</v>
      </c>
    </row>
    <row r="437" spans="1:2" x14ac:dyDescent="0.2">
      <c r="A437" s="50" t="s">
        <v>1351</v>
      </c>
      <c r="B437" s="56" t="s">
        <v>1352</v>
      </c>
    </row>
    <row r="438" spans="1:2" x14ac:dyDescent="0.2">
      <c r="A438" s="50" t="s">
        <v>1353</v>
      </c>
      <c r="B438" s="56" t="s">
        <v>1354</v>
      </c>
    </row>
    <row r="439" spans="1:2" x14ac:dyDescent="0.2">
      <c r="A439" s="50" t="s">
        <v>1355</v>
      </c>
      <c r="B439" s="56" t="s">
        <v>1356</v>
      </c>
    </row>
    <row r="440" spans="1:2" x14ac:dyDescent="0.2">
      <c r="A440" s="50" t="s">
        <v>1357</v>
      </c>
      <c r="B440" s="57" t="s">
        <v>1358</v>
      </c>
    </row>
    <row r="441" spans="1:2" x14ac:dyDescent="0.2">
      <c r="A441" s="50" t="s">
        <v>1359</v>
      </c>
      <c r="B441" s="56" t="s">
        <v>1360</v>
      </c>
    </row>
    <row r="442" spans="1:2" x14ac:dyDescent="0.2">
      <c r="A442" s="50" t="s">
        <v>1361</v>
      </c>
      <c r="B442" s="56" t="s">
        <v>1362</v>
      </c>
    </row>
    <row r="443" spans="1:2" x14ac:dyDescent="0.2">
      <c r="A443" s="50" t="s">
        <v>1363</v>
      </c>
      <c r="B443" s="56" t="s">
        <v>1364</v>
      </c>
    </row>
    <row r="444" spans="1:2" x14ac:dyDescent="0.2">
      <c r="A444" s="50" t="s">
        <v>1365</v>
      </c>
      <c r="B444" s="56" t="s">
        <v>1250</v>
      </c>
    </row>
    <row r="445" spans="1:2" x14ac:dyDescent="0.2">
      <c r="A445" s="50" t="s">
        <v>1366</v>
      </c>
      <c r="B445" s="56" t="s">
        <v>1367</v>
      </c>
    </row>
    <row r="446" spans="1:2" x14ac:dyDescent="0.2">
      <c r="A446" s="50" t="s">
        <v>1368</v>
      </c>
      <c r="B446" s="56" t="s">
        <v>1369</v>
      </c>
    </row>
    <row r="447" spans="1:2" x14ac:dyDescent="0.2">
      <c r="A447" s="50" t="s">
        <v>1370</v>
      </c>
      <c r="B447" s="56" t="s">
        <v>1371</v>
      </c>
    </row>
    <row r="448" spans="1:2" x14ac:dyDescent="0.2">
      <c r="A448" s="50" t="s">
        <v>1372</v>
      </c>
      <c r="B448" s="56" t="s">
        <v>1373</v>
      </c>
    </row>
    <row r="449" spans="1:2" x14ac:dyDescent="0.2">
      <c r="A449" s="50" t="s">
        <v>1374</v>
      </c>
      <c r="B449" s="57" t="s">
        <v>1375</v>
      </c>
    </row>
    <row r="450" spans="1:2" x14ac:dyDescent="0.2">
      <c r="A450" s="50" t="s">
        <v>1376</v>
      </c>
      <c r="B450" s="56" t="s">
        <v>1377</v>
      </c>
    </row>
    <row r="451" spans="1:2" x14ac:dyDescent="0.2">
      <c r="A451" s="50" t="s">
        <v>1378</v>
      </c>
      <c r="B451" s="56" t="s">
        <v>1379</v>
      </c>
    </row>
    <row r="452" spans="1:2" x14ac:dyDescent="0.2">
      <c r="A452" s="50" t="s">
        <v>1380</v>
      </c>
      <c r="B452" s="56" t="s">
        <v>1381</v>
      </c>
    </row>
    <row r="453" spans="1:2" x14ac:dyDescent="0.2">
      <c r="A453" s="50" t="s">
        <v>1382</v>
      </c>
      <c r="B453" s="57" t="s">
        <v>1383</v>
      </c>
    </row>
    <row r="454" spans="1:2" x14ac:dyDescent="0.2">
      <c r="A454" s="50" t="s">
        <v>1384</v>
      </c>
      <c r="B454" s="57" t="s">
        <v>1385</v>
      </c>
    </row>
    <row r="455" spans="1:2" x14ac:dyDescent="0.2">
      <c r="A455" s="50" t="s">
        <v>1386</v>
      </c>
      <c r="B455" s="56" t="s">
        <v>1387</v>
      </c>
    </row>
    <row r="456" spans="1:2" x14ac:dyDescent="0.2">
      <c r="A456" s="50" t="s">
        <v>1388</v>
      </c>
      <c r="B456" s="56" t="s">
        <v>1389</v>
      </c>
    </row>
    <row r="457" spans="1:2" x14ac:dyDescent="0.2">
      <c r="A457" s="50" t="s">
        <v>1390</v>
      </c>
      <c r="B457" s="56" t="s">
        <v>1391</v>
      </c>
    </row>
    <row r="458" spans="1:2" x14ac:dyDescent="0.2">
      <c r="A458" s="54" t="s">
        <v>613</v>
      </c>
      <c r="B458" s="53" t="s">
        <v>1392</v>
      </c>
    </row>
    <row r="459" spans="1:2" x14ac:dyDescent="0.2">
      <c r="A459" s="50" t="s">
        <v>1393</v>
      </c>
      <c r="B459" s="56" t="s">
        <v>1394</v>
      </c>
    </row>
    <row r="460" spans="1:2" x14ac:dyDescent="0.2">
      <c r="A460" s="50" t="s">
        <v>1395</v>
      </c>
      <c r="B460" s="56" t="s">
        <v>1396</v>
      </c>
    </row>
    <row r="461" spans="1:2" x14ac:dyDescent="0.2">
      <c r="A461" s="50" t="s">
        <v>1397</v>
      </c>
      <c r="B461" s="56" t="s">
        <v>1398</v>
      </c>
    </row>
    <row r="462" spans="1:2" x14ac:dyDescent="0.2">
      <c r="A462" s="50" t="s">
        <v>1399</v>
      </c>
      <c r="B462" s="56" t="s">
        <v>1400</v>
      </c>
    </row>
    <row r="463" spans="1:2" x14ac:dyDescent="0.2">
      <c r="A463" s="50" t="s">
        <v>1401</v>
      </c>
      <c r="B463" s="56" t="s">
        <v>1402</v>
      </c>
    </row>
    <row r="464" spans="1:2" x14ac:dyDescent="0.2">
      <c r="A464" s="50" t="s">
        <v>1403</v>
      </c>
      <c r="B464" s="56" t="s">
        <v>1404</v>
      </c>
    </row>
    <row r="465" spans="1:2" x14ac:dyDescent="0.2">
      <c r="A465" s="50" t="s">
        <v>1405</v>
      </c>
      <c r="B465" s="56" t="s">
        <v>1406</v>
      </c>
    </row>
    <row r="466" spans="1:2" x14ac:dyDescent="0.2">
      <c r="A466" s="50" t="s">
        <v>1407</v>
      </c>
      <c r="B466" s="56" t="s">
        <v>1408</v>
      </c>
    </row>
    <row r="467" spans="1:2" x14ac:dyDescent="0.2">
      <c r="A467" s="50" t="s">
        <v>1409</v>
      </c>
      <c r="B467" s="56" t="s">
        <v>1410</v>
      </c>
    </row>
    <row r="468" spans="1:2" x14ac:dyDescent="0.2">
      <c r="A468" s="50" t="s">
        <v>1411</v>
      </c>
      <c r="B468" s="56" t="s">
        <v>1412</v>
      </c>
    </row>
    <row r="469" spans="1:2" x14ac:dyDescent="0.2">
      <c r="A469" s="50" t="s">
        <v>1413</v>
      </c>
      <c r="B469" s="56" t="s">
        <v>1414</v>
      </c>
    </row>
    <row r="470" spans="1:2" x14ac:dyDescent="0.2">
      <c r="A470" s="50" t="s">
        <v>1415</v>
      </c>
      <c r="B470" s="56" t="s">
        <v>1416</v>
      </c>
    </row>
    <row r="471" spans="1:2" x14ac:dyDescent="0.2">
      <c r="A471" s="50" t="s">
        <v>1417</v>
      </c>
      <c r="B471" s="56" t="s">
        <v>1418</v>
      </c>
    </row>
    <row r="472" spans="1:2" x14ac:dyDescent="0.2">
      <c r="A472" s="50" t="s">
        <v>1419</v>
      </c>
      <c r="B472" s="56" t="s">
        <v>1420</v>
      </c>
    </row>
    <row r="473" spans="1:2" x14ac:dyDescent="0.2">
      <c r="A473" s="50" t="s">
        <v>1421</v>
      </c>
      <c r="B473" s="56" t="s">
        <v>1422</v>
      </c>
    </row>
    <row r="474" spans="1:2" x14ac:dyDescent="0.2">
      <c r="A474" s="50" t="s">
        <v>1423</v>
      </c>
      <c r="B474" s="57" t="s">
        <v>1424</v>
      </c>
    </row>
    <row r="475" spans="1:2" x14ac:dyDescent="0.2">
      <c r="A475" s="50" t="s">
        <v>1425</v>
      </c>
      <c r="B475" s="56" t="s">
        <v>1426</v>
      </c>
    </row>
    <row r="476" spans="1:2" x14ac:dyDescent="0.2">
      <c r="A476" s="50" t="s">
        <v>1427</v>
      </c>
      <c r="B476" s="56" t="s">
        <v>1428</v>
      </c>
    </row>
    <row r="477" spans="1:2" x14ac:dyDescent="0.2">
      <c r="A477" s="50" t="s">
        <v>1429</v>
      </c>
      <c r="B477" s="56" t="s">
        <v>1430</v>
      </c>
    </row>
    <row r="478" spans="1:2" x14ac:dyDescent="0.2">
      <c r="A478" s="50" t="s">
        <v>1431</v>
      </c>
      <c r="B478" s="56" t="s">
        <v>1432</v>
      </c>
    </row>
    <row r="479" spans="1:2" x14ac:dyDescent="0.2">
      <c r="A479" s="50" t="s">
        <v>1433</v>
      </c>
      <c r="B479" s="56" t="s">
        <v>1434</v>
      </c>
    </row>
    <row r="480" spans="1:2" x14ac:dyDescent="0.2">
      <c r="A480" s="50" t="s">
        <v>1435</v>
      </c>
      <c r="B480" s="56" t="s">
        <v>1436</v>
      </c>
    </row>
    <row r="481" spans="1:2" x14ac:dyDescent="0.2">
      <c r="A481" s="50" t="s">
        <v>1437</v>
      </c>
      <c r="B481" s="56" t="s">
        <v>1438</v>
      </c>
    </row>
    <row r="482" spans="1:2" x14ac:dyDescent="0.2">
      <c r="A482" s="50" t="s">
        <v>1439</v>
      </c>
      <c r="B482" s="56" t="s">
        <v>1440</v>
      </c>
    </row>
    <row r="483" spans="1:2" x14ac:dyDescent="0.2">
      <c r="A483" s="50" t="s">
        <v>1441</v>
      </c>
      <c r="B483" s="56" t="s">
        <v>1442</v>
      </c>
    </row>
    <row r="484" spans="1:2" x14ac:dyDescent="0.2">
      <c r="A484" s="50" t="s">
        <v>1443</v>
      </c>
      <c r="B484" s="56" t="s">
        <v>1444</v>
      </c>
    </row>
    <row r="485" spans="1:2" x14ac:dyDescent="0.2">
      <c r="A485" s="50" t="s">
        <v>1445</v>
      </c>
      <c r="B485" s="56" t="s">
        <v>1446</v>
      </c>
    </row>
    <row r="486" spans="1:2" x14ac:dyDescent="0.2">
      <c r="A486" s="50" t="s">
        <v>1447</v>
      </c>
      <c r="B486" s="56" t="s">
        <v>1448</v>
      </c>
    </row>
    <row r="487" spans="1:2" x14ac:dyDescent="0.2">
      <c r="A487" s="50" t="s">
        <v>1449</v>
      </c>
      <c r="B487" s="56" t="s">
        <v>1450</v>
      </c>
    </row>
    <row r="488" spans="1:2" x14ac:dyDescent="0.2">
      <c r="A488" s="50" t="s">
        <v>1451</v>
      </c>
      <c r="B488" s="56" t="s">
        <v>1452</v>
      </c>
    </row>
    <row r="489" spans="1:2" x14ac:dyDescent="0.2">
      <c r="A489" s="50" t="s">
        <v>1453</v>
      </c>
      <c r="B489" s="57" t="s">
        <v>1454</v>
      </c>
    </row>
    <row r="490" spans="1:2" x14ac:dyDescent="0.2">
      <c r="A490" s="50" t="s">
        <v>1455</v>
      </c>
      <c r="B490" s="56" t="s">
        <v>1456</v>
      </c>
    </row>
    <row r="491" spans="1:2" x14ac:dyDescent="0.2">
      <c r="A491" s="50" t="s">
        <v>1457</v>
      </c>
      <c r="B491" s="56" t="s">
        <v>1458</v>
      </c>
    </row>
    <row r="492" spans="1:2" x14ac:dyDescent="0.2">
      <c r="A492" s="50" t="s">
        <v>1459</v>
      </c>
      <c r="B492" s="56" t="s">
        <v>1460</v>
      </c>
    </row>
    <row r="493" spans="1:2" x14ac:dyDescent="0.2">
      <c r="A493" s="50" t="s">
        <v>1461</v>
      </c>
      <c r="B493" s="56" t="s">
        <v>1462</v>
      </c>
    </row>
    <row r="494" spans="1:2" x14ac:dyDescent="0.2">
      <c r="A494" s="50" t="s">
        <v>1463</v>
      </c>
      <c r="B494" s="56" t="s">
        <v>1464</v>
      </c>
    </row>
    <row r="495" spans="1:2" x14ac:dyDescent="0.2">
      <c r="A495" s="50" t="s">
        <v>1465</v>
      </c>
      <c r="B495" s="56" t="s">
        <v>1250</v>
      </c>
    </row>
    <row r="496" spans="1:2" x14ac:dyDescent="0.2">
      <c r="A496" s="50" t="s">
        <v>1466</v>
      </c>
      <c r="B496" s="56" t="s">
        <v>1467</v>
      </c>
    </row>
    <row r="497" spans="1:2" x14ac:dyDescent="0.2">
      <c r="A497" s="50" t="s">
        <v>1468</v>
      </c>
      <c r="B497" s="56" t="s">
        <v>1469</v>
      </c>
    </row>
    <row r="498" spans="1:2" x14ac:dyDescent="0.2">
      <c r="A498" s="50" t="s">
        <v>1470</v>
      </c>
      <c r="B498" s="56" t="s">
        <v>1471</v>
      </c>
    </row>
    <row r="499" spans="1:2" x14ac:dyDescent="0.2">
      <c r="A499" s="50" t="s">
        <v>1472</v>
      </c>
      <c r="B499" s="56" t="s">
        <v>1473</v>
      </c>
    </row>
    <row r="500" spans="1:2" x14ac:dyDescent="0.2">
      <c r="A500" s="50" t="s">
        <v>1474</v>
      </c>
      <c r="B500" s="56" t="s">
        <v>1475</v>
      </c>
    </row>
    <row r="501" spans="1:2" x14ac:dyDescent="0.2">
      <c r="A501" s="50" t="s">
        <v>1476</v>
      </c>
      <c r="B501" s="56" t="s">
        <v>1477</v>
      </c>
    </row>
    <row r="502" spans="1:2" x14ac:dyDescent="0.2">
      <c r="A502" s="50" t="s">
        <v>1478</v>
      </c>
      <c r="B502" s="56" t="s">
        <v>1479</v>
      </c>
    </row>
    <row r="503" spans="1:2" x14ac:dyDescent="0.2">
      <c r="A503" s="50" t="s">
        <v>1480</v>
      </c>
      <c r="B503" s="56" t="s">
        <v>1481</v>
      </c>
    </row>
    <row r="504" spans="1:2" x14ac:dyDescent="0.2">
      <c r="A504" s="50" t="s">
        <v>1482</v>
      </c>
      <c r="B504" s="56" t="s">
        <v>1483</v>
      </c>
    </row>
    <row r="505" spans="1:2" x14ac:dyDescent="0.2">
      <c r="A505" s="50" t="s">
        <v>1484</v>
      </c>
      <c r="B505" s="56" t="s">
        <v>1485</v>
      </c>
    </row>
    <row r="506" spans="1:2" x14ac:dyDescent="0.2">
      <c r="A506" s="50" t="s">
        <v>1486</v>
      </c>
      <c r="B506" s="56" t="s">
        <v>1487</v>
      </c>
    </row>
    <row r="507" spans="1:2" x14ac:dyDescent="0.2">
      <c r="A507" s="50" t="s">
        <v>1488</v>
      </c>
      <c r="B507" s="56" t="s">
        <v>1489</v>
      </c>
    </row>
    <row r="508" spans="1:2" x14ac:dyDescent="0.2">
      <c r="A508" s="50" t="s">
        <v>1490</v>
      </c>
      <c r="B508" s="56" t="s">
        <v>1491</v>
      </c>
    </row>
    <row r="509" spans="1:2" x14ac:dyDescent="0.2">
      <c r="A509" s="50" t="s">
        <v>1492</v>
      </c>
      <c r="B509" s="56" t="s">
        <v>1493</v>
      </c>
    </row>
    <row r="510" spans="1:2" x14ac:dyDescent="0.2">
      <c r="A510" s="50" t="s">
        <v>1494</v>
      </c>
      <c r="B510" s="56" t="s">
        <v>1495</v>
      </c>
    </row>
    <row r="511" spans="1:2" x14ac:dyDescent="0.2">
      <c r="A511" s="50" t="s">
        <v>1496</v>
      </c>
      <c r="B511" s="56" t="s">
        <v>1250</v>
      </c>
    </row>
    <row r="512" spans="1:2" x14ac:dyDescent="0.2">
      <c r="A512" s="50" t="s">
        <v>1497</v>
      </c>
      <c r="B512" s="56" t="s">
        <v>1498</v>
      </c>
    </row>
    <row r="513" spans="1:2" x14ac:dyDescent="0.2">
      <c r="A513" s="50" t="s">
        <v>1499</v>
      </c>
      <c r="B513" s="56" t="s">
        <v>1250</v>
      </c>
    </row>
    <row r="514" spans="1:2" x14ac:dyDescent="0.2">
      <c r="A514" s="50" t="s">
        <v>1500</v>
      </c>
      <c r="B514" s="56" t="s">
        <v>1250</v>
      </c>
    </row>
    <row r="515" spans="1:2" x14ac:dyDescent="0.2">
      <c r="A515" s="50" t="s">
        <v>1501</v>
      </c>
      <c r="B515" s="56" t="s">
        <v>1502</v>
      </c>
    </row>
    <row r="516" spans="1:2" x14ac:dyDescent="0.2">
      <c r="A516" s="50" t="s">
        <v>1503</v>
      </c>
      <c r="B516" s="56" t="s">
        <v>1504</v>
      </c>
    </row>
    <row r="517" spans="1:2" x14ac:dyDescent="0.2">
      <c r="A517" s="50" t="s">
        <v>1505</v>
      </c>
      <c r="B517" s="56" t="s">
        <v>1506</v>
      </c>
    </row>
    <row r="518" spans="1:2" x14ac:dyDescent="0.2">
      <c r="A518" s="50" t="s">
        <v>1507</v>
      </c>
      <c r="B518" s="56" t="s">
        <v>1508</v>
      </c>
    </row>
    <row r="519" spans="1:2" x14ac:dyDescent="0.2">
      <c r="A519" s="50" t="s">
        <v>1509</v>
      </c>
      <c r="B519" s="56" t="s">
        <v>1510</v>
      </c>
    </row>
    <row r="520" spans="1:2" x14ac:dyDescent="0.2">
      <c r="A520" s="50" t="s">
        <v>1511</v>
      </c>
      <c r="B520" s="56" t="s">
        <v>1512</v>
      </c>
    </row>
    <row r="521" spans="1:2" x14ac:dyDescent="0.2">
      <c r="A521" s="50" t="s">
        <v>1513</v>
      </c>
      <c r="B521" s="56" t="s">
        <v>1514</v>
      </c>
    </row>
    <row r="522" spans="1:2" x14ac:dyDescent="0.2">
      <c r="A522" s="50" t="s">
        <v>1515</v>
      </c>
      <c r="B522" s="56" t="s">
        <v>1516</v>
      </c>
    </row>
    <row r="523" spans="1:2" x14ac:dyDescent="0.2">
      <c r="A523" s="50" t="s">
        <v>1517</v>
      </c>
      <c r="B523" s="56" t="s">
        <v>1518</v>
      </c>
    </row>
    <row r="524" spans="1:2" x14ac:dyDescent="0.2">
      <c r="A524" s="50" t="s">
        <v>1519</v>
      </c>
      <c r="B524" s="56" t="s">
        <v>1520</v>
      </c>
    </row>
    <row r="525" spans="1:2" x14ac:dyDescent="0.2">
      <c r="A525" s="50" t="s">
        <v>1521</v>
      </c>
      <c r="B525" s="56" t="s">
        <v>1522</v>
      </c>
    </row>
    <row r="526" spans="1:2" x14ac:dyDescent="0.2">
      <c r="A526" s="50" t="s">
        <v>1523</v>
      </c>
      <c r="B526" s="56" t="s">
        <v>1524</v>
      </c>
    </row>
    <row r="527" spans="1:2" x14ac:dyDescent="0.2">
      <c r="A527" s="50" t="s">
        <v>1525</v>
      </c>
      <c r="B527" s="56" t="s">
        <v>1526</v>
      </c>
    </row>
    <row r="528" spans="1:2" x14ac:dyDescent="0.2">
      <c r="A528" s="50" t="s">
        <v>1527</v>
      </c>
      <c r="B528" s="56" t="s">
        <v>1528</v>
      </c>
    </row>
    <row r="529" spans="1:2" x14ac:dyDescent="0.2">
      <c r="A529" s="50" t="s">
        <v>1529</v>
      </c>
      <c r="B529" s="56" t="s">
        <v>1250</v>
      </c>
    </row>
    <row r="530" spans="1:2" x14ac:dyDescent="0.2">
      <c r="A530" s="50" t="s">
        <v>1530</v>
      </c>
      <c r="B530" s="56" t="s">
        <v>1531</v>
      </c>
    </row>
    <row r="531" spans="1:2" x14ac:dyDescent="0.2">
      <c r="A531" s="50" t="s">
        <v>1532</v>
      </c>
      <c r="B531" s="57" t="s">
        <v>1533</v>
      </c>
    </row>
    <row r="532" spans="1:2" x14ac:dyDescent="0.2">
      <c r="A532" s="50" t="s">
        <v>1534</v>
      </c>
      <c r="B532" s="57" t="s">
        <v>1535</v>
      </c>
    </row>
    <row r="533" spans="1:2" x14ac:dyDescent="0.2">
      <c r="A533" s="50" t="s">
        <v>1536</v>
      </c>
      <c r="B533" s="56" t="s">
        <v>1537</v>
      </c>
    </row>
    <row r="534" spans="1:2" x14ac:dyDescent="0.2">
      <c r="A534" s="50" t="s">
        <v>1538</v>
      </c>
      <c r="B534" s="56" t="s">
        <v>1539</v>
      </c>
    </row>
    <row r="535" spans="1:2" x14ac:dyDescent="0.2">
      <c r="A535" s="50" t="s">
        <v>1540</v>
      </c>
      <c r="B535" s="56" t="s">
        <v>1541</v>
      </c>
    </row>
    <row r="536" spans="1:2" x14ac:dyDescent="0.2">
      <c r="A536" s="50" t="s">
        <v>1542</v>
      </c>
      <c r="B536" s="56" t="s">
        <v>1543</v>
      </c>
    </row>
    <row r="537" spans="1:2" x14ac:dyDescent="0.2">
      <c r="A537" s="50" t="s">
        <v>1544</v>
      </c>
      <c r="B537" s="56" t="s">
        <v>1250</v>
      </c>
    </row>
    <row r="538" spans="1:2" x14ac:dyDescent="0.2">
      <c r="A538" s="50" t="s">
        <v>1545</v>
      </c>
      <c r="B538" s="56" t="s">
        <v>1250</v>
      </c>
    </row>
    <row r="539" spans="1:2" x14ac:dyDescent="0.2">
      <c r="A539" s="50" t="s">
        <v>1546</v>
      </c>
      <c r="B539" s="56" t="s">
        <v>1547</v>
      </c>
    </row>
    <row r="540" spans="1:2" x14ac:dyDescent="0.2">
      <c r="A540" s="50" t="s">
        <v>1548</v>
      </c>
      <c r="B540" s="56" t="s">
        <v>1549</v>
      </c>
    </row>
    <row r="541" spans="1:2" x14ac:dyDescent="0.2">
      <c r="A541" s="50" t="s">
        <v>1550</v>
      </c>
      <c r="B541" s="56" t="s">
        <v>1551</v>
      </c>
    </row>
    <row r="542" spans="1:2" x14ac:dyDescent="0.2">
      <c r="A542" s="50" t="s">
        <v>1552</v>
      </c>
      <c r="B542" s="56" t="s">
        <v>1553</v>
      </c>
    </row>
    <row r="543" spans="1:2" x14ac:dyDescent="0.2">
      <c r="A543" s="50" t="s">
        <v>1554</v>
      </c>
      <c r="B543" s="56" t="s">
        <v>1555</v>
      </c>
    </row>
    <row r="544" spans="1:2" x14ac:dyDescent="0.2">
      <c r="A544" s="50" t="s">
        <v>1556</v>
      </c>
      <c r="B544" s="56" t="s">
        <v>1557</v>
      </c>
    </row>
    <row r="545" spans="1:2" x14ac:dyDescent="0.2">
      <c r="A545" s="50" t="s">
        <v>1558</v>
      </c>
      <c r="B545" s="56" t="s">
        <v>1559</v>
      </c>
    </row>
    <row r="546" spans="1:2" x14ac:dyDescent="0.2">
      <c r="A546" s="50" t="s">
        <v>1560</v>
      </c>
      <c r="B546" s="57" t="s">
        <v>1561</v>
      </c>
    </row>
    <row r="547" spans="1:2" x14ac:dyDescent="0.2">
      <c r="A547" s="50" t="s">
        <v>1562</v>
      </c>
      <c r="B547" s="56" t="s">
        <v>1563</v>
      </c>
    </row>
    <row r="548" spans="1:2" x14ac:dyDescent="0.2">
      <c r="A548" s="50" t="s">
        <v>1564</v>
      </c>
      <c r="B548" s="56" t="s">
        <v>1565</v>
      </c>
    </row>
    <row r="549" spans="1:2" x14ac:dyDescent="0.2">
      <c r="A549" s="50" t="s">
        <v>1566</v>
      </c>
      <c r="B549" s="56" t="s">
        <v>1567</v>
      </c>
    </row>
    <row r="550" spans="1:2" x14ac:dyDescent="0.2">
      <c r="A550" s="50" t="s">
        <v>1568</v>
      </c>
      <c r="B550" s="56" t="s">
        <v>1569</v>
      </c>
    </row>
    <row r="551" spans="1:2" x14ac:dyDescent="0.2">
      <c r="A551" s="50" t="s">
        <v>1570</v>
      </c>
      <c r="B551" s="57" t="s">
        <v>1571</v>
      </c>
    </row>
    <row r="552" spans="1:2" x14ac:dyDescent="0.2">
      <c r="A552" s="50" t="s">
        <v>1572</v>
      </c>
      <c r="B552" s="56" t="s">
        <v>1573</v>
      </c>
    </row>
    <row r="553" spans="1:2" x14ac:dyDescent="0.2">
      <c r="A553" s="50" t="s">
        <v>1574</v>
      </c>
      <c r="B553" s="56" t="s">
        <v>1575</v>
      </c>
    </row>
    <row r="554" spans="1:2" x14ac:dyDescent="0.2">
      <c r="A554" s="50" t="s">
        <v>1576</v>
      </c>
      <c r="B554" s="57" t="s">
        <v>1577</v>
      </c>
    </row>
    <row r="555" spans="1:2" x14ac:dyDescent="0.2">
      <c r="A555" s="50" t="s">
        <v>1578</v>
      </c>
      <c r="B555" s="56" t="s">
        <v>1579</v>
      </c>
    </row>
    <row r="556" spans="1:2" x14ac:dyDescent="0.2">
      <c r="A556" s="50" t="s">
        <v>1580</v>
      </c>
      <c r="B556" s="56" t="s">
        <v>1581</v>
      </c>
    </row>
    <row r="557" spans="1:2" x14ac:dyDescent="0.2">
      <c r="A557" s="50" t="s">
        <v>1582</v>
      </c>
      <c r="B557" s="56" t="s">
        <v>1583</v>
      </c>
    </row>
    <row r="558" spans="1:2" x14ac:dyDescent="0.2">
      <c r="A558" s="50" t="s">
        <v>1584</v>
      </c>
      <c r="B558" s="56" t="s">
        <v>1585</v>
      </c>
    </row>
    <row r="559" spans="1:2" x14ac:dyDescent="0.2">
      <c r="A559" s="50" t="s">
        <v>1586</v>
      </c>
      <c r="B559" s="56" t="s">
        <v>1587</v>
      </c>
    </row>
    <row r="560" spans="1:2" x14ac:dyDescent="0.2">
      <c r="A560" s="50" t="s">
        <v>1588</v>
      </c>
      <c r="B560" s="56" t="s">
        <v>1589</v>
      </c>
    </row>
    <row r="561" spans="1:2" x14ac:dyDescent="0.2">
      <c r="A561" s="50" t="s">
        <v>1590</v>
      </c>
      <c r="B561" s="56" t="s">
        <v>1591</v>
      </c>
    </row>
    <row r="562" spans="1:2" x14ac:dyDescent="0.2">
      <c r="A562" s="50" t="s">
        <v>1592</v>
      </c>
      <c r="B562" s="56" t="s">
        <v>1250</v>
      </c>
    </row>
    <row r="563" spans="1:2" x14ac:dyDescent="0.2">
      <c r="A563" s="50" t="s">
        <v>1593</v>
      </c>
      <c r="B563" s="56" t="s">
        <v>1594</v>
      </c>
    </row>
    <row r="564" spans="1:2" x14ac:dyDescent="0.2">
      <c r="A564" s="50" t="s">
        <v>1595</v>
      </c>
      <c r="B564" s="56" t="s">
        <v>1596</v>
      </c>
    </row>
    <row r="565" spans="1:2" x14ac:dyDescent="0.2">
      <c r="A565" s="50" t="s">
        <v>1597</v>
      </c>
      <c r="B565" s="57" t="s">
        <v>1598</v>
      </c>
    </row>
    <row r="566" spans="1:2" x14ac:dyDescent="0.2">
      <c r="A566" s="50" t="s">
        <v>1599</v>
      </c>
      <c r="B566" s="56" t="s">
        <v>1600</v>
      </c>
    </row>
    <row r="567" spans="1:2" x14ac:dyDescent="0.2">
      <c r="A567" s="50" t="s">
        <v>1601</v>
      </c>
      <c r="B567" s="56" t="s">
        <v>1250</v>
      </c>
    </row>
    <row r="568" spans="1:2" x14ac:dyDescent="0.2">
      <c r="A568" s="50" t="s">
        <v>1602</v>
      </c>
      <c r="B568" s="56" t="s">
        <v>1603</v>
      </c>
    </row>
    <row r="569" spans="1:2" x14ac:dyDescent="0.2">
      <c r="A569" s="50" t="s">
        <v>1604</v>
      </c>
      <c r="B569" s="56" t="s">
        <v>1605</v>
      </c>
    </row>
    <row r="570" spans="1:2" x14ac:dyDescent="0.2">
      <c r="A570" s="50" t="s">
        <v>1606</v>
      </c>
      <c r="B570" s="56" t="s">
        <v>1607</v>
      </c>
    </row>
    <row r="571" spans="1:2" x14ac:dyDescent="0.2">
      <c r="A571" s="50" t="s">
        <v>1608</v>
      </c>
      <c r="B571" s="56" t="s">
        <v>1609</v>
      </c>
    </row>
    <row r="572" spans="1:2" x14ac:dyDescent="0.2">
      <c r="A572" s="50" t="s">
        <v>1610</v>
      </c>
      <c r="B572" s="56" t="s">
        <v>1611</v>
      </c>
    </row>
    <row r="573" spans="1:2" x14ac:dyDescent="0.2">
      <c r="A573" s="50" t="s">
        <v>1612</v>
      </c>
      <c r="B573" s="57" t="s">
        <v>1613</v>
      </c>
    </row>
    <row r="574" spans="1:2" x14ac:dyDescent="0.2">
      <c r="A574" s="50" t="s">
        <v>1614</v>
      </c>
      <c r="B574" s="57" t="s">
        <v>1615</v>
      </c>
    </row>
    <row r="575" spans="1:2" x14ac:dyDescent="0.2">
      <c r="A575" s="50" t="s">
        <v>1616</v>
      </c>
      <c r="B575" s="57" t="s">
        <v>1617</v>
      </c>
    </row>
    <row r="576" spans="1:2" x14ac:dyDescent="0.2">
      <c r="A576" s="50" t="s">
        <v>1618</v>
      </c>
      <c r="B576" s="56" t="s">
        <v>1619</v>
      </c>
    </row>
    <row r="577" spans="1:2" x14ac:dyDescent="0.2">
      <c r="A577" s="50" t="s">
        <v>1620</v>
      </c>
      <c r="B577" s="56" t="s">
        <v>1621</v>
      </c>
    </row>
    <row r="578" spans="1:2" x14ac:dyDescent="0.2">
      <c r="A578" s="50" t="s">
        <v>1622</v>
      </c>
      <c r="B578" s="56" t="s">
        <v>1623</v>
      </c>
    </row>
    <row r="579" spans="1:2" x14ac:dyDescent="0.2">
      <c r="A579" s="50" t="s">
        <v>1624</v>
      </c>
      <c r="B579" s="56" t="s">
        <v>1625</v>
      </c>
    </row>
    <row r="580" spans="1:2" x14ac:dyDescent="0.2">
      <c r="A580" s="50" t="s">
        <v>1626</v>
      </c>
      <c r="B580" s="56" t="s">
        <v>1627</v>
      </c>
    </row>
    <row r="581" spans="1:2" x14ac:dyDescent="0.2">
      <c r="A581" s="50" t="s">
        <v>1628</v>
      </c>
      <c r="B581" s="56" t="s">
        <v>1629</v>
      </c>
    </row>
    <row r="582" spans="1:2" x14ac:dyDescent="0.2">
      <c r="A582" s="50" t="s">
        <v>1630</v>
      </c>
      <c r="B582" s="56" t="s">
        <v>1631</v>
      </c>
    </row>
    <row r="583" spans="1:2" x14ac:dyDescent="0.2">
      <c r="A583" s="50" t="s">
        <v>1632</v>
      </c>
      <c r="B583" s="56" t="s">
        <v>1633</v>
      </c>
    </row>
    <row r="584" spans="1:2" x14ac:dyDescent="0.2">
      <c r="A584" s="50" t="s">
        <v>1634</v>
      </c>
      <c r="B584" s="56" t="s">
        <v>1635</v>
      </c>
    </row>
    <row r="585" spans="1:2" x14ac:dyDescent="0.2">
      <c r="A585" s="50" t="s">
        <v>1636</v>
      </c>
      <c r="B585" s="56" t="s">
        <v>1637</v>
      </c>
    </row>
    <row r="586" spans="1:2" x14ac:dyDescent="0.2">
      <c r="A586" s="50" t="s">
        <v>1638</v>
      </c>
      <c r="B586" s="56" t="s">
        <v>1250</v>
      </c>
    </row>
    <row r="587" spans="1:2" x14ac:dyDescent="0.2">
      <c r="A587" s="50" t="s">
        <v>1639</v>
      </c>
      <c r="B587" s="56" t="s">
        <v>1640</v>
      </c>
    </row>
    <row r="588" spans="1:2" x14ac:dyDescent="0.2">
      <c r="A588" s="50" t="s">
        <v>1641</v>
      </c>
      <c r="B588" s="56" t="s">
        <v>1642</v>
      </c>
    </row>
    <row r="589" spans="1:2" x14ac:dyDescent="0.2">
      <c r="A589" s="50" t="s">
        <v>1643</v>
      </c>
      <c r="B589" s="56" t="s">
        <v>1644</v>
      </c>
    </row>
    <row r="590" spans="1:2" x14ac:dyDescent="0.2">
      <c r="A590" s="50" t="s">
        <v>1645</v>
      </c>
      <c r="B590" s="56" t="s">
        <v>1646</v>
      </c>
    </row>
    <row r="591" spans="1:2" x14ac:dyDescent="0.2">
      <c r="A591" s="50" t="s">
        <v>1647</v>
      </c>
      <c r="B591" s="56" t="s">
        <v>1648</v>
      </c>
    </row>
    <row r="592" spans="1:2" x14ac:dyDescent="0.2">
      <c r="A592" s="50" t="s">
        <v>1649</v>
      </c>
      <c r="B592" s="56" t="s">
        <v>1650</v>
      </c>
    </row>
    <row r="593" spans="1:2" x14ac:dyDescent="0.2">
      <c r="A593" s="50" t="s">
        <v>1651</v>
      </c>
      <c r="B593" s="56" t="s">
        <v>1652</v>
      </c>
    </row>
    <row r="594" spans="1:2" x14ac:dyDescent="0.2">
      <c r="A594" s="50" t="s">
        <v>1653</v>
      </c>
      <c r="B594" s="56" t="s">
        <v>1654</v>
      </c>
    </row>
    <row r="595" spans="1:2" x14ac:dyDescent="0.2">
      <c r="A595" s="50" t="s">
        <v>1655</v>
      </c>
      <c r="B595" s="56" t="s">
        <v>1656</v>
      </c>
    </row>
    <row r="596" spans="1:2" x14ac:dyDescent="0.2">
      <c r="A596" s="50" t="s">
        <v>1657</v>
      </c>
      <c r="B596" s="56" t="s">
        <v>1658</v>
      </c>
    </row>
    <row r="597" spans="1:2" x14ac:dyDescent="0.2">
      <c r="A597" s="50" t="s">
        <v>1659</v>
      </c>
      <c r="B597" s="56" t="s">
        <v>1660</v>
      </c>
    </row>
    <row r="598" spans="1:2" x14ac:dyDescent="0.2">
      <c r="A598" s="50" t="s">
        <v>1661</v>
      </c>
      <c r="B598" s="57" t="s">
        <v>1662</v>
      </c>
    </row>
    <row r="599" spans="1:2" x14ac:dyDescent="0.2">
      <c r="A599" s="50" t="s">
        <v>1663</v>
      </c>
      <c r="B599" s="56" t="s">
        <v>1664</v>
      </c>
    </row>
    <row r="600" spans="1:2" x14ac:dyDescent="0.2">
      <c r="A600" s="50" t="s">
        <v>1665</v>
      </c>
      <c r="B600" s="56" t="s">
        <v>1666</v>
      </c>
    </row>
    <row r="601" spans="1:2" x14ac:dyDescent="0.2">
      <c r="A601" s="50" t="s">
        <v>1667</v>
      </c>
      <c r="B601" s="56" t="s">
        <v>1668</v>
      </c>
    </row>
    <row r="602" spans="1:2" x14ac:dyDescent="0.2">
      <c r="A602" s="50" t="s">
        <v>1669</v>
      </c>
      <c r="B602" s="56" t="s">
        <v>1670</v>
      </c>
    </row>
    <row r="603" spans="1:2" x14ac:dyDescent="0.2">
      <c r="A603" s="50" t="s">
        <v>1671</v>
      </c>
      <c r="B603" s="56" t="s">
        <v>1672</v>
      </c>
    </row>
    <row r="604" spans="1:2" x14ac:dyDescent="0.2">
      <c r="A604" s="50" t="s">
        <v>1673</v>
      </c>
      <c r="B604" s="57" t="s">
        <v>1674</v>
      </c>
    </row>
    <row r="605" spans="1:2" x14ac:dyDescent="0.2">
      <c r="A605" s="50" t="s">
        <v>1675</v>
      </c>
      <c r="B605" s="56" t="s">
        <v>1676</v>
      </c>
    </row>
    <row r="606" spans="1:2" x14ac:dyDescent="0.2">
      <c r="A606" s="50" t="s">
        <v>1677</v>
      </c>
      <c r="B606" s="56" t="s">
        <v>1250</v>
      </c>
    </row>
    <row r="607" spans="1:2" x14ac:dyDescent="0.2">
      <c r="A607" s="50" t="s">
        <v>1678</v>
      </c>
      <c r="B607" s="56" t="s">
        <v>1679</v>
      </c>
    </row>
    <row r="608" spans="1:2" x14ac:dyDescent="0.2">
      <c r="A608" s="50" t="s">
        <v>1680</v>
      </c>
      <c r="B608" s="56" t="s">
        <v>1681</v>
      </c>
    </row>
    <row r="609" spans="1:2" x14ac:dyDescent="0.2">
      <c r="A609" s="50" t="s">
        <v>1682</v>
      </c>
      <c r="B609" s="56" t="s">
        <v>1683</v>
      </c>
    </row>
    <row r="610" spans="1:2" x14ac:dyDescent="0.2">
      <c r="A610" s="50" t="s">
        <v>1684</v>
      </c>
      <c r="B610" s="56" t="s">
        <v>1685</v>
      </c>
    </row>
    <row r="611" spans="1:2" x14ac:dyDescent="0.2">
      <c r="A611" s="50" t="s">
        <v>1686</v>
      </c>
      <c r="B611" s="56" t="s">
        <v>1687</v>
      </c>
    </row>
    <row r="612" spans="1:2" x14ac:dyDescent="0.2">
      <c r="A612" s="50" t="s">
        <v>1688</v>
      </c>
      <c r="B612" s="56" t="s">
        <v>1689</v>
      </c>
    </row>
    <row r="613" spans="1:2" x14ac:dyDescent="0.2">
      <c r="A613" s="50" t="s">
        <v>1690</v>
      </c>
      <c r="B613" s="56" t="s">
        <v>1691</v>
      </c>
    </row>
    <row r="614" spans="1:2" x14ac:dyDescent="0.2">
      <c r="A614" s="50" t="s">
        <v>1692</v>
      </c>
      <c r="B614" s="56" t="s">
        <v>1693</v>
      </c>
    </row>
    <row r="615" spans="1:2" x14ac:dyDescent="0.2">
      <c r="A615" s="50" t="s">
        <v>1694</v>
      </c>
      <c r="B615" s="56" t="s">
        <v>1695</v>
      </c>
    </row>
    <row r="616" spans="1:2" x14ac:dyDescent="0.2">
      <c r="A616" s="50" t="s">
        <v>1696</v>
      </c>
      <c r="B616" s="56" t="s">
        <v>1697</v>
      </c>
    </row>
    <row r="617" spans="1:2" x14ac:dyDescent="0.2">
      <c r="A617" s="50" t="s">
        <v>1698</v>
      </c>
      <c r="B617" s="56" t="s">
        <v>1699</v>
      </c>
    </row>
    <row r="618" spans="1:2" x14ac:dyDescent="0.2">
      <c r="A618" s="50" t="s">
        <v>1700</v>
      </c>
      <c r="B618" s="56" t="s">
        <v>1701</v>
      </c>
    </row>
    <row r="619" spans="1:2" x14ac:dyDescent="0.2">
      <c r="A619" s="50" t="s">
        <v>1702</v>
      </c>
      <c r="B619" s="56" t="s">
        <v>1703</v>
      </c>
    </row>
    <row r="620" spans="1:2" x14ac:dyDescent="0.2">
      <c r="A620" s="50" t="s">
        <v>1704</v>
      </c>
      <c r="B620" s="56" t="s">
        <v>1705</v>
      </c>
    </row>
    <row r="621" spans="1:2" x14ac:dyDescent="0.2">
      <c r="A621" s="50" t="s">
        <v>1706</v>
      </c>
      <c r="B621" s="56" t="s">
        <v>1707</v>
      </c>
    </row>
    <row r="622" spans="1:2" x14ac:dyDescent="0.2">
      <c r="A622" s="50" t="s">
        <v>1708</v>
      </c>
      <c r="B622" s="56" t="s">
        <v>1709</v>
      </c>
    </row>
    <row r="623" spans="1:2" x14ac:dyDescent="0.2">
      <c r="A623" s="50" t="s">
        <v>1710</v>
      </c>
      <c r="B623" s="56" t="s">
        <v>1711</v>
      </c>
    </row>
    <row r="624" spans="1:2" x14ac:dyDescent="0.2">
      <c r="A624" s="50" t="s">
        <v>1712</v>
      </c>
      <c r="B624" s="56" t="s">
        <v>1713</v>
      </c>
    </row>
    <row r="625" spans="1:2" x14ac:dyDescent="0.2">
      <c r="A625" s="50" t="s">
        <v>1714</v>
      </c>
      <c r="B625" s="56" t="s">
        <v>1715</v>
      </c>
    </row>
    <row r="626" spans="1:2" x14ac:dyDescent="0.2">
      <c r="A626" s="50" t="s">
        <v>1716</v>
      </c>
      <c r="B626" s="56" t="s">
        <v>1810</v>
      </c>
    </row>
    <row r="627" spans="1:2" x14ac:dyDescent="0.2">
      <c r="A627" s="50" t="s">
        <v>1717</v>
      </c>
      <c r="B627" s="56" t="s">
        <v>1718</v>
      </c>
    </row>
    <row r="628" spans="1:2" x14ac:dyDescent="0.2">
      <c r="A628" s="50" t="s">
        <v>1719</v>
      </c>
      <c r="B628" s="56" t="s">
        <v>1720</v>
      </c>
    </row>
    <row r="629" spans="1:2" x14ac:dyDescent="0.2">
      <c r="A629" s="50" t="s">
        <v>1721</v>
      </c>
      <c r="B629" s="56" t="s">
        <v>1722</v>
      </c>
    </row>
    <row r="630" spans="1:2" x14ac:dyDescent="0.2">
      <c r="A630" s="50" t="s">
        <v>1723</v>
      </c>
      <c r="B630" s="56" t="s">
        <v>1724</v>
      </c>
    </row>
    <row r="631" spans="1:2" ht="28" x14ac:dyDescent="0.2">
      <c r="A631" s="51" t="s">
        <v>1725</v>
      </c>
      <c r="B631" s="55" t="s">
        <v>1726</v>
      </c>
    </row>
    <row r="632" spans="1:2" ht="28" x14ac:dyDescent="0.2">
      <c r="A632" s="51" t="s">
        <v>1727</v>
      </c>
      <c r="B632" s="55" t="s">
        <v>1728</v>
      </c>
    </row>
    <row r="633" spans="1:2" ht="28" x14ac:dyDescent="0.2">
      <c r="A633" s="51" t="s">
        <v>1729</v>
      </c>
      <c r="B633" s="55" t="s">
        <v>1730</v>
      </c>
    </row>
    <row r="634" spans="1:2" ht="28" x14ac:dyDescent="0.2">
      <c r="A634" s="51" t="s">
        <v>1731</v>
      </c>
      <c r="B634" s="55" t="s">
        <v>1732</v>
      </c>
    </row>
    <row r="635" spans="1:2" ht="56" x14ac:dyDescent="0.2">
      <c r="A635" s="52" t="s">
        <v>608</v>
      </c>
      <c r="B635" s="53" t="s">
        <v>1733</v>
      </c>
    </row>
    <row r="636" spans="1:2" ht="56" x14ac:dyDescent="0.2">
      <c r="A636" s="54" t="s">
        <v>609</v>
      </c>
      <c r="B636" s="53" t="s">
        <v>1734</v>
      </c>
    </row>
    <row r="637" spans="1:2" ht="28" x14ac:dyDescent="0.2">
      <c r="A637" s="52" t="s">
        <v>610</v>
      </c>
      <c r="B637" s="53" t="s">
        <v>1735</v>
      </c>
    </row>
    <row r="638" spans="1:2" ht="42" x14ac:dyDescent="0.2">
      <c r="A638" s="54" t="s">
        <v>611</v>
      </c>
      <c r="B638" s="53" t="s">
        <v>1736</v>
      </c>
    </row>
    <row r="639" spans="1:2" x14ac:dyDescent="0.2">
      <c r="A639" s="54" t="s">
        <v>612</v>
      </c>
      <c r="B639" s="53" t="s">
        <v>1737</v>
      </c>
    </row>
    <row r="640" spans="1:2" x14ac:dyDescent="0.2">
      <c r="A640" s="54" t="s">
        <v>614</v>
      </c>
      <c r="B640" s="53" t="s">
        <v>1738</v>
      </c>
    </row>
    <row r="641" spans="1:2" ht="70" x14ac:dyDescent="0.2">
      <c r="A641" s="54" t="s">
        <v>615</v>
      </c>
      <c r="B641" s="53" t="s">
        <v>1739</v>
      </c>
    </row>
    <row r="642" spans="1:2" ht="70" x14ac:dyDescent="0.2">
      <c r="A642" s="54" t="s">
        <v>616</v>
      </c>
      <c r="B642" s="53" t="s">
        <v>1740</v>
      </c>
    </row>
    <row r="643" spans="1:2" ht="42" x14ac:dyDescent="0.2">
      <c r="A643" s="52" t="s">
        <v>617</v>
      </c>
      <c r="B643" s="53" t="s">
        <v>1741</v>
      </c>
    </row>
    <row r="644" spans="1:2" ht="28" x14ac:dyDescent="0.2">
      <c r="A644" s="52" t="s">
        <v>618</v>
      </c>
      <c r="B644" s="53" t="s">
        <v>1742</v>
      </c>
    </row>
    <row r="645" spans="1:2" ht="28" x14ac:dyDescent="0.2">
      <c r="A645" s="52" t="s">
        <v>619</v>
      </c>
      <c r="B645" s="53" t="s">
        <v>1743</v>
      </c>
    </row>
    <row r="646" spans="1:2" ht="28" x14ac:dyDescent="0.2">
      <c r="A646" s="52" t="s">
        <v>620</v>
      </c>
      <c r="B646" s="53" t="s">
        <v>1744</v>
      </c>
    </row>
    <row r="647" spans="1:2" x14ac:dyDescent="0.2">
      <c r="A647" s="52" t="s">
        <v>622</v>
      </c>
      <c r="B647" s="53" t="s">
        <v>1745</v>
      </c>
    </row>
    <row r="648" spans="1:2" ht="126" x14ac:dyDescent="0.2">
      <c r="A648" s="52" t="s">
        <v>621</v>
      </c>
      <c r="B648" s="53" t="s">
        <v>1746</v>
      </c>
    </row>
    <row r="649" spans="1:2" ht="28" x14ac:dyDescent="0.2">
      <c r="A649" s="52" t="s">
        <v>623</v>
      </c>
      <c r="B649" s="53" t="s">
        <v>1747</v>
      </c>
    </row>
    <row r="650" spans="1:2" ht="28" x14ac:dyDescent="0.2">
      <c r="A650" s="52" t="s">
        <v>624</v>
      </c>
      <c r="B650" s="53" t="s">
        <v>1748</v>
      </c>
    </row>
    <row r="651" spans="1:2" ht="42" x14ac:dyDescent="0.2">
      <c r="A651" s="52" t="s">
        <v>626</v>
      </c>
      <c r="B651" s="53" t="s">
        <v>1749</v>
      </c>
    </row>
    <row r="652" spans="1:2" ht="28" x14ac:dyDescent="0.2">
      <c r="A652" s="52" t="s">
        <v>627</v>
      </c>
      <c r="B652" s="53" t="s">
        <v>1750</v>
      </c>
    </row>
    <row r="653" spans="1:2" ht="42" x14ac:dyDescent="0.2">
      <c r="A653" s="52" t="s">
        <v>628</v>
      </c>
      <c r="B653" s="53" t="s">
        <v>1751</v>
      </c>
    </row>
    <row r="654" spans="1:2" ht="56" x14ac:dyDescent="0.2">
      <c r="A654" s="52" t="s">
        <v>1752</v>
      </c>
      <c r="B654" s="53" t="s">
        <v>1753</v>
      </c>
    </row>
    <row r="655" spans="1:2" ht="42" x14ac:dyDescent="0.2">
      <c r="A655" s="52" t="s">
        <v>630</v>
      </c>
      <c r="B655" s="53" t="s">
        <v>1754</v>
      </c>
    </row>
    <row r="656" spans="1:2" x14ac:dyDescent="0.2">
      <c r="A656" s="52" t="s">
        <v>629</v>
      </c>
      <c r="B656" s="53" t="s">
        <v>1755</v>
      </c>
    </row>
    <row r="657" spans="1:2" ht="42" x14ac:dyDescent="0.2">
      <c r="A657" s="52" t="s">
        <v>631</v>
      </c>
      <c r="B657" s="53" t="s">
        <v>1756</v>
      </c>
    </row>
    <row r="658" spans="1:2" ht="28" x14ac:dyDescent="0.2">
      <c r="A658" s="52" t="s">
        <v>462</v>
      </c>
      <c r="B658" s="53" t="s">
        <v>1757</v>
      </c>
    </row>
    <row r="659" spans="1:2" ht="28" x14ac:dyDescent="0.2">
      <c r="A659" s="52" t="s">
        <v>463</v>
      </c>
      <c r="B659" s="53" t="s">
        <v>1758</v>
      </c>
    </row>
    <row r="660" spans="1:2" x14ac:dyDescent="0.2">
      <c r="A660" s="81" t="s">
        <v>1849</v>
      </c>
      <c r="B660" s="53" t="s">
        <v>1850</v>
      </c>
    </row>
    <row r="661" spans="1:2" x14ac:dyDescent="0.2">
      <c r="A661" s="81">
        <v>1.1000000000000001</v>
      </c>
      <c r="B661" s="53" t="s">
        <v>1851</v>
      </c>
    </row>
    <row r="662" spans="1:2" x14ac:dyDescent="0.2">
      <c r="A662" s="81" t="s">
        <v>1852</v>
      </c>
      <c r="B662" s="53" t="s">
        <v>1853</v>
      </c>
    </row>
    <row r="663" spans="1:2" x14ac:dyDescent="0.2">
      <c r="A663" s="81" t="s">
        <v>1854</v>
      </c>
      <c r="B663" s="53" t="s">
        <v>1855</v>
      </c>
    </row>
    <row r="664" spans="1:2" x14ac:dyDescent="0.2">
      <c r="A664" s="81" t="s">
        <v>1856</v>
      </c>
      <c r="B664" s="53" t="s">
        <v>1857</v>
      </c>
    </row>
    <row r="665" spans="1:2" x14ac:dyDescent="0.2">
      <c r="A665" s="81" t="s">
        <v>1858</v>
      </c>
      <c r="B665" s="53" t="s">
        <v>1859</v>
      </c>
    </row>
    <row r="666" spans="1:2" x14ac:dyDescent="0.2">
      <c r="A666" s="81" t="s">
        <v>1860</v>
      </c>
      <c r="B666" s="53" t="s">
        <v>1861</v>
      </c>
    </row>
    <row r="667" spans="1:2" x14ac:dyDescent="0.2">
      <c r="A667" s="81" t="s">
        <v>1862</v>
      </c>
      <c r="B667" s="53" t="s">
        <v>1863</v>
      </c>
    </row>
    <row r="668" spans="1:2" x14ac:dyDescent="0.2">
      <c r="A668" s="81" t="s">
        <v>1864</v>
      </c>
      <c r="B668" s="53" t="s">
        <v>1865</v>
      </c>
    </row>
    <row r="669" spans="1:2" x14ac:dyDescent="0.2">
      <c r="A669" s="81">
        <v>1.2</v>
      </c>
      <c r="B669" s="53" t="s">
        <v>1866</v>
      </c>
    </row>
    <row r="670" spans="1:2" x14ac:dyDescent="0.2">
      <c r="A670" s="81" t="s">
        <v>1867</v>
      </c>
      <c r="B670" s="53" t="s">
        <v>1868</v>
      </c>
    </row>
    <row r="671" spans="1:2" x14ac:dyDescent="0.2">
      <c r="A671" s="81" t="s">
        <v>1869</v>
      </c>
      <c r="B671" s="53" t="s">
        <v>1870</v>
      </c>
    </row>
    <row r="672" spans="1:2" x14ac:dyDescent="0.2">
      <c r="A672" s="81" t="s">
        <v>1871</v>
      </c>
      <c r="B672" s="53" t="s">
        <v>1872</v>
      </c>
    </row>
    <row r="673" spans="1:2" x14ac:dyDescent="0.2">
      <c r="A673" s="81">
        <v>1.3</v>
      </c>
      <c r="B673" s="53" t="s">
        <v>1873</v>
      </c>
    </row>
    <row r="674" spans="1:2" x14ac:dyDescent="0.2">
      <c r="A674" s="81" t="s">
        <v>1874</v>
      </c>
      <c r="B674" s="53" t="s">
        <v>1875</v>
      </c>
    </row>
    <row r="675" spans="1:2" x14ac:dyDescent="0.2">
      <c r="A675" s="81" t="s">
        <v>1876</v>
      </c>
      <c r="B675" s="53" t="s">
        <v>1877</v>
      </c>
    </row>
    <row r="676" spans="1:2" x14ac:dyDescent="0.2">
      <c r="A676" s="81" t="s">
        <v>1878</v>
      </c>
      <c r="B676" s="53" t="s">
        <v>1879</v>
      </c>
    </row>
    <row r="677" spans="1:2" x14ac:dyDescent="0.2">
      <c r="A677" s="81" t="s">
        <v>1880</v>
      </c>
      <c r="B677" s="53" t="s">
        <v>1881</v>
      </c>
    </row>
    <row r="678" spans="1:2" x14ac:dyDescent="0.2">
      <c r="A678" s="81" t="s">
        <v>1882</v>
      </c>
      <c r="B678" s="53" t="s">
        <v>1883</v>
      </c>
    </row>
    <row r="679" spans="1:2" x14ac:dyDescent="0.2">
      <c r="A679" s="81" t="s">
        <v>1884</v>
      </c>
      <c r="B679" s="53" t="s">
        <v>1885</v>
      </c>
    </row>
    <row r="680" spans="1:2" x14ac:dyDescent="0.2">
      <c r="A680" s="81" t="s">
        <v>1886</v>
      </c>
      <c r="B680" s="53" t="s">
        <v>1887</v>
      </c>
    </row>
    <row r="681" spans="1:2" x14ac:dyDescent="0.2">
      <c r="A681" s="81">
        <v>1.4</v>
      </c>
      <c r="B681" s="53" t="s">
        <v>1888</v>
      </c>
    </row>
    <row r="682" spans="1:2" x14ac:dyDescent="0.2">
      <c r="A682" s="81">
        <v>1.5</v>
      </c>
      <c r="B682" s="53" t="s">
        <v>1889</v>
      </c>
    </row>
    <row r="683" spans="1:2" x14ac:dyDescent="0.2">
      <c r="A683" s="81" t="s">
        <v>1890</v>
      </c>
      <c r="B683" s="53" t="s">
        <v>1891</v>
      </c>
    </row>
    <row r="684" spans="1:2" x14ac:dyDescent="0.2">
      <c r="A684" s="81">
        <v>2.1</v>
      </c>
      <c r="B684" s="53" t="s">
        <v>1892</v>
      </c>
    </row>
    <row r="685" spans="1:2" x14ac:dyDescent="0.2">
      <c r="A685" s="81" t="s">
        <v>1893</v>
      </c>
      <c r="B685" s="53" t="s">
        <v>1894</v>
      </c>
    </row>
    <row r="686" spans="1:2" x14ac:dyDescent="0.2">
      <c r="A686" s="81">
        <v>2.2000000000000002</v>
      </c>
      <c r="B686" s="53" t="s">
        <v>1895</v>
      </c>
    </row>
    <row r="687" spans="1:2" x14ac:dyDescent="0.2">
      <c r="A687" s="81" t="s">
        <v>1896</v>
      </c>
      <c r="B687" s="53" t="s">
        <v>1897</v>
      </c>
    </row>
    <row r="688" spans="1:2" x14ac:dyDescent="0.2">
      <c r="A688" s="81" t="s">
        <v>1898</v>
      </c>
      <c r="B688" s="53" t="s">
        <v>1899</v>
      </c>
    </row>
    <row r="689" spans="1:2" x14ac:dyDescent="0.2">
      <c r="A689" s="81" t="s">
        <v>1900</v>
      </c>
      <c r="B689" s="53" t="s">
        <v>1901</v>
      </c>
    </row>
    <row r="690" spans="1:2" x14ac:dyDescent="0.2">
      <c r="A690" s="81" t="s">
        <v>1902</v>
      </c>
      <c r="B690" s="53" t="s">
        <v>1903</v>
      </c>
    </row>
    <row r="691" spans="1:2" x14ac:dyDescent="0.2">
      <c r="A691" s="81" t="s">
        <v>1904</v>
      </c>
      <c r="B691" s="53" t="s">
        <v>1905</v>
      </c>
    </row>
    <row r="692" spans="1:2" x14ac:dyDescent="0.2">
      <c r="A692" s="81">
        <v>2.2999999999999998</v>
      </c>
      <c r="B692" s="53" t="s">
        <v>1906</v>
      </c>
    </row>
    <row r="693" spans="1:2" x14ac:dyDescent="0.2">
      <c r="A693" s="81">
        <v>2.4</v>
      </c>
      <c r="B693" s="53" t="s">
        <v>1907</v>
      </c>
    </row>
    <row r="694" spans="1:2" x14ac:dyDescent="0.2">
      <c r="A694" s="81">
        <v>2.5</v>
      </c>
      <c r="B694" s="53" t="s">
        <v>1908</v>
      </c>
    </row>
    <row r="695" spans="1:2" x14ac:dyDescent="0.2">
      <c r="A695" s="81">
        <v>2.6</v>
      </c>
      <c r="B695" s="53" t="s">
        <v>1909</v>
      </c>
    </row>
    <row r="696" spans="1:2" x14ac:dyDescent="0.2">
      <c r="A696" s="81" t="s">
        <v>1910</v>
      </c>
      <c r="B696" s="53" t="s">
        <v>1911</v>
      </c>
    </row>
    <row r="697" spans="1:2" x14ac:dyDescent="0.2">
      <c r="A697" s="81">
        <v>3.1</v>
      </c>
      <c r="B697" s="53" t="s">
        <v>1912</v>
      </c>
    </row>
    <row r="698" spans="1:2" x14ac:dyDescent="0.2">
      <c r="A698" s="81">
        <v>3.2</v>
      </c>
      <c r="B698" s="53" t="s">
        <v>1913</v>
      </c>
    </row>
    <row r="699" spans="1:2" x14ac:dyDescent="0.2">
      <c r="A699" s="81" t="s">
        <v>558</v>
      </c>
      <c r="B699" s="53" t="s">
        <v>1914</v>
      </c>
    </row>
    <row r="700" spans="1:2" x14ac:dyDescent="0.2">
      <c r="A700" s="81" t="s">
        <v>563</v>
      </c>
      <c r="B700" s="53" t="s">
        <v>1915</v>
      </c>
    </row>
    <row r="701" spans="1:2" x14ac:dyDescent="0.2">
      <c r="A701" s="81" t="s">
        <v>1056</v>
      </c>
      <c r="B701" s="53" t="s">
        <v>1916</v>
      </c>
    </row>
    <row r="702" spans="1:2" x14ac:dyDescent="0.2">
      <c r="A702" s="81">
        <v>3.3</v>
      </c>
      <c r="B702" s="53" t="s">
        <v>1917</v>
      </c>
    </row>
    <row r="703" spans="1:2" x14ac:dyDescent="0.2">
      <c r="A703" s="81">
        <v>3.4</v>
      </c>
      <c r="B703" s="53" t="s">
        <v>1918</v>
      </c>
    </row>
    <row r="704" spans="1:2" x14ac:dyDescent="0.2">
      <c r="A704" s="81" t="s">
        <v>1074</v>
      </c>
      <c r="B704" s="53" t="s">
        <v>1919</v>
      </c>
    </row>
    <row r="705" spans="1:2" x14ac:dyDescent="0.2">
      <c r="A705" s="81">
        <v>3.5</v>
      </c>
      <c r="B705" s="53" t="s">
        <v>1920</v>
      </c>
    </row>
    <row r="706" spans="1:2" x14ac:dyDescent="0.2">
      <c r="A706" s="81" t="s">
        <v>530</v>
      </c>
      <c r="B706" s="53" t="s">
        <v>1921</v>
      </c>
    </row>
    <row r="707" spans="1:2" x14ac:dyDescent="0.2">
      <c r="A707" s="81" t="s">
        <v>1091</v>
      </c>
      <c r="B707" s="53" t="s">
        <v>1922</v>
      </c>
    </row>
    <row r="708" spans="1:2" x14ac:dyDescent="0.2">
      <c r="A708" s="81" t="s">
        <v>1093</v>
      </c>
      <c r="B708" s="53" t="s">
        <v>1923</v>
      </c>
    </row>
    <row r="709" spans="1:2" x14ac:dyDescent="0.2">
      <c r="A709" s="81" t="s">
        <v>1095</v>
      </c>
      <c r="B709" s="53" t="s">
        <v>1924</v>
      </c>
    </row>
    <row r="710" spans="1:2" x14ac:dyDescent="0.2">
      <c r="A710" s="81">
        <v>3.6</v>
      </c>
      <c r="B710" s="53" t="s">
        <v>1925</v>
      </c>
    </row>
    <row r="711" spans="1:2" x14ac:dyDescent="0.2">
      <c r="A711" s="81" t="s">
        <v>1107</v>
      </c>
      <c r="B711" s="53" t="s">
        <v>1926</v>
      </c>
    </row>
    <row r="712" spans="1:2" x14ac:dyDescent="0.2">
      <c r="A712" s="81" t="s">
        <v>547</v>
      </c>
      <c r="B712" s="53" t="s">
        <v>1927</v>
      </c>
    </row>
    <row r="713" spans="1:2" x14ac:dyDescent="0.2">
      <c r="A713" s="81" t="s">
        <v>1110</v>
      </c>
      <c r="B713" s="53" t="s">
        <v>1928</v>
      </c>
    </row>
    <row r="714" spans="1:2" x14ac:dyDescent="0.2">
      <c r="A714" s="81" t="s">
        <v>1929</v>
      </c>
      <c r="B714" s="53" t="s">
        <v>1930</v>
      </c>
    </row>
    <row r="715" spans="1:2" x14ac:dyDescent="0.2">
      <c r="A715" s="81" t="s">
        <v>1931</v>
      </c>
      <c r="B715" s="53" t="s">
        <v>1932</v>
      </c>
    </row>
    <row r="716" spans="1:2" x14ac:dyDescent="0.2">
      <c r="A716" s="81" t="s">
        <v>1933</v>
      </c>
      <c r="B716" s="53" t="s">
        <v>1934</v>
      </c>
    </row>
    <row r="717" spans="1:2" x14ac:dyDescent="0.2">
      <c r="A717" s="81" t="s">
        <v>1935</v>
      </c>
      <c r="B717" s="53" t="s">
        <v>1936</v>
      </c>
    </row>
    <row r="718" spans="1:2" x14ac:dyDescent="0.2">
      <c r="A718" s="81" t="s">
        <v>1937</v>
      </c>
      <c r="B718" s="53" t="s">
        <v>1938</v>
      </c>
    </row>
    <row r="719" spans="1:2" x14ac:dyDescent="0.2">
      <c r="A719" s="81">
        <v>3.7</v>
      </c>
      <c r="B719" s="53" t="s">
        <v>1939</v>
      </c>
    </row>
    <row r="720" spans="1:2" x14ac:dyDescent="0.2">
      <c r="A720" s="81" t="s">
        <v>1940</v>
      </c>
      <c r="B720" s="53" t="s">
        <v>1941</v>
      </c>
    </row>
    <row r="721" spans="1:2" x14ac:dyDescent="0.2">
      <c r="A721" s="81">
        <v>4.0999999999999996</v>
      </c>
      <c r="B721" s="53" t="s">
        <v>1942</v>
      </c>
    </row>
    <row r="722" spans="1:2" x14ac:dyDescent="0.2">
      <c r="A722" s="81" t="s">
        <v>1943</v>
      </c>
      <c r="B722" s="53" t="s">
        <v>1944</v>
      </c>
    </row>
    <row r="723" spans="1:2" x14ac:dyDescent="0.2">
      <c r="A723" s="81">
        <v>4.2</v>
      </c>
      <c r="B723" s="53" t="s">
        <v>1945</v>
      </c>
    </row>
    <row r="724" spans="1:2" x14ac:dyDescent="0.2">
      <c r="A724" s="81">
        <v>4.3</v>
      </c>
      <c r="B724" s="53" t="s">
        <v>1946</v>
      </c>
    </row>
    <row r="725" spans="1:2" x14ac:dyDescent="0.2">
      <c r="A725" s="81" t="s">
        <v>1947</v>
      </c>
      <c r="B725" s="53" t="s">
        <v>1948</v>
      </c>
    </row>
    <row r="726" spans="1:2" x14ac:dyDescent="0.2">
      <c r="A726" s="81">
        <v>5.0999999999999996</v>
      </c>
      <c r="B726" s="53" t="s">
        <v>1949</v>
      </c>
    </row>
    <row r="727" spans="1:2" x14ac:dyDescent="0.2">
      <c r="A727" s="81" t="s">
        <v>507</v>
      </c>
      <c r="B727" s="53" t="s">
        <v>1950</v>
      </c>
    </row>
    <row r="728" spans="1:2" x14ac:dyDescent="0.2">
      <c r="A728" s="81" t="s">
        <v>639</v>
      </c>
      <c r="B728" s="53" t="s">
        <v>1951</v>
      </c>
    </row>
    <row r="729" spans="1:2" x14ac:dyDescent="0.2">
      <c r="A729" s="81">
        <v>5.2</v>
      </c>
      <c r="B729" s="53" t="s">
        <v>1952</v>
      </c>
    </row>
    <row r="730" spans="1:2" x14ac:dyDescent="0.2">
      <c r="A730" s="81">
        <v>5.3</v>
      </c>
      <c r="B730" s="53" t="s">
        <v>1953</v>
      </c>
    </row>
    <row r="731" spans="1:2" x14ac:dyDescent="0.2">
      <c r="A731" s="81">
        <v>5.4</v>
      </c>
      <c r="B731" s="53" t="s">
        <v>1954</v>
      </c>
    </row>
    <row r="732" spans="1:2" x14ac:dyDescent="0.2">
      <c r="A732" s="81" t="s">
        <v>1955</v>
      </c>
      <c r="B732" s="53" t="s">
        <v>1956</v>
      </c>
    </row>
    <row r="733" spans="1:2" x14ac:dyDescent="0.2">
      <c r="A733" s="81">
        <v>6.1</v>
      </c>
      <c r="B733" s="53" t="s">
        <v>1957</v>
      </c>
    </row>
    <row r="734" spans="1:2" x14ac:dyDescent="0.2">
      <c r="A734" s="81">
        <v>6.2</v>
      </c>
      <c r="B734" s="53" t="s">
        <v>1958</v>
      </c>
    </row>
    <row r="735" spans="1:2" x14ac:dyDescent="0.2">
      <c r="A735" s="81">
        <v>6.3</v>
      </c>
      <c r="B735" s="53" t="s">
        <v>1959</v>
      </c>
    </row>
    <row r="736" spans="1:2" x14ac:dyDescent="0.2">
      <c r="A736" s="81" t="s">
        <v>1960</v>
      </c>
      <c r="B736" s="53" t="s">
        <v>1961</v>
      </c>
    </row>
    <row r="737" spans="1:2" x14ac:dyDescent="0.2">
      <c r="A737" s="81" t="s">
        <v>1839</v>
      </c>
      <c r="B737" s="53" t="s">
        <v>1962</v>
      </c>
    </row>
    <row r="738" spans="1:2" x14ac:dyDescent="0.2">
      <c r="A738" s="81">
        <v>6.4</v>
      </c>
      <c r="B738" s="53" t="s">
        <v>1963</v>
      </c>
    </row>
    <row r="739" spans="1:2" x14ac:dyDescent="0.2">
      <c r="A739" s="81" t="s">
        <v>1964</v>
      </c>
      <c r="B739" s="53" t="s">
        <v>1965</v>
      </c>
    </row>
    <row r="740" spans="1:2" x14ac:dyDescent="0.2">
      <c r="A740" s="81" t="s">
        <v>1966</v>
      </c>
      <c r="B740" s="53" t="s">
        <v>1967</v>
      </c>
    </row>
    <row r="741" spans="1:2" x14ac:dyDescent="0.2">
      <c r="A741" s="81" t="s">
        <v>1968</v>
      </c>
      <c r="B741" s="53" t="s">
        <v>1969</v>
      </c>
    </row>
    <row r="742" spans="1:2" x14ac:dyDescent="0.2">
      <c r="A742" s="81" t="s">
        <v>1970</v>
      </c>
      <c r="B742" s="53" t="s">
        <v>1971</v>
      </c>
    </row>
    <row r="743" spans="1:2" x14ac:dyDescent="0.2">
      <c r="A743" s="81" t="s">
        <v>1837</v>
      </c>
      <c r="B743" s="53" t="s">
        <v>1972</v>
      </c>
    </row>
    <row r="744" spans="1:2" x14ac:dyDescent="0.2">
      <c r="A744" s="81" t="s">
        <v>1973</v>
      </c>
      <c r="B744" s="53" t="s">
        <v>1974</v>
      </c>
    </row>
    <row r="745" spans="1:2" x14ac:dyDescent="0.2">
      <c r="A745" s="81" t="s">
        <v>1975</v>
      </c>
      <c r="B745" s="53" t="s">
        <v>1976</v>
      </c>
    </row>
    <row r="746" spans="1:2" x14ac:dyDescent="0.2">
      <c r="A746" s="81" t="s">
        <v>1977</v>
      </c>
      <c r="B746" s="53" t="s">
        <v>1978</v>
      </c>
    </row>
    <row r="747" spans="1:2" x14ac:dyDescent="0.2">
      <c r="A747" s="81" t="s">
        <v>1979</v>
      </c>
      <c r="B747" s="53" t="s">
        <v>1980</v>
      </c>
    </row>
    <row r="748" spans="1:2" x14ac:dyDescent="0.2">
      <c r="A748" s="81" t="s">
        <v>1981</v>
      </c>
      <c r="B748" s="53" t="s">
        <v>1982</v>
      </c>
    </row>
    <row r="749" spans="1:2" x14ac:dyDescent="0.2">
      <c r="A749" s="81">
        <v>6.5</v>
      </c>
      <c r="B749" s="53" t="s">
        <v>1983</v>
      </c>
    </row>
    <row r="750" spans="1:2" x14ac:dyDescent="0.2">
      <c r="A750" s="81" t="s">
        <v>1984</v>
      </c>
      <c r="B750" s="53" t="s">
        <v>1985</v>
      </c>
    </row>
    <row r="751" spans="1:2" x14ac:dyDescent="0.2">
      <c r="A751" s="81" t="s">
        <v>1986</v>
      </c>
      <c r="B751" s="53" t="s">
        <v>1987</v>
      </c>
    </row>
    <row r="752" spans="1:2" x14ac:dyDescent="0.2">
      <c r="A752" s="81" t="s">
        <v>1988</v>
      </c>
      <c r="B752" s="53" t="s">
        <v>1989</v>
      </c>
    </row>
    <row r="753" spans="1:2" x14ac:dyDescent="0.2">
      <c r="A753" s="81" t="s">
        <v>1990</v>
      </c>
      <c r="B753" s="53" t="s">
        <v>1991</v>
      </c>
    </row>
    <row r="754" spans="1:2" x14ac:dyDescent="0.2">
      <c r="A754" s="81" t="s">
        <v>1992</v>
      </c>
      <c r="B754" s="53" t="s">
        <v>1993</v>
      </c>
    </row>
    <row r="755" spans="1:2" x14ac:dyDescent="0.2">
      <c r="A755" s="81" t="s">
        <v>1994</v>
      </c>
      <c r="B755" s="53" t="s">
        <v>1995</v>
      </c>
    </row>
    <row r="756" spans="1:2" x14ac:dyDescent="0.2">
      <c r="A756" s="81" t="s">
        <v>1996</v>
      </c>
      <c r="B756" s="53" t="s">
        <v>1997</v>
      </c>
    </row>
    <row r="757" spans="1:2" x14ac:dyDescent="0.2">
      <c r="A757" s="81" t="s">
        <v>1998</v>
      </c>
      <c r="B757" s="53" t="s">
        <v>1999</v>
      </c>
    </row>
    <row r="758" spans="1:2" x14ac:dyDescent="0.2">
      <c r="A758" s="81" t="s">
        <v>2000</v>
      </c>
      <c r="B758" s="53" t="s">
        <v>2001</v>
      </c>
    </row>
    <row r="759" spans="1:2" x14ac:dyDescent="0.2">
      <c r="A759" s="81" t="s">
        <v>2002</v>
      </c>
      <c r="B759" s="53" t="s">
        <v>2003</v>
      </c>
    </row>
    <row r="760" spans="1:2" x14ac:dyDescent="0.2">
      <c r="A760" s="81">
        <v>6.6</v>
      </c>
      <c r="B760" s="53" t="s">
        <v>2004</v>
      </c>
    </row>
    <row r="761" spans="1:2" x14ac:dyDescent="0.2">
      <c r="A761" s="81">
        <v>6.7</v>
      </c>
      <c r="B761" s="53" t="s">
        <v>2005</v>
      </c>
    </row>
    <row r="762" spans="1:2" x14ac:dyDescent="0.2">
      <c r="A762" s="81" t="s">
        <v>1815</v>
      </c>
      <c r="B762" s="53" t="s">
        <v>2006</v>
      </c>
    </row>
    <row r="763" spans="1:2" x14ac:dyDescent="0.2">
      <c r="A763" s="81">
        <v>7.1</v>
      </c>
      <c r="B763" s="53" t="s">
        <v>2007</v>
      </c>
    </row>
    <row r="764" spans="1:2" x14ac:dyDescent="0.2">
      <c r="A764" s="81" t="s">
        <v>510</v>
      </c>
      <c r="B764" s="53" t="s">
        <v>2008</v>
      </c>
    </row>
    <row r="765" spans="1:2" x14ac:dyDescent="0.2">
      <c r="A765" s="81" t="s">
        <v>511</v>
      </c>
      <c r="B765" s="53" t="s">
        <v>2009</v>
      </c>
    </row>
    <row r="766" spans="1:2" x14ac:dyDescent="0.2">
      <c r="A766" s="81" t="s">
        <v>501</v>
      </c>
      <c r="B766" s="53" t="s">
        <v>2010</v>
      </c>
    </row>
    <row r="767" spans="1:2" x14ac:dyDescent="0.2">
      <c r="A767" s="81" t="s">
        <v>2011</v>
      </c>
      <c r="B767" s="53" t="s">
        <v>2012</v>
      </c>
    </row>
    <row r="768" spans="1:2" x14ac:dyDescent="0.2">
      <c r="A768" s="81">
        <v>7.2</v>
      </c>
      <c r="B768" s="53" t="s">
        <v>2013</v>
      </c>
    </row>
    <row r="769" spans="1:2" x14ac:dyDescent="0.2">
      <c r="A769" s="81" t="s">
        <v>656</v>
      </c>
      <c r="B769" s="53" t="s">
        <v>2014</v>
      </c>
    </row>
    <row r="770" spans="1:2" x14ac:dyDescent="0.2">
      <c r="A770" s="81" t="s">
        <v>512</v>
      </c>
      <c r="B770" s="53" t="s">
        <v>2015</v>
      </c>
    </row>
    <row r="771" spans="1:2" x14ac:dyDescent="0.2">
      <c r="A771" s="81" t="s">
        <v>659</v>
      </c>
      <c r="B771" s="53" t="s">
        <v>2016</v>
      </c>
    </row>
    <row r="772" spans="1:2" x14ac:dyDescent="0.2">
      <c r="A772" s="81">
        <v>7.3</v>
      </c>
      <c r="B772" s="53" t="s">
        <v>2017</v>
      </c>
    </row>
    <row r="773" spans="1:2" x14ac:dyDescent="0.2">
      <c r="A773" s="81" t="s">
        <v>1819</v>
      </c>
      <c r="B773" s="53" t="s">
        <v>2018</v>
      </c>
    </row>
    <row r="774" spans="1:2" x14ac:dyDescent="0.2">
      <c r="A774" s="81">
        <v>8.1</v>
      </c>
      <c r="B774" s="53" t="s">
        <v>2019</v>
      </c>
    </row>
    <row r="775" spans="1:2" x14ac:dyDescent="0.2">
      <c r="A775" s="81" t="s">
        <v>663</v>
      </c>
      <c r="B775" s="53" t="s">
        <v>2020</v>
      </c>
    </row>
    <row r="776" spans="1:2" x14ac:dyDescent="0.2">
      <c r="A776" s="81" t="s">
        <v>494</v>
      </c>
      <c r="B776" s="53" t="s">
        <v>2021</v>
      </c>
    </row>
    <row r="777" spans="1:2" x14ac:dyDescent="0.2">
      <c r="A777" s="81" t="s">
        <v>666</v>
      </c>
      <c r="B777" s="53" t="s">
        <v>2022</v>
      </c>
    </row>
    <row r="778" spans="1:2" x14ac:dyDescent="0.2">
      <c r="A778" s="81" t="s">
        <v>492</v>
      </c>
      <c r="B778" s="53" t="s">
        <v>2023</v>
      </c>
    </row>
    <row r="779" spans="1:2" x14ac:dyDescent="0.2">
      <c r="A779" s="81" t="s">
        <v>2024</v>
      </c>
      <c r="B779" s="53" t="s">
        <v>2025</v>
      </c>
    </row>
    <row r="780" spans="1:2" x14ac:dyDescent="0.2">
      <c r="A780" s="81" t="s">
        <v>2026</v>
      </c>
      <c r="B780" s="53" t="s">
        <v>2027</v>
      </c>
    </row>
    <row r="781" spans="1:2" x14ac:dyDescent="0.2">
      <c r="A781" s="81" t="s">
        <v>2028</v>
      </c>
      <c r="B781" s="53" t="s">
        <v>2029</v>
      </c>
    </row>
    <row r="782" spans="1:2" x14ac:dyDescent="0.2">
      <c r="A782" s="81" t="s">
        <v>2030</v>
      </c>
      <c r="B782" s="53" t="s">
        <v>2031</v>
      </c>
    </row>
    <row r="783" spans="1:2" x14ac:dyDescent="0.2">
      <c r="A783" s="81">
        <v>8.1999999999999993</v>
      </c>
      <c r="B783" s="53" t="s">
        <v>2032</v>
      </c>
    </row>
    <row r="784" spans="1:2" x14ac:dyDescent="0.2">
      <c r="A784" s="81" t="s">
        <v>489</v>
      </c>
      <c r="B784" s="53" t="s">
        <v>2033</v>
      </c>
    </row>
    <row r="785" spans="1:2" x14ac:dyDescent="0.2">
      <c r="A785" s="81" t="s">
        <v>670</v>
      </c>
      <c r="B785" s="53" t="s">
        <v>2034</v>
      </c>
    </row>
    <row r="786" spans="1:2" x14ac:dyDescent="0.2">
      <c r="A786" s="81" t="s">
        <v>504</v>
      </c>
      <c r="B786" s="53" t="s">
        <v>2035</v>
      </c>
    </row>
    <row r="787" spans="1:2" x14ac:dyDescent="0.2">
      <c r="A787" s="81" t="s">
        <v>2036</v>
      </c>
      <c r="B787" s="53" t="s">
        <v>2037</v>
      </c>
    </row>
    <row r="788" spans="1:2" x14ac:dyDescent="0.2">
      <c r="A788" s="81" t="s">
        <v>2038</v>
      </c>
      <c r="B788" s="53" t="s">
        <v>2039</v>
      </c>
    </row>
    <row r="789" spans="1:2" x14ac:dyDescent="0.2">
      <c r="A789" s="81" t="s">
        <v>2040</v>
      </c>
      <c r="B789" s="53" t="s">
        <v>2041</v>
      </c>
    </row>
    <row r="790" spans="1:2" x14ac:dyDescent="0.2">
      <c r="A790" s="81">
        <v>8.3000000000000007</v>
      </c>
      <c r="B790" s="53" t="s">
        <v>2042</v>
      </c>
    </row>
    <row r="791" spans="1:2" x14ac:dyDescent="0.2">
      <c r="A791" s="81" t="s">
        <v>496</v>
      </c>
      <c r="B791" s="53" t="s">
        <v>2043</v>
      </c>
    </row>
    <row r="792" spans="1:2" x14ac:dyDescent="0.2">
      <c r="A792" s="81" t="s">
        <v>674</v>
      </c>
      <c r="B792" s="53" t="s">
        <v>2044</v>
      </c>
    </row>
    <row r="793" spans="1:2" x14ac:dyDescent="0.2">
      <c r="A793" s="81">
        <v>8.4</v>
      </c>
      <c r="B793" s="53" t="s">
        <v>2045</v>
      </c>
    </row>
    <row r="794" spans="1:2" x14ac:dyDescent="0.2">
      <c r="A794" s="81">
        <v>8.5</v>
      </c>
      <c r="B794" s="53" t="s">
        <v>2046</v>
      </c>
    </row>
    <row r="795" spans="1:2" x14ac:dyDescent="0.2">
      <c r="A795" s="81" t="s">
        <v>2047</v>
      </c>
      <c r="B795" s="53" t="s">
        <v>2048</v>
      </c>
    </row>
    <row r="796" spans="1:2" x14ac:dyDescent="0.2">
      <c r="A796" s="81">
        <v>8.6</v>
      </c>
      <c r="B796" s="53" t="s">
        <v>2049</v>
      </c>
    </row>
    <row r="797" spans="1:2" x14ac:dyDescent="0.2">
      <c r="A797" s="81">
        <v>8.6999999999999993</v>
      </c>
      <c r="B797" s="53" t="s">
        <v>2050</v>
      </c>
    </row>
    <row r="798" spans="1:2" x14ac:dyDescent="0.2">
      <c r="A798" s="81">
        <v>8.8000000000000007</v>
      </c>
      <c r="B798" s="53" t="s">
        <v>2051</v>
      </c>
    </row>
    <row r="799" spans="1:2" x14ac:dyDescent="0.2">
      <c r="A799" s="81" t="s">
        <v>1832</v>
      </c>
      <c r="B799" s="53" t="s">
        <v>2052</v>
      </c>
    </row>
    <row r="800" spans="1:2" x14ac:dyDescent="0.2">
      <c r="A800" s="81">
        <v>9.1</v>
      </c>
      <c r="B800" s="53" t="s">
        <v>2053</v>
      </c>
    </row>
    <row r="801" spans="1:2" x14ac:dyDescent="0.2">
      <c r="A801" s="81" t="s">
        <v>476</v>
      </c>
      <c r="B801" s="53" t="s">
        <v>2054</v>
      </c>
    </row>
    <row r="802" spans="1:2" x14ac:dyDescent="0.2">
      <c r="A802" s="81" t="s">
        <v>472</v>
      </c>
      <c r="B802" s="53" t="s">
        <v>2055</v>
      </c>
    </row>
    <row r="803" spans="1:2" x14ac:dyDescent="0.2">
      <c r="A803" s="81" t="s">
        <v>2056</v>
      </c>
      <c r="B803" s="53" t="s">
        <v>2057</v>
      </c>
    </row>
    <row r="804" spans="1:2" x14ac:dyDescent="0.2">
      <c r="A804" s="81">
        <v>9.1999999999999993</v>
      </c>
      <c r="B804" s="53" t="s">
        <v>2058</v>
      </c>
    </row>
    <row r="805" spans="1:2" x14ac:dyDescent="0.2">
      <c r="A805" s="81">
        <v>9.3000000000000007</v>
      </c>
      <c r="B805" s="53" t="s">
        <v>2059</v>
      </c>
    </row>
    <row r="806" spans="1:2" x14ac:dyDescent="0.2">
      <c r="A806" s="81">
        <v>9.4</v>
      </c>
      <c r="B806" s="53" t="s">
        <v>2060</v>
      </c>
    </row>
    <row r="807" spans="1:2" x14ac:dyDescent="0.2">
      <c r="A807" s="81" t="s">
        <v>690</v>
      </c>
      <c r="B807" s="53" t="s">
        <v>2061</v>
      </c>
    </row>
    <row r="808" spans="1:2" x14ac:dyDescent="0.2">
      <c r="A808" s="81" t="s">
        <v>505</v>
      </c>
      <c r="B808" s="53" t="s">
        <v>2062</v>
      </c>
    </row>
    <row r="809" spans="1:2" x14ac:dyDescent="0.2">
      <c r="A809" s="81" t="s">
        <v>481</v>
      </c>
      <c r="B809" s="53" t="s">
        <v>2063</v>
      </c>
    </row>
    <row r="810" spans="1:2" x14ac:dyDescent="0.2">
      <c r="A810" s="81" t="s">
        <v>694</v>
      </c>
      <c r="B810" s="53" t="s">
        <v>2064</v>
      </c>
    </row>
    <row r="811" spans="1:2" x14ac:dyDescent="0.2">
      <c r="A811" s="81">
        <v>9.5</v>
      </c>
      <c r="B811" s="53" t="s">
        <v>2065</v>
      </c>
    </row>
    <row r="812" spans="1:2" x14ac:dyDescent="0.2">
      <c r="A812" s="81" t="s">
        <v>2066</v>
      </c>
      <c r="B812" s="53" t="s">
        <v>2067</v>
      </c>
    </row>
    <row r="813" spans="1:2" x14ac:dyDescent="0.2">
      <c r="A813" s="81">
        <v>9.6</v>
      </c>
      <c r="B813" s="53" t="s">
        <v>2068</v>
      </c>
    </row>
    <row r="814" spans="1:2" x14ac:dyDescent="0.2">
      <c r="A814" s="81" t="s">
        <v>2069</v>
      </c>
      <c r="B814" s="53" t="s">
        <v>2070</v>
      </c>
    </row>
    <row r="815" spans="1:2" x14ac:dyDescent="0.2">
      <c r="A815" s="81" t="s">
        <v>2071</v>
      </c>
      <c r="B815" s="53" t="s">
        <v>2072</v>
      </c>
    </row>
    <row r="816" spans="1:2" x14ac:dyDescent="0.2">
      <c r="A816" s="81" t="s">
        <v>2073</v>
      </c>
      <c r="B816" s="53" t="s">
        <v>2074</v>
      </c>
    </row>
    <row r="817" spans="1:2" x14ac:dyDescent="0.2">
      <c r="A817" s="81">
        <v>9.6999999999999993</v>
      </c>
      <c r="B817" s="53" t="s">
        <v>2075</v>
      </c>
    </row>
    <row r="818" spans="1:2" x14ac:dyDescent="0.2">
      <c r="A818" s="81" t="s">
        <v>2076</v>
      </c>
      <c r="B818" s="53" t="s">
        <v>2077</v>
      </c>
    </row>
    <row r="819" spans="1:2" x14ac:dyDescent="0.2">
      <c r="A819" s="81">
        <v>9.8000000000000007</v>
      </c>
      <c r="B819" s="53" t="s">
        <v>2078</v>
      </c>
    </row>
    <row r="820" spans="1:2" x14ac:dyDescent="0.2">
      <c r="A820" s="81" t="s">
        <v>2079</v>
      </c>
      <c r="B820" s="53" t="s">
        <v>2080</v>
      </c>
    </row>
    <row r="821" spans="1:2" x14ac:dyDescent="0.2">
      <c r="A821" s="81" t="s">
        <v>2081</v>
      </c>
      <c r="B821" s="53" t="s">
        <v>2082</v>
      </c>
    </row>
    <row r="822" spans="1:2" x14ac:dyDescent="0.2">
      <c r="A822" s="81">
        <v>9.9</v>
      </c>
      <c r="B822" s="53" t="s">
        <v>2083</v>
      </c>
    </row>
    <row r="823" spans="1:2" x14ac:dyDescent="0.2">
      <c r="A823" s="81" t="s">
        <v>2084</v>
      </c>
      <c r="B823" s="53" t="s">
        <v>2085</v>
      </c>
    </row>
    <row r="824" spans="1:2" x14ac:dyDescent="0.2">
      <c r="A824" s="81" t="s">
        <v>2086</v>
      </c>
      <c r="B824" s="53" t="s">
        <v>2087</v>
      </c>
    </row>
    <row r="825" spans="1:2" x14ac:dyDescent="0.2">
      <c r="A825" s="81" t="s">
        <v>2088</v>
      </c>
      <c r="B825" s="53" t="s">
        <v>2089</v>
      </c>
    </row>
    <row r="826" spans="1:2" x14ac:dyDescent="0.2">
      <c r="A826" s="81" t="s">
        <v>2250</v>
      </c>
      <c r="B826" s="53" t="s">
        <v>2090</v>
      </c>
    </row>
    <row r="827" spans="1:2" x14ac:dyDescent="0.2">
      <c r="A827" s="81" t="s">
        <v>2091</v>
      </c>
      <c r="B827" s="53" t="s">
        <v>2092</v>
      </c>
    </row>
    <row r="828" spans="1:2" x14ac:dyDescent="0.2">
      <c r="A828" s="81">
        <v>10.1</v>
      </c>
      <c r="B828" s="53" t="s">
        <v>2093</v>
      </c>
    </row>
    <row r="829" spans="1:2" x14ac:dyDescent="0.2">
      <c r="A829" s="81">
        <v>10.199999999999999</v>
      </c>
      <c r="B829" s="53" t="s">
        <v>2094</v>
      </c>
    </row>
    <row r="830" spans="1:2" x14ac:dyDescent="0.2">
      <c r="A830" s="81" t="s">
        <v>2095</v>
      </c>
      <c r="B830" s="53" t="s">
        <v>2096</v>
      </c>
    </row>
    <row r="831" spans="1:2" x14ac:dyDescent="0.2">
      <c r="A831" s="81" t="s">
        <v>2097</v>
      </c>
      <c r="B831" s="53" t="s">
        <v>2098</v>
      </c>
    </row>
    <row r="832" spans="1:2" x14ac:dyDescent="0.2">
      <c r="A832" s="81" t="s">
        <v>2099</v>
      </c>
      <c r="B832" s="53" t="s">
        <v>2100</v>
      </c>
    </row>
    <row r="833" spans="1:2" x14ac:dyDescent="0.2">
      <c r="A833" s="81" t="s">
        <v>2101</v>
      </c>
      <c r="B833" s="53" t="s">
        <v>2102</v>
      </c>
    </row>
    <row r="834" spans="1:2" x14ac:dyDescent="0.2">
      <c r="A834" s="81" t="s">
        <v>2103</v>
      </c>
      <c r="B834" s="53" t="s">
        <v>2104</v>
      </c>
    </row>
    <row r="835" spans="1:2" x14ac:dyDescent="0.2">
      <c r="A835" s="81" t="s">
        <v>2105</v>
      </c>
      <c r="B835" s="53" t="s">
        <v>2106</v>
      </c>
    </row>
    <row r="836" spans="1:2" x14ac:dyDescent="0.2">
      <c r="A836" s="81" t="s">
        <v>2107</v>
      </c>
      <c r="B836" s="53" t="s">
        <v>2108</v>
      </c>
    </row>
    <row r="837" spans="1:2" x14ac:dyDescent="0.2">
      <c r="A837" s="81">
        <v>10.3</v>
      </c>
      <c r="B837" s="53" t="s">
        <v>2109</v>
      </c>
    </row>
    <row r="838" spans="1:2" x14ac:dyDescent="0.2">
      <c r="A838" s="81" t="s">
        <v>2110</v>
      </c>
      <c r="B838" s="53" t="s">
        <v>2111</v>
      </c>
    </row>
    <row r="839" spans="1:2" x14ac:dyDescent="0.2">
      <c r="A839" s="81" t="s">
        <v>2112</v>
      </c>
      <c r="B839" s="53" t="s">
        <v>2113</v>
      </c>
    </row>
    <row r="840" spans="1:2" x14ac:dyDescent="0.2">
      <c r="A840" s="81" t="s">
        <v>2114</v>
      </c>
      <c r="B840" s="53" t="s">
        <v>2115</v>
      </c>
    </row>
    <row r="841" spans="1:2" x14ac:dyDescent="0.2">
      <c r="A841" s="81" t="s">
        <v>2116</v>
      </c>
      <c r="B841" s="53" t="s">
        <v>2117</v>
      </c>
    </row>
    <row r="842" spans="1:2" x14ac:dyDescent="0.2">
      <c r="A842" s="81" t="s">
        <v>2118</v>
      </c>
      <c r="B842" s="53" t="s">
        <v>2119</v>
      </c>
    </row>
    <row r="843" spans="1:2" x14ac:dyDescent="0.2">
      <c r="A843" s="81" t="s">
        <v>2120</v>
      </c>
      <c r="B843" s="53" t="s">
        <v>2121</v>
      </c>
    </row>
    <row r="844" spans="1:2" x14ac:dyDescent="0.2">
      <c r="A844" s="81">
        <v>10.4</v>
      </c>
      <c r="B844" s="53" t="s">
        <v>2122</v>
      </c>
    </row>
    <row r="845" spans="1:2" x14ac:dyDescent="0.2">
      <c r="A845" s="81" t="s">
        <v>2123</v>
      </c>
      <c r="B845" s="53" t="s">
        <v>2124</v>
      </c>
    </row>
    <row r="846" spans="1:2" x14ac:dyDescent="0.2">
      <c r="A846" s="81" t="s">
        <v>2125</v>
      </c>
      <c r="B846" s="53" t="s">
        <v>2126</v>
      </c>
    </row>
    <row r="847" spans="1:2" x14ac:dyDescent="0.2">
      <c r="A847" s="81" t="s">
        <v>2127</v>
      </c>
      <c r="B847" s="53" t="s">
        <v>2128</v>
      </c>
    </row>
    <row r="848" spans="1:2" x14ac:dyDescent="0.2">
      <c r="A848" s="81">
        <v>10.5</v>
      </c>
      <c r="B848" s="53" t="s">
        <v>2129</v>
      </c>
    </row>
    <row r="849" spans="1:2" x14ac:dyDescent="0.2">
      <c r="A849" s="81" t="s">
        <v>2130</v>
      </c>
      <c r="B849" s="53" t="s">
        <v>2131</v>
      </c>
    </row>
    <row r="850" spans="1:2" x14ac:dyDescent="0.2">
      <c r="A850" s="81" t="s">
        <v>2132</v>
      </c>
      <c r="B850" s="53" t="s">
        <v>2133</v>
      </c>
    </row>
    <row r="851" spans="1:2" x14ac:dyDescent="0.2">
      <c r="A851" s="81" t="s">
        <v>2134</v>
      </c>
      <c r="B851" s="53" t="s">
        <v>2135</v>
      </c>
    </row>
    <row r="852" spans="1:2" x14ac:dyDescent="0.2">
      <c r="A852" s="81" t="s">
        <v>2136</v>
      </c>
      <c r="B852" s="53" t="s">
        <v>2137</v>
      </c>
    </row>
    <row r="853" spans="1:2" x14ac:dyDescent="0.2">
      <c r="A853" s="81" t="s">
        <v>2138</v>
      </c>
      <c r="B853" s="53" t="s">
        <v>2139</v>
      </c>
    </row>
    <row r="854" spans="1:2" x14ac:dyDescent="0.2">
      <c r="A854" s="81">
        <v>10.6</v>
      </c>
      <c r="B854" s="53" t="s">
        <v>2140</v>
      </c>
    </row>
    <row r="855" spans="1:2" x14ac:dyDescent="0.2">
      <c r="A855" s="81" t="s">
        <v>2141</v>
      </c>
      <c r="B855" s="53" t="s">
        <v>2142</v>
      </c>
    </row>
    <row r="856" spans="1:2" x14ac:dyDescent="0.2">
      <c r="A856" s="81" t="s">
        <v>2143</v>
      </c>
      <c r="B856" s="53" t="s">
        <v>2144</v>
      </c>
    </row>
    <row r="857" spans="1:2" x14ac:dyDescent="0.2">
      <c r="A857" s="81" t="s">
        <v>2145</v>
      </c>
      <c r="B857" s="53" t="s">
        <v>2146</v>
      </c>
    </row>
    <row r="858" spans="1:2" x14ac:dyDescent="0.2">
      <c r="A858" s="81">
        <v>10.7</v>
      </c>
      <c r="B858" s="53" t="s">
        <v>2147</v>
      </c>
    </row>
    <row r="859" spans="1:2" x14ac:dyDescent="0.2">
      <c r="A859" s="81">
        <v>10.8</v>
      </c>
      <c r="B859" s="53" t="s">
        <v>2148</v>
      </c>
    </row>
    <row r="860" spans="1:2" x14ac:dyDescent="0.2">
      <c r="A860" s="81" t="s">
        <v>2149</v>
      </c>
      <c r="B860" s="53" t="s">
        <v>2150</v>
      </c>
    </row>
    <row r="861" spans="1:2" x14ac:dyDescent="0.2">
      <c r="A861" s="81">
        <v>10.9</v>
      </c>
      <c r="B861" s="53" t="s">
        <v>2151</v>
      </c>
    </row>
    <row r="862" spans="1:2" x14ac:dyDescent="0.2">
      <c r="A862" s="81" t="s">
        <v>2152</v>
      </c>
      <c r="B862" s="53" t="s">
        <v>2153</v>
      </c>
    </row>
    <row r="863" spans="1:2" x14ac:dyDescent="0.2">
      <c r="A863" s="81">
        <v>11.1</v>
      </c>
      <c r="B863" s="53" t="s">
        <v>2154</v>
      </c>
    </row>
    <row r="864" spans="1:2" x14ac:dyDescent="0.2">
      <c r="A864" s="81" t="s">
        <v>497</v>
      </c>
      <c r="B864" s="53" t="s">
        <v>2155</v>
      </c>
    </row>
    <row r="865" spans="1:2" x14ac:dyDescent="0.2">
      <c r="A865" s="81" t="s">
        <v>506</v>
      </c>
      <c r="B865" s="53" t="s">
        <v>2156</v>
      </c>
    </row>
    <row r="866" spans="1:2" x14ac:dyDescent="0.2">
      <c r="A866" s="81">
        <v>11.2</v>
      </c>
      <c r="B866" s="53" t="s">
        <v>2157</v>
      </c>
    </row>
    <row r="867" spans="1:2" x14ac:dyDescent="0.2">
      <c r="A867" s="81" t="s">
        <v>499</v>
      </c>
      <c r="B867" s="53" t="s">
        <v>2158</v>
      </c>
    </row>
    <row r="868" spans="1:2" x14ac:dyDescent="0.2">
      <c r="A868" s="81" t="s">
        <v>710</v>
      </c>
      <c r="B868" s="53" t="s">
        <v>2159</v>
      </c>
    </row>
    <row r="869" spans="1:2" x14ac:dyDescent="0.2">
      <c r="A869" s="81" t="s">
        <v>712</v>
      </c>
      <c r="B869" s="53" t="s">
        <v>2160</v>
      </c>
    </row>
    <row r="870" spans="1:2" x14ac:dyDescent="0.2">
      <c r="A870" s="81">
        <v>11.3</v>
      </c>
      <c r="B870" s="53" t="s">
        <v>2161</v>
      </c>
    </row>
    <row r="871" spans="1:2" x14ac:dyDescent="0.2">
      <c r="A871" s="81" t="s">
        <v>2162</v>
      </c>
      <c r="B871" s="53" t="s">
        <v>2163</v>
      </c>
    </row>
    <row r="872" spans="1:2" x14ac:dyDescent="0.2">
      <c r="A872" s="81" t="s">
        <v>2164</v>
      </c>
      <c r="B872" s="53" t="s">
        <v>2165</v>
      </c>
    </row>
    <row r="873" spans="1:2" x14ac:dyDescent="0.2">
      <c r="A873" s="81" t="s">
        <v>2166</v>
      </c>
      <c r="B873" s="53" t="s">
        <v>2167</v>
      </c>
    </row>
    <row r="874" spans="1:2" x14ac:dyDescent="0.2">
      <c r="A874" s="81" t="s">
        <v>2168</v>
      </c>
      <c r="B874" s="53" t="s">
        <v>2169</v>
      </c>
    </row>
    <row r="875" spans="1:2" x14ac:dyDescent="0.2">
      <c r="A875" s="81" t="s">
        <v>2170</v>
      </c>
      <c r="B875" s="53" t="s">
        <v>2171</v>
      </c>
    </row>
    <row r="876" spans="1:2" x14ac:dyDescent="0.2">
      <c r="A876" s="81">
        <v>11.4</v>
      </c>
      <c r="B876" s="53" t="s">
        <v>2172</v>
      </c>
    </row>
    <row r="877" spans="1:2" x14ac:dyDescent="0.2">
      <c r="A877" s="81">
        <v>11.5</v>
      </c>
      <c r="B877" s="53" t="s">
        <v>2173</v>
      </c>
    </row>
    <row r="878" spans="1:2" x14ac:dyDescent="0.2">
      <c r="A878" s="81" t="s">
        <v>2174</v>
      </c>
      <c r="B878" s="53" t="s">
        <v>2175</v>
      </c>
    </row>
    <row r="879" spans="1:2" x14ac:dyDescent="0.2">
      <c r="A879" s="81">
        <v>11.6</v>
      </c>
      <c r="B879" s="53" t="s">
        <v>2176</v>
      </c>
    </row>
    <row r="880" spans="1:2" x14ac:dyDescent="0.2">
      <c r="A880" s="81" t="s">
        <v>1816</v>
      </c>
      <c r="B880" s="53" t="s">
        <v>2177</v>
      </c>
    </row>
    <row r="881" spans="1:2" x14ac:dyDescent="0.2">
      <c r="A881" s="81">
        <v>12.1</v>
      </c>
      <c r="B881" s="53" t="s">
        <v>2178</v>
      </c>
    </row>
    <row r="882" spans="1:2" x14ac:dyDescent="0.2">
      <c r="A882" s="81" t="s">
        <v>478</v>
      </c>
      <c r="B882" s="53" t="s">
        <v>2179</v>
      </c>
    </row>
    <row r="883" spans="1:2" x14ac:dyDescent="0.2">
      <c r="A883" s="81">
        <v>12.2</v>
      </c>
      <c r="B883" s="53" t="s">
        <v>2180</v>
      </c>
    </row>
    <row r="884" spans="1:2" x14ac:dyDescent="0.2">
      <c r="A884" s="81">
        <v>12.3</v>
      </c>
      <c r="B884" s="53" t="s">
        <v>2181</v>
      </c>
    </row>
    <row r="885" spans="1:2" x14ac:dyDescent="0.2">
      <c r="A885" s="81" t="s">
        <v>493</v>
      </c>
      <c r="B885" s="53" t="s">
        <v>2182</v>
      </c>
    </row>
    <row r="886" spans="1:2" x14ac:dyDescent="0.2">
      <c r="A886" s="81" t="s">
        <v>2183</v>
      </c>
      <c r="B886" s="53" t="s">
        <v>2184</v>
      </c>
    </row>
    <row r="887" spans="1:2" x14ac:dyDescent="0.2">
      <c r="A887" s="81" t="s">
        <v>2185</v>
      </c>
      <c r="B887" s="53" t="s">
        <v>2186</v>
      </c>
    </row>
    <row r="888" spans="1:2" x14ac:dyDescent="0.2">
      <c r="A888" s="81" t="s">
        <v>2187</v>
      </c>
      <c r="B888" s="53" t="s">
        <v>2188</v>
      </c>
    </row>
    <row r="889" spans="1:2" x14ac:dyDescent="0.2">
      <c r="A889" s="81" t="s">
        <v>2189</v>
      </c>
      <c r="B889" s="53" t="s">
        <v>2190</v>
      </c>
    </row>
    <row r="890" spans="1:2" x14ac:dyDescent="0.2">
      <c r="A890" s="81" t="s">
        <v>2191</v>
      </c>
      <c r="B890" s="53" t="s">
        <v>2192</v>
      </c>
    </row>
    <row r="891" spans="1:2" x14ac:dyDescent="0.2">
      <c r="A891" s="81" t="s">
        <v>2193</v>
      </c>
      <c r="B891" s="53" t="s">
        <v>2194</v>
      </c>
    </row>
    <row r="892" spans="1:2" x14ac:dyDescent="0.2">
      <c r="A892" s="81" t="s">
        <v>2195</v>
      </c>
      <c r="B892" s="53" t="s">
        <v>2196</v>
      </c>
    </row>
    <row r="893" spans="1:2" x14ac:dyDescent="0.2">
      <c r="A893" s="81" t="s">
        <v>2197</v>
      </c>
      <c r="B893" s="53" t="s">
        <v>2198</v>
      </c>
    </row>
    <row r="894" spans="1:2" x14ac:dyDescent="0.2">
      <c r="A894" s="81" t="s">
        <v>2199</v>
      </c>
      <c r="B894" s="53" t="s">
        <v>2200</v>
      </c>
    </row>
    <row r="895" spans="1:2" x14ac:dyDescent="0.2">
      <c r="A895" s="81">
        <v>12.4</v>
      </c>
      <c r="B895" s="53" t="s">
        <v>2201</v>
      </c>
    </row>
    <row r="896" spans="1:2" x14ac:dyDescent="0.2">
      <c r="A896" s="81" t="s">
        <v>503</v>
      </c>
      <c r="B896" s="53" t="s">
        <v>2202</v>
      </c>
    </row>
    <row r="897" spans="1:2" x14ac:dyDescent="0.2">
      <c r="A897" s="81">
        <v>12.5</v>
      </c>
      <c r="B897" s="53" t="s">
        <v>2203</v>
      </c>
    </row>
    <row r="898" spans="1:2" x14ac:dyDescent="0.2">
      <c r="A898" s="81" t="s">
        <v>477</v>
      </c>
      <c r="B898" s="53" t="s">
        <v>2204</v>
      </c>
    </row>
    <row r="899" spans="1:2" x14ac:dyDescent="0.2">
      <c r="A899" s="81" t="s">
        <v>2205</v>
      </c>
      <c r="B899" s="53" t="s">
        <v>2206</v>
      </c>
    </row>
    <row r="900" spans="1:2" x14ac:dyDescent="0.2">
      <c r="A900" s="81" t="s">
        <v>2207</v>
      </c>
      <c r="B900" s="53" t="s">
        <v>2208</v>
      </c>
    </row>
    <row r="901" spans="1:2" x14ac:dyDescent="0.2">
      <c r="A901" s="81" t="s">
        <v>2209</v>
      </c>
      <c r="B901" s="53" t="s">
        <v>2210</v>
      </c>
    </row>
    <row r="902" spans="1:2" x14ac:dyDescent="0.2">
      <c r="A902" s="81" t="s">
        <v>2211</v>
      </c>
      <c r="B902" s="53" t="s">
        <v>2212</v>
      </c>
    </row>
    <row r="903" spans="1:2" x14ac:dyDescent="0.2">
      <c r="A903" s="81">
        <v>12.6</v>
      </c>
      <c r="B903" s="53" t="s">
        <v>2213</v>
      </c>
    </row>
    <row r="904" spans="1:2" x14ac:dyDescent="0.2">
      <c r="A904" s="81" t="s">
        <v>488</v>
      </c>
      <c r="B904" s="53" t="s">
        <v>2214</v>
      </c>
    </row>
    <row r="905" spans="1:2" x14ac:dyDescent="0.2">
      <c r="A905" s="81" t="s">
        <v>742</v>
      </c>
      <c r="B905" s="53" t="s">
        <v>2215</v>
      </c>
    </row>
    <row r="906" spans="1:2" x14ac:dyDescent="0.2">
      <c r="A906" s="81">
        <v>12.7</v>
      </c>
      <c r="B906" s="53" t="s">
        <v>2216</v>
      </c>
    </row>
    <row r="907" spans="1:2" x14ac:dyDescent="0.2">
      <c r="A907" s="81">
        <v>12.8</v>
      </c>
      <c r="B907" s="53" t="s">
        <v>2217</v>
      </c>
    </row>
    <row r="908" spans="1:2" x14ac:dyDescent="0.2">
      <c r="A908" s="81" t="s">
        <v>2218</v>
      </c>
      <c r="B908" s="53" t="s">
        <v>2219</v>
      </c>
    </row>
    <row r="909" spans="1:2" x14ac:dyDescent="0.2">
      <c r="A909" s="81" t="s">
        <v>2220</v>
      </c>
      <c r="B909" s="53" t="s">
        <v>2221</v>
      </c>
    </row>
    <row r="910" spans="1:2" x14ac:dyDescent="0.2">
      <c r="A910" s="81" t="s">
        <v>2222</v>
      </c>
      <c r="B910" s="53" t="s">
        <v>2223</v>
      </c>
    </row>
    <row r="911" spans="1:2" x14ac:dyDescent="0.2">
      <c r="A911" s="81" t="s">
        <v>2224</v>
      </c>
      <c r="B911" s="53" t="s">
        <v>2225</v>
      </c>
    </row>
    <row r="912" spans="1:2" x14ac:dyDescent="0.2">
      <c r="A912" s="81" t="s">
        <v>2226</v>
      </c>
      <c r="B912" s="53" t="s">
        <v>2227</v>
      </c>
    </row>
    <row r="913" spans="1:2" x14ac:dyDescent="0.2">
      <c r="A913" s="81">
        <v>12.9</v>
      </c>
      <c r="B913" s="53" t="s">
        <v>2228</v>
      </c>
    </row>
    <row r="914" spans="1:2" x14ac:dyDescent="0.2">
      <c r="A914" s="81" t="s">
        <v>2249</v>
      </c>
      <c r="B914" s="53" t="s">
        <v>2229</v>
      </c>
    </row>
    <row r="915" spans="1:2" x14ac:dyDescent="0.2">
      <c r="A915" s="81" t="s">
        <v>2230</v>
      </c>
      <c r="B915" s="53" t="s">
        <v>2231</v>
      </c>
    </row>
    <row r="916" spans="1:2" x14ac:dyDescent="0.2">
      <c r="A916" s="81" t="s">
        <v>2232</v>
      </c>
      <c r="B916" s="53" t="s">
        <v>2233</v>
      </c>
    </row>
    <row r="917" spans="1:2" x14ac:dyDescent="0.2">
      <c r="A917" s="81" t="s">
        <v>2234</v>
      </c>
      <c r="B917" s="53" t="s">
        <v>2235</v>
      </c>
    </row>
    <row r="918" spans="1:2" x14ac:dyDescent="0.2">
      <c r="A918" s="81" t="s">
        <v>2236</v>
      </c>
      <c r="B918" s="53" t="s">
        <v>2237</v>
      </c>
    </row>
    <row r="919" spans="1:2" x14ac:dyDescent="0.2">
      <c r="A919" s="81" t="s">
        <v>2238</v>
      </c>
      <c r="B919" s="53" t="s">
        <v>2239</v>
      </c>
    </row>
    <row r="920" spans="1:2" x14ac:dyDescent="0.2">
      <c r="A920" s="81" t="s">
        <v>2240</v>
      </c>
      <c r="B920" s="53" t="s">
        <v>2241</v>
      </c>
    </row>
    <row r="921" spans="1:2" x14ac:dyDescent="0.2">
      <c r="A921" s="81">
        <v>12.11</v>
      </c>
      <c r="B921" s="53" t="s">
        <v>2242</v>
      </c>
    </row>
    <row r="922" spans="1:2" x14ac:dyDescent="0.2">
      <c r="A922" s="81" t="s">
        <v>2243</v>
      </c>
      <c r="B922" s="53" t="s">
        <v>2244</v>
      </c>
    </row>
    <row r="923" spans="1:2" ht="17" x14ac:dyDescent="0.2">
      <c r="A923" s="75" t="s">
        <v>1812</v>
      </c>
      <c r="B923" s="53" t="s">
        <v>2245</v>
      </c>
    </row>
    <row r="924" spans="1:2" x14ac:dyDescent="0.2">
      <c r="A924" s="76" t="s">
        <v>464</v>
      </c>
      <c r="B924" s="53" t="s">
        <v>2246</v>
      </c>
    </row>
    <row r="925" spans="1:2" x14ac:dyDescent="0.2">
      <c r="A925" s="76" t="s">
        <v>1811</v>
      </c>
      <c r="B925" s="53" t="str">
        <f>CONCATENATE(B923,"; ",B924)</f>
        <v>All system components included in or connected to the cardholder data environment (CDE); The process of determining the CDE and subsequent PCI scope</v>
      </c>
    </row>
    <row r="926" spans="1:2" s="74" customFormat="1" x14ac:dyDescent="0.2">
      <c r="A926" s="76" t="s">
        <v>1818</v>
      </c>
      <c r="B926" s="53" t="str">
        <f>B923</f>
        <v>All system components included in or connected to the cardholder data environment (CDE)</v>
      </c>
    </row>
    <row r="927" spans="1:2" ht="30" x14ac:dyDescent="0.2">
      <c r="A927" s="77" t="s">
        <v>1813</v>
      </c>
      <c r="B927" s="53" t="str">
        <f>CONCATENATE(B914,"; ",B923)</f>
        <v>Implement an incident response plan. Be prepared to respond immediately to a system breach.; All system components included in or connected to the cardholder data environment (CDE)</v>
      </c>
    </row>
    <row r="928" spans="1:2" x14ac:dyDescent="0.2">
      <c r="A928" s="78" t="s">
        <v>1814</v>
      </c>
      <c r="B928" s="53" t="str">
        <f>CONCATENATE(B907,"; ",B897)</f>
        <v>Maintain and implement policies and procedures to manage service providers, with whom cardholder data is shared, or that could affect the security of cardholder data, as follows; Assign to an individual or team the following information security management responsibilities:</v>
      </c>
    </row>
    <row r="929" spans="1:2" x14ac:dyDescent="0.2">
      <c r="A929" s="76" t="s">
        <v>2247</v>
      </c>
      <c r="B929" s="53" t="str">
        <f>CONCATENATE(B907,"; ",B723)</f>
        <v>Maintain and implement policies and procedures to manage service providers, with whom cardholder data is shared, or that could affect the security of cardholder data, as follows; Never send unprotected PANs by end-user messaging technologies (for example, e-mail, instant messaging, SMS, chat, etc.).</v>
      </c>
    </row>
    <row r="930" spans="1:2" x14ac:dyDescent="0.2">
      <c r="A930" s="78" t="s">
        <v>1817</v>
      </c>
      <c r="B930" s="53" t="str">
        <f>CONCATENATE(B762,"; ",B773)</f>
        <v>Restrict access to cardholder data by business need to know; Assign a unique ID to each person with computer access</v>
      </c>
    </row>
    <row r="931" spans="1:2" x14ac:dyDescent="0.2">
      <c r="A931" s="77" t="s">
        <v>1820</v>
      </c>
      <c r="B931" s="53" t="str">
        <f>CONCATENATE(B684,"; ",B773)</f>
        <v>Always change vendor-supplied defaults and remove or disable unnecessary default accounts before installing a system on the network. This applies to ALL default passwords, including but not limited to those used by operating systems, software that provides security services, application and system accounts, point-of-sale (POS) terminals, payment applications, Simple Network Management Protocol (SNMP) community strings, etc.).; Assign a unique ID to each person with computer access</v>
      </c>
    </row>
    <row r="932" spans="1:2" x14ac:dyDescent="0.2">
      <c r="A932" s="77" t="s">
        <v>1822</v>
      </c>
      <c r="B932" s="53" t="str">
        <f>CONCATENATE(B773,"; ",B723)</f>
        <v>Assign a unique ID to each person with computer access; Never send unprotected PANs by end-user messaging technologies (for example, e-mail, instant messaging, SMS, chat, etc.).</v>
      </c>
    </row>
    <row r="933" spans="1:2" ht="75" x14ac:dyDescent="0.2">
      <c r="A933" s="77" t="s">
        <v>1821</v>
      </c>
      <c r="B933" s="53" t="str">
        <f>CONCATENATE(B828,"; ",B837,"; ",B848,"; ",B854,"; ",B858)</f>
        <v>Implement audit trails to link all access to system components to each individual user.; Record at least the following audit trail entries for all system components for each event:; Secure audit trails so they cannot be altered.; Review logs and security events for all system components to identify anomalies or suspicious activity. Note: Log harvesting, parsing, and alerting tools may be used to meet this Requirement.; Retain audit trail history for at least one year, with a minimum of three months immediately available for analysis (for example, online, archived, or restorable from backup).</v>
      </c>
    </row>
    <row r="934" spans="1:2" ht="45" x14ac:dyDescent="0.2">
      <c r="A934" s="77" t="s">
        <v>1823</v>
      </c>
      <c r="B934" s="53" t="str">
        <f>CONCATENATE(B738,"; ",B749,"; ",B750,"; ",B751)</f>
        <v>Follow change control processes and procedures for all changes to system components. The processes must include the following:; Address common coding vulnerabilities in software-development processes as follows: • Train developers at least annually in up-to-date secure coding techniques, including how to avoid common coding vulnerabilities. • Develop applications based on secure coding guidelines. Note: The vulnerabilities listed at 6.5.1 through 6.5.10 were current with industry best practices when this version of PCI DSS was published. However, as industry best practices for vulnerability management are updated (for example, the OWASP Guide, SANS CWE Top 25, CERT Secure Coding, etc.), the current best practices must be used for these requirements.; Injection flaws, particularly SQL injection. Also consider OS Command Injection, LDAP and XPath injection flaws as well as other injection flaws.; Buffer overflows</v>
      </c>
    </row>
    <row r="935" spans="1:2" ht="30" x14ac:dyDescent="0.2">
      <c r="A935" s="77" t="s">
        <v>1824</v>
      </c>
      <c r="B935" s="53" t="str">
        <f>CONCATENATE(B738,"; ",B907,"; ",B913)</f>
        <v>Follow change control processes and procedures for all changes to system components. The processes must include the following:; Maintain and implement policies and procedures to manage service providers, with whom cardholder data is shared, or that could affect the security of cardholder data, as follows; Additional requirement for service providers only: Service providers acknowledge in writing to customers that they are responsible for the security of cardholder data the service provider possesses or otherwise stores, processes, or transmits on behalf of the customer, or to the extent that they could impact the security of the customer’s cardholder data environment. Note: The exact wording of an acknowledgement will depend on the agreement between the two parties, the details of the service being provided, and the responsibilities assigned to each party. The acknowledgement does not have to include the exact wording provided in this requirement.</v>
      </c>
    </row>
    <row r="936" spans="1:2" x14ac:dyDescent="0.2">
      <c r="A936" s="77" t="s">
        <v>1825</v>
      </c>
      <c r="B936" s="53" t="str">
        <f>CONCATENATE(B881,"; ",B907)</f>
        <v>Establish, publish, maintain, and disseminate a security policy.; Maintain and implement policies and procedures to manage service providers, with whom cardholder data is shared, or that could affect the security of cardholder data, as follows</v>
      </c>
    </row>
    <row r="937" spans="1:2" ht="31" thickBot="1" x14ac:dyDescent="0.25">
      <c r="A937" s="77" t="s">
        <v>1826</v>
      </c>
      <c r="B937" s="53" t="str">
        <f>CONCATENATE(B881,"; ",B907,"; ",B734)</f>
        <v>Establish, publish, maintain, and disseminate a security policy.; Maintain and implement policies and procedures to manage service providers, with whom cardholder data is shared, or that could affect the security of cardholder data, as follows; Ensure that all system components and software are protected from known vulnerabilities by installing applicable vendor-supplied security patches. Install critical security patches within one month of release. Note: Critical security patches should be identified according to the risk ranking process defined in Requirement 6.1.</v>
      </c>
    </row>
    <row r="938" spans="1:2" ht="17" thickBot="1" x14ac:dyDescent="0.25">
      <c r="A938" s="79" t="s">
        <v>1827</v>
      </c>
      <c r="B938" s="53" t="str">
        <f>CONCATENATE(B882,"; ",B907)</f>
        <v>Review the security policy at least annually and update the policy when the environment changes.; Maintain and implement policies and procedures to manage service providers, with whom cardholder data is shared, or that could affect the security of cardholder data, as follows</v>
      </c>
    </row>
    <row r="939" spans="1:2" ht="31" thickBot="1" x14ac:dyDescent="0.25">
      <c r="A939" s="80" t="s">
        <v>1828</v>
      </c>
      <c r="B939" s="53" t="str">
        <f>CONCATENATE(B881,"; ",B882,"; ",B907)</f>
        <v>Establish, publish, maintain, and disseminate a security policy.; Review the security policy at least annually and update the policy when the environment changes.; Maintain and implement policies and procedures to manage service providers, with whom cardholder data is shared, or that could affect the security of cardholder data, as follows</v>
      </c>
    </row>
    <row r="940" spans="1:2" ht="31" thickBot="1" x14ac:dyDescent="0.25">
      <c r="A940" s="80" t="s">
        <v>1829</v>
      </c>
      <c r="B940" s="53" t="str">
        <f>CONCATENATE(B914,"; ",B907,"; ",B738)</f>
        <v>Implement an incident response plan. Be prepared to respond immediately to a system breach.; Maintain and implement policies and procedures to manage service providers, with whom cardholder data is shared, or that could affect the security of cardholder data, as follows; Follow change control processes and procedures for all changes to system components. The processes must include the following:</v>
      </c>
    </row>
    <row r="941" spans="1:2" ht="17" thickBot="1" x14ac:dyDescent="0.25">
      <c r="A941" s="79" t="s">
        <v>1830</v>
      </c>
      <c r="B941" s="53" t="str">
        <f>CONCATENATE(B910,"; ",B799)</f>
        <v>Ensure there is an established process for engaging service providers including proper due diligence prior to engagement.; Restrict physical access to cardholder data</v>
      </c>
    </row>
    <row r="942" spans="1:2" ht="17" thickBot="1" x14ac:dyDescent="0.25">
      <c r="A942" s="80" t="s">
        <v>1831</v>
      </c>
      <c r="B942" s="53" t="str">
        <f>CONCATENATE(B910,"; ",B721)</f>
        <v>Ensure there is an established process for engaging service providers including proper due diligence prior to engagement.; Use strong cryptography and security protocols to safeguard sensitive cardholder data during transmission over open, public networks, including the following: • Only trusted keys and certificates are accepted. • The protocol in use only supports secure versions or configurations. • The encryption strength is appropriate for the encryption methodology in use. Note: Where SSL/early TLS is used, the requirements in Appendix A2 must be completed. Examples of open, public networks include but are not limited to: • The Internet • Wireless technologies, including 802.11 and Bluetooth • Cellular technologies, for example, Global System for Mobile communications (GSM), Code division multiple access (CDMA) • General Packet Radio Service (GPRS). • Satellite communications.</v>
      </c>
    </row>
    <row r="943" spans="1:2" ht="17" thickBot="1" x14ac:dyDescent="0.25">
      <c r="A943" s="79" t="s">
        <v>1833</v>
      </c>
      <c r="B943" s="53" t="str">
        <f>CONCATENATE(B876,"; ",B907)</f>
        <v>Use intrusion-detection and/or intrusion-prevention techniques to detect and/or prevent intrusions into the network. Monitor all traffic at the perimeter of the cardholder data environment as well as at critical points in the cardholder data environment, and alert personnel to suspected compromises. Keep all intrusion-detection and prevention engines, baselines, and signatures up to date.; Maintain and implement policies and procedures to manage service providers, with whom cardholder data is shared, or that could affect the security of cardholder data, as follows</v>
      </c>
    </row>
    <row r="944" spans="1:2" ht="61" thickBot="1" x14ac:dyDescent="0.25">
      <c r="A944" s="80" t="s">
        <v>1834</v>
      </c>
      <c r="B944" s="53" t="str">
        <f>CONCATENATE(B661,"; ",B859,"; ",B854,"; ",B837,"; ",B829,"; ",B876)</f>
        <v>Establish and implement firewall and router configuration standards that include the following:; Additional requirement for service providers only: Implement a process for the timely detection and reporting of failures of critical security control systems, including but not limited to failure of: • Firewalls • IDS/IPS • FIM • Anti-virus • Physical access controls • Logical access controls • Audit logging mechanisms • Segmentation controls (if used) Note: This requirement is a best practice until January 31, 2018, after which it becomes a requirement.; Review logs and security events for all system components to identify anomalies or suspicious activity. Note: Log harvesting, parsing, and alerting tools may be used to meet this Requirement.; Record at least the following audit trail entries for all system components for each event:; Implement automated audit trails for all system components to reconstruct the following events:; Use intrusion-detection and/or intrusion-prevention techniques to detect and/or prevent intrusions into the network. Monitor all traffic at the perimeter of the cardholder data environment as well as at critical points in the cardholder data environment, and alert personnel to suspected compromises. Keep all intrusion-detection and prevention engines, baselines, and signatures up to date.</v>
      </c>
    </row>
    <row r="945" spans="1:2" x14ac:dyDescent="0.2">
      <c r="A945" s="77" t="s">
        <v>1835</v>
      </c>
      <c r="B945" s="53" t="str">
        <f>CONCATENATE(B881,"; ",B799)</f>
        <v>Establish, publish, maintain, and disseminate a security policy.; Restrict physical access to cardholder data</v>
      </c>
    </row>
    <row r="946" spans="1:2" x14ac:dyDescent="0.2">
      <c r="A946" s="77" t="s">
        <v>1836</v>
      </c>
      <c r="B946" s="53" t="str">
        <f>CONCATENATE(B895,"; ",B897)</f>
        <v>Ensure that the security policy and procedures clearly define information security responsibilities for all personnel.; Assign to an individual or team the following information security management responsibilities:</v>
      </c>
    </row>
    <row r="947" spans="1:2" ht="17" thickBot="1" x14ac:dyDescent="0.25">
      <c r="A947" s="77" t="s">
        <v>1838</v>
      </c>
      <c r="B947" s="53" t="str">
        <f>CONCATENATE(B903,"; ",B749)</f>
        <v>Implement a formal security awareness program to make all personnel aware of the cardholder data security policy and procedures.; Address common coding vulnerabilities in software-development processes as follows: • Train developers at least annually in up-to-date secure coding techniques, including how to avoid common coding vulnerabilities. • Develop applications based on secure coding guidelines. Note: The vulnerabilities listed at 6.5.1 through 6.5.10 were current with industry best practices when this version of PCI DSS was published. However, as industry best practices for vulnerability management are updated (for example, the OWASP Guide, SANS CWE Top 25, CERT Secure Coding, etc.), the current best practices must be used for these requirements.</v>
      </c>
    </row>
    <row r="948" spans="1:2" ht="31" thickBot="1" x14ac:dyDescent="0.25">
      <c r="A948" s="79" t="s">
        <v>1840</v>
      </c>
      <c r="B948" s="53" t="str">
        <f>CONCATENATE(B737,"; ",B746)</f>
        <v>Review custom code prior to release to production or customers in order to identify any potential coding vulnerability (using either manual or automated processes) to include at least the following: • Code changes are reviewed by individuals other than the originating code author, and by individuals knowledgeable about code-review techniques and secure coding practices. • Code reviews ensure code is developed according to secure coding guidelines • Appropriate corrections are implemented prior to release. • Code-review results are reviewed and approved by management prior to release. Note: This requirement for code reviews applies to all custom code (both internal and public-facing), as part of the system development life cycle. Code reviews can be conducted by knowledgeable internal personnel or third parties. Public-facing web applications are also subject to additional controls, to address ongoing threats and vulnerabilities after implementation, as defined at PCI DSS Requirement 6.6.; Functionality testing to verify that the change does not adversely impact the security of the system.</v>
      </c>
    </row>
    <row r="949" spans="1:2" ht="17" thickBot="1" x14ac:dyDescent="0.25">
      <c r="A949" s="80" t="s">
        <v>1841</v>
      </c>
      <c r="B949" s="53" t="str">
        <f>CONCATENATE(B735,"; ",B736)</f>
        <v>Develop internal and external software applications (including web-based administrative access to applications) securely, as follows: • In accordance with PCI DSS (for example, secure authentication and logging) • Based on industry standards and/or best practices. • Incorporating information security throughout the software-development life cycle Note: This applies to all software developed internally as well as bespoke or custom software developed by a third party.; Remove development, test and/or custom application accounts, user IDs, and passwords before applications become active or are released to customers.</v>
      </c>
    </row>
    <row r="950" spans="1:2" ht="31" thickBot="1" x14ac:dyDescent="0.25">
      <c r="A950" s="77" t="s">
        <v>1842</v>
      </c>
      <c r="B950" s="53" t="str">
        <f>CONCATENATE(B914,"; ",B907,"; ",B913)</f>
        <v>Implement an incident response plan. Be prepared to respond immediately to a system breach.; Maintain and implement policies and procedures to manage service providers, with whom cardholder data is shared, or that could affect the security of cardholder data, as follows; Additional requirement for service providers only: Service providers acknowledge in writing to customers that they are responsible for the security of cardholder data the service provider possesses or otherwise stores, processes, or transmits on behalf of the customer, or to the extent that they could impact the security of the customer’s cardholder data environment. Note: The exact wording of an acknowledgement will depend on the agreement between the two parties, the details of the service being provided, and the responsibilities assigned to each party. The acknowledgement does not have to include the exact wording provided in this requirement.</v>
      </c>
    </row>
    <row r="951" spans="1:2" ht="31" thickBot="1" x14ac:dyDescent="0.25">
      <c r="A951" s="79" t="s">
        <v>1843</v>
      </c>
      <c r="B951" s="53" t="str">
        <f>CONCATENATE(B903,"; ",B762,"; ",B773,"; ",B799)</f>
        <v>Implement a formal security awareness program to make all personnel aware of the cardholder data security policy and procedures.; Restrict access to cardholder data by business need to know; Assign a unique ID to each person with computer access; Restrict physical access to cardholder data</v>
      </c>
    </row>
    <row r="952" spans="1:2" ht="31" thickBot="1" x14ac:dyDescent="0.25">
      <c r="A952" s="80" t="s">
        <v>1844</v>
      </c>
      <c r="B952" s="53" t="str">
        <f>CONCATENATE(B762,"; ",B773,"; ",B799)</f>
        <v>Restrict access to cardholder data by business need to know; Assign a unique ID to each person with computer access; Restrict physical access to cardholder data</v>
      </c>
    </row>
    <row r="953" spans="1:2" x14ac:dyDescent="0.2">
      <c r="A953" s="78" t="s">
        <v>2248</v>
      </c>
      <c r="B953" s="53" t="str">
        <f>CONCATENATE(B881,"; ",B731)</f>
        <v>Establish, publish, maintain, and disseminate a security policy.; Ensure that security policies and operational procedures for protecting systems against malware are documented, in use, and known to all affected parties.</v>
      </c>
    </row>
    <row r="954" spans="1:2" ht="31" thickBot="1" x14ac:dyDescent="0.25">
      <c r="A954" s="77" t="s">
        <v>1845</v>
      </c>
      <c r="B954" s="53" t="str">
        <f>CONCATENATE(B881,"; ",B897,"; ",B903)</f>
        <v>Establish, publish, maintain, and disseminate a security policy.; Assign to an individual or team the following information security management responsibilities:; Implement a formal security awareness program to make all personnel aware of the cardholder data security policy and procedures.</v>
      </c>
    </row>
    <row r="955" spans="1:2" ht="17" thickBot="1" x14ac:dyDescent="0.25">
      <c r="A955" s="79" t="s">
        <v>1846</v>
      </c>
      <c r="B955" s="53" t="str">
        <f>CONCATENATE(B866,"; ",B870)</f>
        <v>Run internal and external network vulnerability scans at least quarterly and after any significant change in the network (such as new system component installations, changes in network topology, firewall rule modifications, product upgrades). Note: Multiple scan reports can be combined for the quarterly scan process to show that all systems were scanned and all applicable vulnerabilities have been addressed. Additional documentation may be required to verify non-remediated vulnerabilities are in the process of being addressed. For initial PCI DSS compliance, it is not required that four quarters of passing scans be completed if the assessor verifies 1) the most recent scan result was a passing scan, 2) the entity has documented policies and procedures requiring quarterly scanning, and 3) vulnerabilities noted in the scan results have been corrected as shown in a re-scan(s). For subsequent years after the initial PCI DSS review, four quarters of passing scans must have occurred.; Implement a methodology for penetration testing that includes the following: • Is based on industry-accepted penetration testing approaches (for example, NIST SP800-115) • Includes coverage for the entire CDE perimeter and critical systems • Includes testing from both inside and outside the network • Includes testing to validate any segmentation and scope-reduction controls • Defines application-layer penetration tests to include, at a minimum, the vulnerabilities listed in Requirement 6.5 • Defines network-layer penetration tests to include components that support network functions as well as operating systems • Includes review and consideration of threats and vulnerabilities experienced in the last 12 months • Specifies retention of penetration testing results and remediation activities results.</v>
      </c>
    </row>
    <row r="956" spans="1:2" ht="17" thickBot="1" x14ac:dyDescent="0.25">
      <c r="A956" s="80" t="s">
        <v>1847</v>
      </c>
      <c r="B956" s="53" t="str">
        <f>CONCATENATE(B866,"; ",B907)</f>
        <v>Run internal and external network vulnerability scans at least quarterly and after any significant change in the network (such as new system component installations, changes in network topology, firewall rule modifications, product upgrades). Note: Multiple scan reports can be combined for the quarterly scan process to show that all systems were scanned and all applicable vulnerabilities have been addressed. Additional documentation may be required to verify non-remediated vulnerabilities are in the process of being addressed. For initial PCI DSS compliance, it is not required that four quarters of passing scans be completed if the assessor verifies 1) the most recent scan result was a passing scan, 2) the entity has documented policies and procedures requiring quarterly scanning, and 3) vulnerabilities noted in the scan results have been corrected as shown in a re-scan(s). For subsequent years after the initial PCI DSS review, four quarters of passing scans must have occurred.; Maintain and implement policies and procedures to manage service providers, with whom cardholder data is shared, or that could affect the security of cardholder data, as follows</v>
      </c>
    </row>
    <row r="957" spans="1:2" ht="30" x14ac:dyDescent="0.2">
      <c r="A957" s="77" t="s">
        <v>1848</v>
      </c>
      <c r="B957" s="53" t="str">
        <f>CONCATENATE(B914,"; ",B827)</f>
        <v>Implement an incident response plan. Be prepared to respond immediately to a system breach.; Track and monitor all access to network resources and cardholder data</v>
      </c>
    </row>
    <row r="958" spans="1:2" x14ac:dyDescent="0.2">
      <c r="B958" s="53"/>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B990"/>
  <sheetViews>
    <sheetView workbookViewId="0">
      <pane ySplit="1" topLeftCell="A143" activePane="bottomLeft" state="frozen"/>
      <selection pane="bottomLeft" activeCell="H207" sqref="H207"/>
    </sheetView>
  </sheetViews>
  <sheetFormatPr baseColWidth="10" defaultColWidth="8.625" defaultRowHeight="16" x14ac:dyDescent="0.2"/>
  <cols>
    <col min="1" max="1" width="6" style="86" customWidth="1"/>
    <col min="2" max="2" width="8.625" style="86" customWidth="1"/>
    <col min="3" max="3" width="28.375" style="86" customWidth="1"/>
    <col min="4" max="4" width="19.625" style="86" customWidth="1"/>
    <col min="5" max="7" width="26.875" style="86" customWidth="1"/>
    <col min="8" max="8" width="16.75" style="86" customWidth="1"/>
    <col min="9" max="9" width="22.125" style="86" customWidth="1"/>
    <col min="10" max="10" width="6.125" style="86" customWidth="1"/>
    <col min="11" max="11" width="5.125" style="346" customWidth="1"/>
    <col min="12" max="12" width="8.625" style="86" customWidth="1"/>
    <col min="13" max="13" width="7" style="86" customWidth="1"/>
    <col min="14" max="14" width="7.375" style="86" customWidth="1"/>
    <col min="15" max="15" width="10.75" style="86" customWidth="1"/>
    <col min="16" max="16" width="7.375" style="86" customWidth="1"/>
    <col min="17" max="21" width="9.25" style="86" customWidth="1"/>
    <col min="22" max="22" width="12.125" style="86" customWidth="1"/>
    <col min="23" max="24" width="9.25" style="86" customWidth="1"/>
    <col min="25" max="25" width="11.75" style="86" customWidth="1"/>
    <col min="26" max="27" width="12.25" style="86" customWidth="1"/>
    <col min="28" max="28" width="12.25" style="244" customWidth="1"/>
  </cols>
  <sheetData>
    <row r="1" spans="1:28" ht="17" thickBot="1" x14ac:dyDescent="0.2">
      <c r="A1" s="195"/>
      <c r="B1" s="196"/>
      <c r="C1" s="196" t="s">
        <v>2388</v>
      </c>
      <c r="D1" s="196"/>
      <c r="E1" s="452" t="s">
        <v>2389</v>
      </c>
      <c r="F1" s="453"/>
      <c r="G1" s="453"/>
      <c r="H1" s="198" t="s">
        <v>2390</v>
      </c>
      <c r="I1" s="198"/>
      <c r="J1" s="454" t="s">
        <v>2391</v>
      </c>
      <c r="K1" s="453"/>
      <c r="L1" s="453"/>
      <c r="M1" s="455" t="s">
        <v>2392</v>
      </c>
      <c r="N1" s="453"/>
      <c r="O1" s="453"/>
      <c r="P1" s="453"/>
      <c r="Q1" s="453"/>
      <c r="R1" s="453"/>
      <c r="S1" s="453"/>
      <c r="T1" s="453"/>
      <c r="U1" s="456" t="s">
        <v>2393</v>
      </c>
      <c r="V1" s="456"/>
      <c r="W1" s="456"/>
      <c r="X1" s="456"/>
      <c r="Y1" s="456"/>
      <c r="Z1" s="456"/>
      <c r="AA1" s="456"/>
      <c r="AB1" s="456"/>
    </row>
    <row r="2" spans="1:28" ht="46" thickBot="1" x14ac:dyDescent="0.2">
      <c r="A2" s="195" t="s">
        <v>1802</v>
      </c>
      <c r="B2" s="196" t="s">
        <v>1759</v>
      </c>
      <c r="C2" s="196" t="s">
        <v>1760</v>
      </c>
      <c r="D2" s="196" t="s">
        <v>1761</v>
      </c>
      <c r="E2" s="199" t="s">
        <v>2394</v>
      </c>
      <c r="F2" s="199" t="s">
        <v>2395</v>
      </c>
      <c r="G2" s="199" t="s">
        <v>2396</v>
      </c>
      <c r="H2" s="198" t="s">
        <v>2397</v>
      </c>
      <c r="I2" s="198" t="s">
        <v>2398</v>
      </c>
      <c r="J2" s="200" t="s">
        <v>1762</v>
      </c>
      <c r="K2" s="340" t="s">
        <v>1778</v>
      </c>
      <c r="L2" s="200" t="s">
        <v>1776</v>
      </c>
      <c r="M2" s="201" t="s">
        <v>1777</v>
      </c>
      <c r="N2" s="201" t="s">
        <v>1779</v>
      </c>
      <c r="O2" s="236" t="s">
        <v>2587</v>
      </c>
      <c r="P2" s="201" t="s">
        <v>1786</v>
      </c>
      <c r="Q2" s="201" t="s">
        <v>2399</v>
      </c>
      <c r="R2" s="201" t="s">
        <v>2400</v>
      </c>
      <c r="S2" s="201" t="s">
        <v>1787</v>
      </c>
      <c r="T2" s="201" t="s">
        <v>1782</v>
      </c>
      <c r="U2" s="245" t="s">
        <v>439</v>
      </c>
      <c r="V2" s="202" t="s">
        <v>440</v>
      </c>
      <c r="W2" s="203" t="s">
        <v>1803</v>
      </c>
      <c r="X2" s="204" t="s">
        <v>443</v>
      </c>
      <c r="Y2" s="203" t="s">
        <v>442</v>
      </c>
      <c r="Z2" s="203" t="s">
        <v>441</v>
      </c>
      <c r="AA2" s="203" t="s">
        <v>1775</v>
      </c>
      <c r="AB2" s="256" t="s">
        <v>2617</v>
      </c>
    </row>
    <row r="3" spans="1:28" ht="17" thickBot="1" x14ac:dyDescent="0.2">
      <c r="A3" s="195"/>
      <c r="B3" s="205" t="s">
        <v>342</v>
      </c>
      <c r="C3" s="206" t="s">
        <v>2</v>
      </c>
      <c r="D3" s="196">
        <f>VLOOKUP(B3,'HECVAT - Full'!A$3:D$321,4,TRUE)</f>
        <v>0</v>
      </c>
      <c r="E3" s="207"/>
      <c r="F3" s="207"/>
      <c r="G3" s="207"/>
      <c r="H3" s="198"/>
      <c r="I3" s="198"/>
      <c r="J3" s="208"/>
      <c r="K3" s="341"/>
      <c r="L3" s="209"/>
      <c r="M3" s="210"/>
      <c r="N3" s="201"/>
      <c r="O3" s="201"/>
      <c r="P3" s="201"/>
      <c r="Q3" s="201"/>
      <c r="R3" s="201"/>
      <c r="S3" s="201"/>
      <c r="T3" s="201"/>
      <c r="U3" s="353" t="s">
        <v>2419</v>
      </c>
      <c r="V3" s="353" t="s">
        <v>2419</v>
      </c>
      <c r="W3" s="353" t="s">
        <v>2419</v>
      </c>
      <c r="X3" s="353" t="s">
        <v>2419</v>
      </c>
      <c r="Y3" s="353" t="s">
        <v>2419</v>
      </c>
      <c r="Z3" s="353" t="s">
        <v>2419</v>
      </c>
      <c r="AA3" s="353" t="s">
        <v>2419</v>
      </c>
      <c r="AB3" s="353" t="s">
        <v>2419</v>
      </c>
    </row>
    <row r="4" spans="1:28" ht="17" thickBot="1" x14ac:dyDescent="0.2">
      <c r="A4" s="195"/>
      <c r="B4" s="211" t="s">
        <v>343</v>
      </c>
      <c r="C4" s="206" t="s">
        <v>3</v>
      </c>
      <c r="D4" s="196">
        <f>VLOOKUP(B4,'HECVAT - Full'!A$3:D$321,4,TRUE)</f>
        <v>0</v>
      </c>
      <c r="E4" s="207"/>
      <c r="F4" s="207"/>
      <c r="G4" s="207"/>
      <c r="H4" s="198"/>
      <c r="I4" s="198"/>
      <c r="J4" s="208"/>
      <c r="K4" s="341"/>
      <c r="L4" s="209"/>
      <c r="M4" s="210"/>
      <c r="N4" s="201"/>
      <c r="O4" s="201"/>
      <c r="P4" s="201"/>
      <c r="Q4" s="201"/>
      <c r="R4" s="201"/>
      <c r="S4" s="201"/>
      <c r="T4" s="201"/>
      <c r="U4" s="353" t="s">
        <v>2419</v>
      </c>
      <c r="V4" s="353" t="s">
        <v>2419</v>
      </c>
      <c r="W4" s="353" t="s">
        <v>2419</v>
      </c>
      <c r="X4" s="353" t="s">
        <v>2419</v>
      </c>
      <c r="Y4" s="353" t="s">
        <v>2419</v>
      </c>
      <c r="Z4" s="353" t="s">
        <v>2419</v>
      </c>
      <c r="AA4" s="353" t="s">
        <v>2419</v>
      </c>
      <c r="AB4" s="353" t="s">
        <v>2419</v>
      </c>
    </row>
    <row r="5" spans="1:28" ht="17" thickBot="1" x14ac:dyDescent="0.2">
      <c r="A5" s="195"/>
      <c r="B5" s="211" t="s">
        <v>344</v>
      </c>
      <c r="C5" s="206" t="s">
        <v>4</v>
      </c>
      <c r="D5" s="196">
        <f>VLOOKUP(B5,'HECVAT - Full'!A$3:D$321,4,TRUE)</f>
        <v>0</v>
      </c>
      <c r="E5" s="207"/>
      <c r="F5" s="207"/>
      <c r="G5" s="207"/>
      <c r="H5" s="198"/>
      <c r="I5" s="198"/>
      <c r="J5" s="208"/>
      <c r="K5" s="341"/>
      <c r="L5" s="209"/>
      <c r="M5" s="210"/>
      <c r="N5" s="201"/>
      <c r="O5" s="201"/>
      <c r="P5" s="201"/>
      <c r="Q5" s="201"/>
      <c r="R5" s="201"/>
      <c r="S5" s="201"/>
      <c r="T5" s="201"/>
      <c r="U5" s="353" t="s">
        <v>2419</v>
      </c>
      <c r="V5" s="353" t="s">
        <v>2419</v>
      </c>
      <c r="W5" s="353" t="s">
        <v>2419</v>
      </c>
      <c r="X5" s="353" t="s">
        <v>2419</v>
      </c>
      <c r="Y5" s="353" t="s">
        <v>2419</v>
      </c>
      <c r="Z5" s="353" t="s">
        <v>2419</v>
      </c>
      <c r="AA5" s="353" t="s">
        <v>2419</v>
      </c>
      <c r="AB5" s="353" t="s">
        <v>2419</v>
      </c>
    </row>
    <row r="6" spans="1:28" ht="17" thickBot="1" x14ac:dyDescent="0.2">
      <c r="A6" s="195"/>
      <c r="B6" s="211" t="s">
        <v>345</v>
      </c>
      <c r="C6" s="206" t="s">
        <v>5</v>
      </c>
      <c r="D6" s="196">
        <f>VLOOKUP(B6,'HECVAT - Full'!A$3:D$321,4,TRUE)</f>
        <v>0</v>
      </c>
      <c r="E6" s="207"/>
      <c r="F6" s="207"/>
      <c r="G6" s="207"/>
      <c r="H6" s="198"/>
      <c r="I6" s="198"/>
      <c r="J6" s="208"/>
      <c r="K6" s="341"/>
      <c r="L6" s="209"/>
      <c r="M6" s="210"/>
      <c r="N6" s="201"/>
      <c r="O6" s="201"/>
      <c r="P6" s="201"/>
      <c r="Q6" s="201"/>
      <c r="R6" s="201"/>
      <c r="S6" s="201"/>
      <c r="T6" s="201"/>
      <c r="U6" s="353" t="s">
        <v>2419</v>
      </c>
      <c r="V6" s="353" t="s">
        <v>2419</v>
      </c>
      <c r="W6" s="353" t="s">
        <v>2419</v>
      </c>
      <c r="X6" s="353" t="s">
        <v>2419</v>
      </c>
      <c r="Y6" s="353" t="s">
        <v>2419</v>
      </c>
      <c r="Z6" s="353" t="s">
        <v>2419</v>
      </c>
      <c r="AA6" s="353" t="s">
        <v>2419</v>
      </c>
      <c r="AB6" s="353" t="s">
        <v>2419</v>
      </c>
    </row>
    <row r="7" spans="1:28" ht="17" thickBot="1" x14ac:dyDescent="0.2">
      <c r="A7" s="195"/>
      <c r="B7" s="211" t="s">
        <v>346</v>
      </c>
      <c r="C7" s="206" t="s">
        <v>2401</v>
      </c>
      <c r="D7" s="196">
        <f>VLOOKUP(B7,'HECVAT - Full'!A$3:D$321,4,TRUE)</f>
        <v>0</v>
      </c>
      <c r="E7" s="207"/>
      <c r="F7" s="207"/>
      <c r="G7" s="207"/>
      <c r="H7" s="198"/>
      <c r="I7" s="198"/>
      <c r="J7" s="208"/>
      <c r="K7" s="341"/>
      <c r="L7" s="209"/>
      <c r="M7" s="210"/>
      <c r="N7" s="201"/>
      <c r="O7" s="201"/>
      <c r="P7" s="201"/>
      <c r="Q7" s="201"/>
      <c r="R7" s="201"/>
      <c r="S7" s="201"/>
      <c r="T7" s="201"/>
      <c r="U7" s="353" t="s">
        <v>2419</v>
      </c>
      <c r="V7" s="353" t="s">
        <v>2419</v>
      </c>
      <c r="W7" s="353" t="s">
        <v>2419</v>
      </c>
      <c r="X7" s="353" t="s">
        <v>2419</v>
      </c>
      <c r="Y7" s="353" t="s">
        <v>2419</v>
      </c>
      <c r="Z7" s="353" t="s">
        <v>2419</v>
      </c>
      <c r="AA7" s="353" t="s">
        <v>2419</v>
      </c>
      <c r="AB7" s="353" t="s">
        <v>2419</v>
      </c>
    </row>
    <row r="8" spans="1:28" ht="17" thickBot="1" x14ac:dyDescent="0.2">
      <c r="A8" s="195"/>
      <c r="B8" s="211" t="s">
        <v>347</v>
      </c>
      <c r="C8" s="206" t="s">
        <v>6</v>
      </c>
      <c r="D8" s="196">
        <f>VLOOKUP(B8,'HECVAT - Full'!A$3:D$321,4,TRUE)</f>
        <v>0</v>
      </c>
      <c r="E8" s="207"/>
      <c r="F8" s="207"/>
      <c r="G8" s="207"/>
      <c r="H8" s="198"/>
      <c r="I8" s="198"/>
      <c r="J8" s="208"/>
      <c r="K8" s="341"/>
      <c r="L8" s="209"/>
      <c r="M8" s="210"/>
      <c r="N8" s="201"/>
      <c r="O8" s="201"/>
      <c r="P8" s="201"/>
      <c r="Q8" s="201"/>
      <c r="R8" s="201"/>
      <c r="S8" s="201"/>
      <c r="T8" s="201"/>
      <c r="U8" s="353" t="s">
        <v>2419</v>
      </c>
      <c r="V8" s="353" t="s">
        <v>2419</v>
      </c>
      <c r="W8" s="353" t="s">
        <v>2419</v>
      </c>
      <c r="X8" s="353" t="s">
        <v>2419</v>
      </c>
      <c r="Y8" s="353" t="s">
        <v>2419</v>
      </c>
      <c r="Z8" s="353" t="s">
        <v>2419</v>
      </c>
      <c r="AA8" s="353" t="s">
        <v>2419</v>
      </c>
      <c r="AB8" s="353" t="s">
        <v>2419</v>
      </c>
    </row>
    <row r="9" spans="1:28" ht="17" thickBot="1" x14ac:dyDescent="0.2">
      <c r="A9" s="195"/>
      <c r="B9" s="211" t="s">
        <v>348</v>
      </c>
      <c r="C9" s="206" t="s">
        <v>7</v>
      </c>
      <c r="D9" s="196">
        <f>VLOOKUP(B9,'HECVAT - Full'!A$3:D$321,4,TRUE)</f>
        <v>0</v>
      </c>
      <c r="E9" s="207"/>
      <c r="F9" s="207"/>
      <c r="G9" s="207"/>
      <c r="H9" s="198"/>
      <c r="I9" s="198"/>
      <c r="J9" s="208"/>
      <c r="K9" s="341"/>
      <c r="L9" s="209"/>
      <c r="M9" s="210"/>
      <c r="N9" s="201"/>
      <c r="O9" s="201"/>
      <c r="P9" s="201"/>
      <c r="Q9" s="201"/>
      <c r="R9" s="201"/>
      <c r="S9" s="201"/>
      <c r="T9" s="201"/>
      <c r="U9" s="353" t="s">
        <v>2419</v>
      </c>
      <c r="V9" s="353" t="s">
        <v>2419</v>
      </c>
      <c r="W9" s="353" t="s">
        <v>2419</v>
      </c>
      <c r="X9" s="353" t="s">
        <v>2419</v>
      </c>
      <c r="Y9" s="353" t="s">
        <v>2419</v>
      </c>
      <c r="Z9" s="353" t="s">
        <v>2419</v>
      </c>
      <c r="AA9" s="353" t="s">
        <v>2419</v>
      </c>
      <c r="AB9" s="353" t="s">
        <v>2419</v>
      </c>
    </row>
    <row r="10" spans="1:28" ht="17" thickBot="1" x14ac:dyDescent="0.2">
      <c r="A10" s="195"/>
      <c r="B10" s="211" t="s">
        <v>349</v>
      </c>
      <c r="C10" s="206" t="s">
        <v>8</v>
      </c>
      <c r="D10" s="196">
        <f>VLOOKUP(B10,'HECVAT - Full'!A$3:D$321,4,TRUE)</f>
        <v>0</v>
      </c>
      <c r="E10" s="207"/>
      <c r="F10" s="207"/>
      <c r="G10" s="207"/>
      <c r="H10" s="198"/>
      <c r="I10" s="198"/>
      <c r="J10" s="208"/>
      <c r="K10" s="341"/>
      <c r="L10" s="209"/>
      <c r="M10" s="210"/>
      <c r="N10" s="201"/>
      <c r="O10" s="201"/>
      <c r="P10" s="201"/>
      <c r="Q10" s="201"/>
      <c r="R10" s="201"/>
      <c r="S10" s="201"/>
      <c r="T10" s="201"/>
      <c r="U10" s="353" t="s">
        <v>2419</v>
      </c>
      <c r="V10" s="353" t="s">
        <v>2419</v>
      </c>
      <c r="W10" s="353" t="s">
        <v>2419</v>
      </c>
      <c r="X10" s="353" t="s">
        <v>2419</v>
      </c>
      <c r="Y10" s="353" t="s">
        <v>2419</v>
      </c>
      <c r="Z10" s="353" t="s">
        <v>2419</v>
      </c>
      <c r="AA10" s="353" t="s">
        <v>2419</v>
      </c>
      <c r="AB10" s="353" t="s">
        <v>2419</v>
      </c>
    </row>
    <row r="11" spans="1:28" ht="17" thickBot="1" x14ac:dyDescent="0.2">
      <c r="A11" s="195"/>
      <c r="B11" s="211" t="s">
        <v>350</v>
      </c>
      <c r="C11" s="206" t="s">
        <v>9</v>
      </c>
      <c r="D11" s="196">
        <f>VLOOKUP(B11,'HECVAT - Full'!A$3:D$321,4,TRUE)</f>
        <v>0</v>
      </c>
      <c r="E11" s="207"/>
      <c r="F11" s="207"/>
      <c r="G11" s="207"/>
      <c r="H11" s="198"/>
      <c r="I11" s="198"/>
      <c r="J11" s="208"/>
      <c r="K11" s="341"/>
      <c r="L11" s="209"/>
      <c r="M11" s="210"/>
      <c r="N11" s="201"/>
      <c r="O11" s="201"/>
      <c r="P11" s="201"/>
      <c r="Q11" s="201"/>
      <c r="R11" s="201"/>
      <c r="S11" s="201"/>
      <c r="T11" s="201"/>
      <c r="U11" s="353" t="s">
        <v>2419</v>
      </c>
      <c r="V11" s="353" t="s">
        <v>2419</v>
      </c>
      <c r="W11" s="353" t="s">
        <v>2419</v>
      </c>
      <c r="X11" s="353" t="s">
        <v>2419</v>
      </c>
      <c r="Y11" s="353" t="s">
        <v>2419</v>
      </c>
      <c r="Z11" s="353" t="s">
        <v>2419</v>
      </c>
      <c r="AA11" s="353" t="s">
        <v>2419</v>
      </c>
      <c r="AB11" s="353" t="s">
        <v>2419</v>
      </c>
    </row>
    <row r="12" spans="1:28" ht="17" thickBot="1" x14ac:dyDescent="0.2">
      <c r="A12" s="195"/>
      <c r="B12" s="211" t="s">
        <v>351</v>
      </c>
      <c r="C12" s="206" t="s">
        <v>2402</v>
      </c>
      <c r="D12" s="196">
        <f>VLOOKUP(B12,'HECVAT - Full'!A$3:D$321,4,TRUE)</f>
        <v>0</v>
      </c>
      <c r="E12" s="207"/>
      <c r="F12" s="207"/>
      <c r="G12" s="207"/>
      <c r="H12" s="198"/>
      <c r="I12" s="198"/>
      <c r="J12" s="208"/>
      <c r="K12" s="341"/>
      <c r="L12" s="209"/>
      <c r="M12" s="210"/>
      <c r="N12" s="201"/>
      <c r="O12" s="201"/>
      <c r="P12" s="201"/>
      <c r="Q12" s="201"/>
      <c r="R12" s="201"/>
      <c r="S12" s="201"/>
      <c r="T12" s="201"/>
      <c r="U12" s="353" t="s">
        <v>2419</v>
      </c>
      <c r="V12" s="353" t="s">
        <v>2419</v>
      </c>
      <c r="W12" s="353" t="s">
        <v>2419</v>
      </c>
      <c r="X12" s="353" t="s">
        <v>2419</v>
      </c>
      <c r="Y12" s="353" t="s">
        <v>2419</v>
      </c>
      <c r="Z12" s="353" t="s">
        <v>2419</v>
      </c>
      <c r="AA12" s="353" t="s">
        <v>2419</v>
      </c>
      <c r="AB12" s="353" t="s">
        <v>2419</v>
      </c>
    </row>
    <row r="13" spans="1:28" ht="17" thickBot="1" x14ac:dyDescent="0.2">
      <c r="A13" s="195"/>
      <c r="B13" s="211" t="s">
        <v>2293</v>
      </c>
      <c r="C13" s="206" t="s">
        <v>2403</v>
      </c>
      <c r="D13" s="196">
        <f>VLOOKUP(B13,'HECVAT - Full'!A$3:D$321,4,TRUE)</f>
        <v>0</v>
      </c>
      <c r="E13" s="207"/>
      <c r="F13" s="207"/>
      <c r="G13" s="207"/>
      <c r="H13" s="198"/>
      <c r="I13" s="198"/>
      <c r="J13" s="208"/>
      <c r="K13" s="341"/>
      <c r="L13" s="209"/>
      <c r="M13" s="210"/>
      <c r="N13" s="201"/>
      <c r="O13" s="201"/>
      <c r="P13" s="201"/>
      <c r="Q13" s="201"/>
      <c r="R13" s="201"/>
      <c r="S13" s="201"/>
      <c r="T13" s="201"/>
      <c r="U13" s="353" t="s">
        <v>2419</v>
      </c>
      <c r="V13" s="353" t="s">
        <v>2419</v>
      </c>
      <c r="W13" s="353" t="s">
        <v>2419</v>
      </c>
      <c r="X13" s="353" t="s">
        <v>2419</v>
      </c>
      <c r="Y13" s="353" t="s">
        <v>2419</v>
      </c>
      <c r="Z13" s="353" t="s">
        <v>2419</v>
      </c>
      <c r="AA13" s="353" t="s">
        <v>2419</v>
      </c>
      <c r="AB13" s="353" t="s">
        <v>2419</v>
      </c>
    </row>
    <row r="14" spans="1:28" ht="17" thickBot="1" x14ac:dyDescent="0.2">
      <c r="A14" s="195"/>
      <c r="B14" s="211" t="s">
        <v>2294</v>
      </c>
      <c r="C14" s="206" t="s">
        <v>2404</v>
      </c>
      <c r="D14" s="196">
        <f>VLOOKUP(B14,'HECVAT - Full'!A$3:D$321,4,TRUE)</f>
        <v>0</v>
      </c>
      <c r="E14" s="207"/>
      <c r="F14" s="207"/>
      <c r="G14" s="207"/>
      <c r="H14" s="198"/>
      <c r="I14" s="198"/>
      <c r="J14" s="208"/>
      <c r="K14" s="341"/>
      <c r="L14" s="209"/>
      <c r="M14" s="210"/>
      <c r="N14" s="201"/>
      <c r="O14" s="201"/>
      <c r="P14" s="201"/>
      <c r="Q14" s="201"/>
      <c r="R14" s="201"/>
      <c r="S14" s="201"/>
      <c r="T14" s="201"/>
      <c r="U14" s="353" t="s">
        <v>2419</v>
      </c>
      <c r="V14" s="353" t="s">
        <v>2419</v>
      </c>
      <c r="W14" s="353" t="s">
        <v>2419</v>
      </c>
      <c r="X14" s="353" t="s">
        <v>2419</v>
      </c>
      <c r="Y14" s="353" t="s">
        <v>2419</v>
      </c>
      <c r="Z14" s="353" t="s">
        <v>2419</v>
      </c>
      <c r="AA14" s="353" t="s">
        <v>2419</v>
      </c>
      <c r="AB14" s="353" t="s">
        <v>2419</v>
      </c>
    </row>
    <row r="15" spans="1:28" ht="17" thickBot="1" x14ac:dyDescent="0.2">
      <c r="A15" s="195"/>
      <c r="B15" s="211" t="s">
        <v>2405</v>
      </c>
      <c r="C15" s="206" t="s">
        <v>2406</v>
      </c>
      <c r="D15" s="196">
        <f>VLOOKUP(B15,'HECVAT - Full'!A$3:D$321,4,TRUE)</f>
        <v>0</v>
      </c>
      <c r="E15" s="207"/>
      <c r="F15" s="207"/>
      <c r="G15" s="207"/>
      <c r="H15" s="198"/>
      <c r="I15" s="198"/>
      <c r="J15" s="208"/>
      <c r="K15" s="341"/>
      <c r="L15" s="209"/>
      <c r="M15" s="210"/>
      <c r="N15" s="201"/>
      <c r="O15" s="201"/>
      <c r="P15" s="201"/>
      <c r="Q15" s="201"/>
      <c r="R15" s="201"/>
      <c r="S15" s="201"/>
      <c r="T15" s="201"/>
      <c r="U15" s="353" t="s">
        <v>2419</v>
      </c>
      <c r="V15" s="353" t="s">
        <v>2419</v>
      </c>
      <c r="W15" s="353" t="s">
        <v>2419</v>
      </c>
      <c r="X15" s="353" t="s">
        <v>2419</v>
      </c>
      <c r="Y15" s="353" t="s">
        <v>2419</v>
      </c>
      <c r="Z15" s="353" t="s">
        <v>2419</v>
      </c>
      <c r="AA15" s="353" t="s">
        <v>2419</v>
      </c>
      <c r="AB15" s="353" t="s">
        <v>2419</v>
      </c>
    </row>
    <row r="16" spans="1:28" ht="17" thickBot="1" x14ac:dyDescent="0.2">
      <c r="A16" s="195"/>
      <c r="B16" s="211" t="s">
        <v>2407</v>
      </c>
      <c r="C16" s="206" t="s">
        <v>2408</v>
      </c>
      <c r="D16" s="196">
        <f>VLOOKUP(B16,'HECVAT - Full'!A$3:D$321,4,TRUE)</f>
        <v>0</v>
      </c>
      <c r="E16" s="207"/>
      <c r="F16" s="207"/>
      <c r="G16" s="207"/>
      <c r="H16" s="198"/>
      <c r="I16" s="198"/>
      <c r="J16" s="208"/>
      <c r="K16" s="341"/>
      <c r="L16" s="209"/>
      <c r="M16" s="210"/>
      <c r="N16" s="201"/>
      <c r="O16" s="201"/>
      <c r="P16" s="201"/>
      <c r="Q16" s="201"/>
      <c r="R16" s="201"/>
      <c r="S16" s="201"/>
      <c r="T16" s="201"/>
      <c r="U16" s="353" t="s">
        <v>2419</v>
      </c>
      <c r="V16" s="353" t="s">
        <v>2419</v>
      </c>
      <c r="W16" s="353" t="s">
        <v>2419</v>
      </c>
      <c r="X16" s="353" t="s">
        <v>2419</v>
      </c>
      <c r="Y16" s="353" t="s">
        <v>2419</v>
      </c>
      <c r="Z16" s="353" t="s">
        <v>2419</v>
      </c>
      <c r="AA16" s="353" t="s">
        <v>2419</v>
      </c>
      <c r="AB16" s="353" t="s">
        <v>2419</v>
      </c>
    </row>
    <row r="17" spans="1:28" ht="17" thickBot="1" x14ac:dyDescent="0.2">
      <c r="A17" s="195"/>
      <c r="B17" s="211" t="s">
        <v>2409</v>
      </c>
      <c r="C17" s="206" t="s">
        <v>2410</v>
      </c>
      <c r="D17" s="196">
        <f>VLOOKUP(B17,'HECVAT - Full'!A$3:D$321,4,TRUE)</f>
        <v>0</v>
      </c>
      <c r="E17" s="207"/>
      <c r="F17" s="207"/>
      <c r="G17" s="207"/>
      <c r="H17" s="198"/>
      <c r="I17" s="198"/>
      <c r="J17" s="208"/>
      <c r="K17" s="341"/>
      <c r="L17" s="209"/>
      <c r="M17" s="210"/>
      <c r="N17" s="201"/>
      <c r="O17" s="201"/>
      <c r="P17" s="201"/>
      <c r="Q17" s="201"/>
      <c r="R17" s="201"/>
      <c r="S17" s="201"/>
      <c r="T17" s="201"/>
      <c r="U17" s="353" t="s">
        <v>2419</v>
      </c>
      <c r="V17" s="353" t="s">
        <v>2419</v>
      </c>
      <c r="W17" s="353" t="s">
        <v>2419</v>
      </c>
      <c r="X17" s="353" t="s">
        <v>2419</v>
      </c>
      <c r="Y17" s="353" t="s">
        <v>2419</v>
      </c>
      <c r="Z17" s="353" t="s">
        <v>2419</v>
      </c>
      <c r="AA17" s="353" t="s">
        <v>2419</v>
      </c>
      <c r="AB17" s="353" t="s">
        <v>2419</v>
      </c>
    </row>
    <row r="18" spans="1:28" ht="81" thickBot="1" x14ac:dyDescent="0.2">
      <c r="A18" s="195">
        <v>1</v>
      </c>
      <c r="B18" s="196" t="s">
        <v>123</v>
      </c>
      <c r="C18" s="196" t="s">
        <v>74</v>
      </c>
      <c r="D18" s="196">
        <f>VLOOKUP(B18,'HECVAT - Full'!A$3:D$321,4,TRUE)</f>
        <v>0</v>
      </c>
      <c r="E18" s="269" t="s">
        <v>2394</v>
      </c>
      <c r="F18" s="217" t="s">
        <v>2740</v>
      </c>
      <c r="G18" s="269" t="s">
        <v>2395</v>
      </c>
      <c r="H18" s="198" t="s">
        <v>2321</v>
      </c>
      <c r="I18" s="198" t="s">
        <v>2322</v>
      </c>
      <c r="J18" s="213" t="b">
        <v>1</v>
      </c>
      <c r="K18" s="342">
        <v>1</v>
      </c>
      <c r="L18" s="214" t="s">
        <v>11</v>
      </c>
      <c r="M18" s="215" t="s">
        <v>15</v>
      </c>
      <c r="N18" s="201" t="str">
        <f>VLOOKUP(B18,'HECVAT - Full'!A:E,3,FALSE)</f>
        <v>No</v>
      </c>
      <c r="O18" s="201" t="str">
        <f>IF(LEN(VLOOKUP(B18,'Analyst Report'!$A:$H,6,TRUE))= 0,"",VLOOKUP(B18,'Analyst Report'!$A:$H,6,TRUE))</f>
        <v/>
      </c>
      <c r="P18" s="201">
        <f>IF((O18=""),(IF(ISNUMBER(FIND(M18,N18)), 1, 0)),(IF(ISNUMBER(FIND(M18,O18)), 1, 0)))</f>
        <v>0</v>
      </c>
      <c r="Q18" s="201">
        <v>10</v>
      </c>
      <c r="R18" s="201" t="str">
        <f>IF(LEN(VLOOKUP(B18,'Analyst Report'!$A$30:$H$289,8,TRUE))= 0,"",VLOOKUP(B18,'Analyst Report'!$A$30:$H$289,8,TRUE))</f>
        <v/>
      </c>
      <c r="S18" s="201">
        <f>(IF((ISNUMBER(R18)),R18,Q18))*K18</f>
        <v>10</v>
      </c>
      <c r="T18" s="239">
        <f>P18*S18</f>
        <v>0</v>
      </c>
      <c r="U18" s="353" t="s">
        <v>2419</v>
      </c>
      <c r="V18" s="353" t="s">
        <v>2419</v>
      </c>
      <c r="W18" s="353" t="s">
        <v>2419</v>
      </c>
      <c r="X18" s="353" t="s">
        <v>2419</v>
      </c>
      <c r="Y18" s="353" t="s">
        <v>2419</v>
      </c>
      <c r="Z18" s="353" t="s">
        <v>2419</v>
      </c>
      <c r="AA18" s="353" t="s">
        <v>2419</v>
      </c>
      <c r="AB18" s="353" t="s">
        <v>2419</v>
      </c>
    </row>
    <row r="19" spans="1:28" ht="177" thickBot="1" x14ac:dyDescent="0.2">
      <c r="A19" s="195">
        <f>A18+1</f>
        <v>2</v>
      </c>
      <c r="B19" s="196" t="s">
        <v>124</v>
      </c>
      <c r="C19" s="196" t="s">
        <v>444</v>
      </c>
      <c r="D19" s="196">
        <f>VLOOKUP(B19,'HECVAT - Full'!A$3:D$321,4,TRUE)</f>
        <v>0</v>
      </c>
      <c r="E19" s="217" t="s">
        <v>2411</v>
      </c>
      <c r="F19" s="217" t="s">
        <v>2743</v>
      </c>
      <c r="G19" s="217" t="s">
        <v>2412</v>
      </c>
      <c r="H19" s="218" t="s">
        <v>2376</v>
      </c>
      <c r="I19" s="218" t="s">
        <v>2323</v>
      </c>
      <c r="J19" s="213" t="b">
        <v>1</v>
      </c>
      <c r="K19" s="342">
        <v>1</v>
      </c>
      <c r="L19" s="214" t="s">
        <v>11</v>
      </c>
      <c r="M19" s="215" t="s">
        <v>18</v>
      </c>
      <c r="N19" s="201" t="str">
        <f>VLOOKUP(B19,'HECVAT - Full'!A:E,3,FALSE)</f>
        <v>No</v>
      </c>
      <c r="O19" s="321" t="str">
        <f>IF(LEN(VLOOKUP(B19,'Analyst Report'!$A:$H,6,TRUE))= 0,"",VLOOKUP(B19,'Analyst Report'!$A:$H,6,TRUE))</f>
        <v/>
      </c>
      <c r="P19" s="239">
        <f t="shared" ref="P19:P73" si="0">IF((O19=""),(IF(ISNUMBER(FIND(M19,N19)), 1, 0)),(IF(ISNUMBER(FIND(M19,O19)), 1, 0)))</f>
        <v>1</v>
      </c>
      <c r="Q19" s="201">
        <v>10</v>
      </c>
      <c r="R19" s="239" t="str">
        <f>IF(LEN(VLOOKUP(B19,'Analyst Report'!$A$30:$H$289,8,TRUE))= 0,"",VLOOKUP(B19,'Analyst Report'!$A$30:$H$289,8,TRUE))</f>
        <v/>
      </c>
      <c r="S19" s="321">
        <f t="shared" ref="S19:S85" si="1">(IF((ISNUMBER(R19)),R19,Q19))*K19</f>
        <v>10</v>
      </c>
      <c r="T19" s="239">
        <f t="shared" ref="T19:T73" si="2">P19*S19</f>
        <v>10</v>
      </c>
      <c r="U19" s="353" t="s">
        <v>2419</v>
      </c>
      <c r="V19" s="353" t="s">
        <v>2419</v>
      </c>
      <c r="W19" s="353" t="s">
        <v>2419</v>
      </c>
      <c r="X19" s="353" t="s">
        <v>2419</v>
      </c>
      <c r="Y19" s="353" t="s">
        <v>2419</v>
      </c>
      <c r="Z19" s="353" t="s">
        <v>2419</v>
      </c>
      <c r="AA19" s="353" t="s">
        <v>2419</v>
      </c>
      <c r="AB19" s="353" t="s">
        <v>2419</v>
      </c>
    </row>
    <row r="20" spans="1:28" ht="113" thickBot="1" x14ac:dyDescent="0.2">
      <c r="A20" s="195">
        <f t="shared" ref="A20:A86" si="3">A19+1</f>
        <v>3</v>
      </c>
      <c r="B20" s="196" t="s">
        <v>125</v>
      </c>
      <c r="C20" s="196" t="s">
        <v>2413</v>
      </c>
      <c r="D20" s="196">
        <f>VLOOKUP(B20,'HECVAT - Full'!A$3:D$321,4,TRUE)</f>
        <v>0</v>
      </c>
      <c r="E20" s="269" t="s">
        <v>2419</v>
      </c>
      <c r="F20" s="219" t="s">
        <v>2414</v>
      </c>
      <c r="G20" s="217" t="s">
        <v>2415</v>
      </c>
      <c r="H20" s="218" t="s">
        <v>2596</v>
      </c>
      <c r="I20" s="218" t="s">
        <v>2324</v>
      </c>
      <c r="J20" s="213" t="b">
        <v>1</v>
      </c>
      <c r="K20" s="342">
        <v>1</v>
      </c>
      <c r="L20" s="214" t="s">
        <v>11</v>
      </c>
      <c r="M20" s="215" t="s">
        <v>15</v>
      </c>
      <c r="N20" s="201" t="str">
        <f>VLOOKUP(B20,'HECVAT - Full'!A:E,3,FALSE)</f>
        <v>No</v>
      </c>
      <c r="O20" s="321" t="str">
        <f>IF(LEN(VLOOKUP(B20,'Analyst Report'!$A:$H,6,TRUE))= 0,"",VLOOKUP(B20,'Analyst Report'!$A:$H,6,TRUE))</f>
        <v/>
      </c>
      <c r="P20" s="239">
        <f t="shared" si="0"/>
        <v>0</v>
      </c>
      <c r="Q20" s="201">
        <v>10</v>
      </c>
      <c r="R20" s="239" t="str">
        <f>IF(LEN(VLOOKUP(B20,'Analyst Report'!$A$30:$H$289,8,TRUE))= 0,"",VLOOKUP(B20,'Analyst Report'!$A$30:$H$289,8,TRUE))</f>
        <v/>
      </c>
      <c r="S20" s="321">
        <f t="shared" si="1"/>
        <v>10</v>
      </c>
      <c r="T20" s="239">
        <f t="shared" si="2"/>
        <v>0</v>
      </c>
      <c r="U20" s="353" t="s">
        <v>2419</v>
      </c>
      <c r="V20" s="353" t="s">
        <v>2419</v>
      </c>
      <c r="W20" s="353" t="s">
        <v>2419</v>
      </c>
      <c r="X20" s="353" t="s">
        <v>2419</v>
      </c>
      <c r="Y20" s="353" t="s">
        <v>2419</v>
      </c>
      <c r="Z20" s="353" t="s">
        <v>2419</v>
      </c>
      <c r="AA20" s="353" t="s">
        <v>2419</v>
      </c>
      <c r="AB20" s="353" t="s">
        <v>2419</v>
      </c>
    </row>
    <row r="21" spans="1:28" ht="113" thickBot="1" x14ac:dyDescent="0.2">
      <c r="A21" s="195">
        <f t="shared" si="3"/>
        <v>4</v>
      </c>
      <c r="B21" s="196" t="s">
        <v>126</v>
      </c>
      <c r="C21" s="196" t="s">
        <v>2416</v>
      </c>
      <c r="D21" s="196">
        <f>VLOOKUP(B21,'HECVAT - Full'!A$3:D$321,4,TRUE)</f>
        <v>0</v>
      </c>
      <c r="E21" s="269" t="s">
        <v>2419</v>
      </c>
      <c r="F21" s="217" t="s">
        <v>2414</v>
      </c>
      <c r="G21" s="217" t="s">
        <v>2417</v>
      </c>
      <c r="H21" s="218" t="s">
        <v>2597</v>
      </c>
      <c r="I21" s="220" t="s">
        <v>2325</v>
      </c>
      <c r="J21" s="213" t="b">
        <v>1</v>
      </c>
      <c r="K21" s="342">
        <v>1</v>
      </c>
      <c r="L21" s="214" t="s">
        <v>11</v>
      </c>
      <c r="M21" s="215" t="s">
        <v>15</v>
      </c>
      <c r="N21" s="201" t="str">
        <f>VLOOKUP(B21,'HECVAT - Full'!A:E,3,FALSE)</f>
        <v>Yes</v>
      </c>
      <c r="O21" s="321" t="str">
        <f>IF(LEN(VLOOKUP(B21,'Analyst Report'!$A:$H,6,TRUE))= 0,"",VLOOKUP(B21,'Analyst Report'!$A:$H,6,TRUE))</f>
        <v/>
      </c>
      <c r="P21" s="239">
        <f t="shared" si="0"/>
        <v>1</v>
      </c>
      <c r="Q21" s="201"/>
      <c r="R21" s="239" t="str">
        <f>IF(LEN(VLOOKUP(B21,'Analyst Report'!$A$30:$H$289,8,TRUE))= 0,"",VLOOKUP(B21,'Analyst Report'!$A$30:$H$289,8,TRUE))</f>
        <v/>
      </c>
      <c r="S21" s="321">
        <f t="shared" si="1"/>
        <v>0</v>
      </c>
      <c r="T21" s="239">
        <f t="shared" si="2"/>
        <v>0</v>
      </c>
      <c r="U21" s="353" t="s">
        <v>2419</v>
      </c>
      <c r="V21" s="353" t="s">
        <v>2419</v>
      </c>
      <c r="W21" s="353" t="s">
        <v>2419</v>
      </c>
      <c r="X21" s="353" t="s">
        <v>2419</v>
      </c>
      <c r="Y21" s="353" t="s">
        <v>2419</v>
      </c>
      <c r="Z21" s="353" t="s">
        <v>2419</v>
      </c>
      <c r="AA21" s="353" t="s">
        <v>2419</v>
      </c>
      <c r="AB21" s="353" t="s">
        <v>2419</v>
      </c>
    </row>
    <row r="22" spans="1:28" ht="81" thickBot="1" x14ac:dyDescent="0.2">
      <c r="A22" s="195">
        <f t="shared" si="3"/>
        <v>5</v>
      </c>
      <c r="B22" s="196" t="s">
        <v>127</v>
      </c>
      <c r="C22" s="196" t="s">
        <v>2699</v>
      </c>
      <c r="D22" s="196">
        <f>VLOOKUP(B22,'HECVAT - Full'!A$3:D$321,4,TRUE)</f>
        <v>0</v>
      </c>
      <c r="E22" s="269" t="s">
        <v>2698</v>
      </c>
      <c r="F22" s="217" t="s">
        <v>2739</v>
      </c>
      <c r="G22" s="269" t="s">
        <v>2700</v>
      </c>
      <c r="H22" s="198" t="s">
        <v>2326</v>
      </c>
      <c r="I22" s="198" t="s">
        <v>2327</v>
      </c>
      <c r="J22" s="213" t="b">
        <v>1</v>
      </c>
      <c r="K22" s="342">
        <v>1</v>
      </c>
      <c r="L22" s="214" t="s">
        <v>11</v>
      </c>
      <c r="M22" s="215" t="s">
        <v>18</v>
      </c>
      <c r="N22" s="201" t="str">
        <f>VLOOKUP(B22,'HECVAT - Full'!A:E,3,FALSE)</f>
        <v>No</v>
      </c>
      <c r="O22" s="321" t="str">
        <f>IF(LEN(VLOOKUP(B22,'Analyst Report'!$A:$H,6,TRUE))= 0,"",VLOOKUP(B22,'Analyst Report'!$A:$H,6,TRUE))</f>
        <v/>
      </c>
      <c r="P22" s="239">
        <f t="shared" si="0"/>
        <v>1</v>
      </c>
      <c r="Q22" s="201">
        <v>10</v>
      </c>
      <c r="R22" s="239" t="str">
        <f>IF(LEN(VLOOKUP(B22,'Analyst Report'!$A$30:$H$289,8,TRUE))= 0,"",VLOOKUP(B22,'Analyst Report'!$A$30:$H$289,8,TRUE))</f>
        <v/>
      </c>
      <c r="S22" s="321">
        <f t="shared" si="1"/>
        <v>10</v>
      </c>
      <c r="T22" s="239">
        <f t="shared" si="2"/>
        <v>10</v>
      </c>
      <c r="U22" s="353" t="s">
        <v>2419</v>
      </c>
      <c r="V22" s="353" t="s">
        <v>2419</v>
      </c>
      <c r="W22" s="353" t="s">
        <v>2419</v>
      </c>
      <c r="X22" s="353" t="s">
        <v>2419</v>
      </c>
      <c r="Y22" s="353" t="s">
        <v>2419</v>
      </c>
      <c r="Z22" s="353" t="s">
        <v>2419</v>
      </c>
      <c r="AA22" s="353" t="s">
        <v>2419</v>
      </c>
      <c r="AB22" s="353" t="s">
        <v>2419</v>
      </c>
    </row>
    <row r="23" spans="1:28" ht="225" thickBot="1" x14ac:dyDescent="0.2">
      <c r="A23" s="195">
        <f t="shared" si="3"/>
        <v>6</v>
      </c>
      <c r="B23" s="196" t="s">
        <v>128</v>
      </c>
      <c r="C23" s="196" t="s">
        <v>2701</v>
      </c>
      <c r="D23" s="196">
        <f>VLOOKUP(B23,'HECVAT - Full'!A$3:D$321,4,TRUE)</f>
        <v>0</v>
      </c>
      <c r="E23" s="269" t="s">
        <v>2741</v>
      </c>
      <c r="F23" s="217" t="s">
        <v>2742</v>
      </c>
      <c r="G23" s="269"/>
      <c r="H23" s="198" t="s">
        <v>2377</v>
      </c>
      <c r="I23" s="198" t="s">
        <v>2328</v>
      </c>
      <c r="J23" s="213" t="b">
        <v>0</v>
      </c>
      <c r="K23" s="342">
        <v>1</v>
      </c>
      <c r="L23" s="214" t="s">
        <v>11</v>
      </c>
      <c r="M23" s="215" t="s">
        <v>15</v>
      </c>
      <c r="N23" s="201" t="str">
        <f>VLOOKUP(B23,'HECVAT - Full'!A:E,3,FALSE)</f>
        <v>Yes</v>
      </c>
      <c r="O23" s="321" t="str">
        <f>IF(LEN(VLOOKUP(B23,'Analyst Report'!$A:$H,6,TRUE))= 0,"",VLOOKUP(B23,'Analyst Report'!$A:$H,6,TRUE))</f>
        <v/>
      </c>
      <c r="P23" s="239">
        <f t="shared" si="0"/>
        <v>1</v>
      </c>
      <c r="Q23" s="201">
        <v>10</v>
      </c>
      <c r="R23" s="239" t="str">
        <f>IF(LEN(VLOOKUP(B23,'Analyst Report'!$A$30:$H$289,8,TRUE))= 0,"",VLOOKUP(B23,'Analyst Report'!$A$30:$H$289,8,TRUE))</f>
        <v/>
      </c>
      <c r="S23" s="321">
        <f t="shared" si="1"/>
        <v>10</v>
      </c>
      <c r="T23" s="239">
        <f t="shared" si="2"/>
        <v>10</v>
      </c>
      <c r="U23" s="353" t="s">
        <v>2419</v>
      </c>
      <c r="V23" s="353" t="s">
        <v>2419</v>
      </c>
      <c r="W23" s="353" t="s">
        <v>2419</v>
      </c>
      <c r="X23" s="353" t="s">
        <v>2419</v>
      </c>
      <c r="Y23" s="353" t="s">
        <v>2419</v>
      </c>
      <c r="Z23" s="353" t="s">
        <v>2419</v>
      </c>
      <c r="AA23" s="353" t="s">
        <v>2419</v>
      </c>
      <c r="AB23" s="353" t="s">
        <v>2419</v>
      </c>
    </row>
    <row r="24" spans="1:28" ht="46" thickBot="1" x14ac:dyDescent="0.2">
      <c r="A24" s="195">
        <f t="shared" si="3"/>
        <v>7</v>
      </c>
      <c r="B24" s="196" t="s">
        <v>129</v>
      </c>
      <c r="C24" s="196" t="s">
        <v>2618</v>
      </c>
      <c r="D24" s="196">
        <f>VLOOKUP(B24,'HECVAT - Full'!A$3:D$321,4,TRUE)</f>
        <v>0</v>
      </c>
      <c r="E24" s="269" t="s">
        <v>2697</v>
      </c>
      <c r="F24" s="269" t="s">
        <v>2419</v>
      </c>
      <c r="G24" s="269" t="s">
        <v>2419</v>
      </c>
      <c r="H24" s="198"/>
      <c r="I24" s="198"/>
      <c r="J24" s="213"/>
      <c r="K24" s="342">
        <v>1</v>
      </c>
      <c r="L24" s="214" t="s">
        <v>11</v>
      </c>
      <c r="M24" s="328" t="s">
        <v>15</v>
      </c>
      <c r="N24" s="255" t="str">
        <f>LEFT(VLOOKUP(B24,'HECVAT - Full'!A:E,3,FALSE),1)</f>
        <v>1</v>
      </c>
      <c r="O24" s="321" t="str">
        <f>IF(LEN(VLOOKUP(B24,'Analyst Report'!$A:$H,6,TRUE))= 0,"",VLOOKUP(B24,'Analyst Report'!$A:$H,6,TRUE))</f>
        <v/>
      </c>
      <c r="P24" s="239">
        <f t="shared" si="0"/>
        <v>0</v>
      </c>
      <c r="Q24" s="201">
        <v>10</v>
      </c>
      <c r="R24" s="239" t="str">
        <f>IF(LEN(VLOOKUP(B24,'Analyst Report'!$A$30:$H$289,8,TRUE))= 0,"",VLOOKUP(B24,'Analyst Report'!$A$30:$H$289,8,TRUE))</f>
        <v/>
      </c>
      <c r="S24" s="321">
        <f t="shared" si="1"/>
        <v>10</v>
      </c>
      <c r="T24" s="239">
        <f t="shared" si="2"/>
        <v>0</v>
      </c>
      <c r="U24" s="353" t="s">
        <v>2419</v>
      </c>
      <c r="V24" s="353" t="s">
        <v>2419</v>
      </c>
      <c r="W24" s="353" t="s">
        <v>2419</v>
      </c>
      <c r="X24" s="353" t="s">
        <v>2419</v>
      </c>
      <c r="Y24" s="353" t="s">
        <v>2419</v>
      </c>
      <c r="Z24" s="353" t="s">
        <v>2419</v>
      </c>
      <c r="AA24" s="353" t="s">
        <v>2419</v>
      </c>
      <c r="AB24" s="353" t="s">
        <v>2419</v>
      </c>
    </row>
    <row r="25" spans="1:28" ht="409.6" thickTop="1" thickBot="1" x14ac:dyDescent="0.2">
      <c r="A25" s="195">
        <f t="shared" si="3"/>
        <v>8</v>
      </c>
      <c r="B25" s="270" t="s">
        <v>136</v>
      </c>
      <c r="C25" s="271" t="s">
        <v>119</v>
      </c>
      <c r="D25" s="196">
        <f>VLOOKUP(B25,'HECVAT - Full'!A$3:D$321,4,TRUE)</f>
        <v>0</v>
      </c>
      <c r="E25" s="265" t="s">
        <v>2418</v>
      </c>
      <c r="F25" s="265" t="s">
        <v>2419</v>
      </c>
      <c r="G25" s="272" t="s">
        <v>2419</v>
      </c>
      <c r="H25" s="273" t="s">
        <v>2335</v>
      </c>
      <c r="I25" s="274" t="s">
        <v>2336</v>
      </c>
      <c r="J25" s="213" t="str">
        <f>IF(S25&gt;20,"TRUE","FALSE")</f>
        <v>FALSE</v>
      </c>
      <c r="K25" s="342">
        <v>1</v>
      </c>
      <c r="L25" s="327" t="s">
        <v>2254</v>
      </c>
      <c r="M25" s="328" t="s">
        <v>15</v>
      </c>
      <c r="N25" s="201" t="str">
        <f>VLOOKUP(B25,'HECVAT - Full'!A:E,3,FALSE)</f>
        <v>The Department of Computer Science is part of the College of Engineering at Virginia Polytechnic Institute and State University (Virginia Tech or VT), which is a state-supported, land-grant university in the Commonwealth of Virginia.</v>
      </c>
      <c r="O25" s="321" t="str">
        <f>IF(LEN(VLOOKUP(B25,'Analyst Report'!$A:$H,6,TRUE))= 0,"",VLOOKUP(B25,'Analyst Report'!$A:$H,6,TRUE))</f>
        <v/>
      </c>
      <c r="P25" s="239">
        <f t="shared" si="0"/>
        <v>0</v>
      </c>
      <c r="Q25" s="201">
        <v>15</v>
      </c>
      <c r="R25" s="239" t="str">
        <f>IF(LEN(VLOOKUP(B25,'Analyst Report'!$A$30:$H$289,8,TRUE))= 0,"",VLOOKUP(B25,'Analyst Report'!$A$30:$H$289,8,TRUE))</f>
        <v/>
      </c>
      <c r="S25" s="321">
        <f t="shared" si="1"/>
        <v>15</v>
      </c>
      <c r="T25" s="239">
        <f>P25*S25*K25</f>
        <v>0</v>
      </c>
      <c r="U25" s="353" t="s">
        <v>2419</v>
      </c>
      <c r="V25" s="353" t="s">
        <v>2419</v>
      </c>
      <c r="W25" s="353" t="s">
        <v>2419</v>
      </c>
      <c r="X25" s="353" t="s">
        <v>2419</v>
      </c>
      <c r="Y25" s="353" t="s">
        <v>2419</v>
      </c>
      <c r="Z25" s="353" t="s">
        <v>2419</v>
      </c>
      <c r="AA25" s="353" t="s">
        <v>2419</v>
      </c>
      <c r="AB25" s="353" t="s">
        <v>2419</v>
      </c>
    </row>
    <row r="26" spans="1:28" ht="130" thickTop="1" thickBot="1" x14ac:dyDescent="0.2">
      <c r="A26" s="195">
        <f t="shared" si="3"/>
        <v>9</v>
      </c>
      <c r="B26" s="275" t="s">
        <v>137</v>
      </c>
      <c r="C26" s="276" t="s">
        <v>2420</v>
      </c>
      <c r="D26" s="196">
        <f>VLOOKUP(B26,'HECVAT - Full'!A$3:D$321,4,TRUE)</f>
        <v>0</v>
      </c>
      <c r="E26" s="265" t="s">
        <v>2419</v>
      </c>
      <c r="F26" s="265" t="s">
        <v>2419</v>
      </c>
      <c r="G26" s="265" t="s">
        <v>2421</v>
      </c>
      <c r="H26" s="277" t="s">
        <v>2422</v>
      </c>
      <c r="I26" s="277" t="s">
        <v>2337</v>
      </c>
      <c r="J26" s="213" t="str">
        <f t="shared" ref="J26:J84" si="4">IF(S26&gt;20,"TRUE","FALSE")</f>
        <v>FALSE</v>
      </c>
      <c r="K26" s="342">
        <v>1</v>
      </c>
      <c r="L26" s="327" t="s">
        <v>2254</v>
      </c>
      <c r="M26" s="328" t="s">
        <v>15</v>
      </c>
      <c r="N26" s="239" t="str">
        <f>VLOOKUP(B26,'HECVAT - Full'!A:E,3,FALSE)</f>
        <v>No</v>
      </c>
      <c r="O26" s="321" t="str">
        <f>IF(LEN(VLOOKUP(B26,'Analyst Report'!$A:$H,6,TRUE))= 0,"",VLOOKUP(B26,'Analyst Report'!$A:$H,6,TRUE))</f>
        <v/>
      </c>
      <c r="P26" s="239">
        <f t="shared" si="0"/>
        <v>0</v>
      </c>
      <c r="Q26" s="201">
        <v>10</v>
      </c>
      <c r="R26" s="239" t="str">
        <f>IF(LEN(VLOOKUP(B26,'Analyst Report'!$A$30:$H$289,8,TRUE))= 0,"",VLOOKUP(B26,'Analyst Report'!$A$30:$H$289,8,TRUE))</f>
        <v/>
      </c>
      <c r="S26" s="321">
        <f t="shared" si="1"/>
        <v>10</v>
      </c>
      <c r="T26" s="239">
        <f t="shared" si="2"/>
        <v>0</v>
      </c>
      <c r="U26" s="353" t="s">
        <v>2419</v>
      </c>
      <c r="V26" s="353" t="s">
        <v>2419</v>
      </c>
      <c r="W26" s="353" t="s">
        <v>2419</v>
      </c>
      <c r="X26" s="353" t="s">
        <v>2419</v>
      </c>
      <c r="Y26" s="353" t="s">
        <v>2419</v>
      </c>
      <c r="Z26" s="353" t="s">
        <v>2419</v>
      </c>
      <c r="AA26" s="353" t="s">
        <v>2419</v>
      </c>
      <c r="AB26" s="353" t="s">
        <v>2419</v>
      </c>
    </row>
    <row r="27" spans="1:28" ht="194" thickTop="1" thickBot="1" x14ac:dyDescent="0.2">
      <c r="A27" s="195">
        <f t="shared" si="3"/>
        <v>10</v>
      </c>
      <c r="B27" s="278" t="s">
        <v>138</v>
      </c>
      <c r="C27" s="276" t="s">
        <v>635</v>
      </c>
      <c r="D27" s="196">
        <f>VLOOKUP(B27,'HECVAT - Full'!A$3:D$321,4,TRUE)</f>
        <v>0</v>
      </c>
      <c r="E27" s="265" t="s">
        <v>2419</v>
      </c>
      <c r="F27" s="265" t="s">
        <v>2423</v>
      </c>
      <c r="G27" s="265" t="s">
        <v>2424</v>
      </c>
      <c r="H27" s="277" t="s">
        <v>2338</v>
      </c>
      <c r="I27" s="277" t="s">
        <v>2339</v>
      </c>
      <c r="J27" s="213" t="str">
        <f t="shared" si="4"/>
        <v>FALSE</v>
      </c>
      <c r="K27" s="342">
        <v>1</v>
      </c>
      <c r="L27" s="327" t="s">
        <v>2254</v>
      </c>
      <c r="M27" s="328" t="s">
        <v>15</v>
      </c>
      <c r="N27" s="239" t="str">
        <f>VLOOKUP(B27,'HECVAT - Full'!A:E,3,FALSE)</f>
        <v>Yes</v>
      </c>
      <c r="O27" s="321" t="str">
        <f>IF(LEN(VLOOKUP(B27,'Analyst Report'!$A:$H,6,TRUE))= 0,"",VLOOKUP(B27,'Analyst Report'!$A:$H,6,TRUE))</f>
        <v/>
      </c>
      <c r="P27" s="239">
        <f t="shared" si="0"/>
        <v>1</v>
      </c>
      <c r="Q27" s="201">
        <v>15</v>
      </c>
      <c r="R27" s="239" t="str">
        <f>IF(LEN(VLOOKUP(B27,'Analyst Report'!$A$30:$H$289,8,TRUE))= 0,"",VLOOKUP(B27,'Analyst Report'!$A$30:$H$289,8,TRUE))</f>
        <v/>
      </c>
      <c r="S27" s="321">
        <f t="shared" si="1"/>
        <v>15</v>
      </c>
      <c r="T27" s="239">
        <f t="shared" si="2"/>
        <v>15</v>
      </c>
      <c r="U27" s="353" t="s">
        <v>2419</v>
      </c>
      <c r="V27" s="353" t="s">
        <v>2419</v>
      </c>
      <c r="W27" s="353" t="s">
        <v>2419</v>
      </c>
      <c r="X27" s="353" t="s">
        <v>2419</v>
      </c>
      <c r="Y27" s="353" t="s">
        <v>2419</v>
      </c>
      <c r="Z27" s="353" t="s">
        <v>2419</v>
      </c>
      <c r="AA27" s="353" t="s">
        <v>2419</v>
      </c>
      <c r="AB27" s="353" t="s">
        <v>2419</v>
      </c>
    </row>
    <row r="28" spans="1:28" ht="242" thickTop="1" thickBot="1" x14ac:dyDescent="0.2">
      <c r="A28" s="195">
        <f t="shared" si="3"/>
        <v>11</v>
      </c>
      <c r="B28" s="278" t="s">
        <v>139</v>
      </c>
      <c r="C28" s="276" t="s">
        <v>2252</v>
      </c>
      <c r="D28" s="196">
        <f>VLOOKUP(B28,'HECVAT - Full'!A$3:D$321,4,TRUE)</f>
        <v>0</v>
      </c>
      <c r="E28" s="265" t="s">
        <v>2419</v>
      </c>
      <c r="F28" s="265" t="s">
        <v>2425</v>
      </c>
      <c r="G28" s="265" t="s">
        <v>2426</v>
      </c>
      <c r="H28" s="277" t="s">
        <v>2340</v>
      </c>
      <c r="I28" s="279" t="s">
        <v>2341</v>
      </c>
      <c r="J28" s="213" t="str">
        <f t="shared" si="4"/>
        <v>TRUE</v>
      </c>
      <c r="K28" s="342">
        <v>1</v>
      </c>
      <c r="L28" s="327" t="s">
        <v>2254</v>
      </c>
      <c r="M28" s="328" t="s">
        <v>15</v>
      </c>
      <c r="N28" s="239" t="str">
        <f>VLOOKUP(B28,'HECVAT - Full'!A:E,3,FALSE)</f>
        <v>No</v>
      </c>
      <c r="O28" s="321" t="str">
        <f>IF(LEN(VLOOKUP(B28,'Analyst Report'!$A:$H,6,TRUE))= 0,"",VLOOKUP(B28,'Analyst Report'!$A:$H,6,TRUE))</f>
        <v/>
      </c>
      <c r="P28" s="239">
        <f t="shared" si="0"/>
        <v>0</v>
      </c>
      <c r="Q28" s="201">
        <v>25</v>
      </c>
      <c r="R28" s="239" t="str">
        <f>IF(LEN(VLOOKUP(B28,'Analyst Report'!$A$30:$H$289,8,TRUE))= 0,"",VLOOKUP(B28,'Analyst Report'!$A$30:$H$289,8,TRUE))</f>
        <v/>
      </c>
      <c r="S28" s="321">
        <f t="shared" si="1"/>
        <v>25</v>
      </c>
      <c r="T28" s="239">
        <f t="shared" si="2"/>
        <v>0</v>
      </c>
      <c r="U28" s="353" t="s">
        <v>2419</v>
      </c>
      <c r="V28" s="353" t="s">
        <v>2419</v>
      </c>
      <c r="W28" s="353" t="s">
        <v>2419</v>
      </c>
      <c r="X28" s="353" t="s">
        <v>2419</v>
      </c>
      <c r="Y28" s="353" t="s">
        <v>2419</v>
      </c>
      <c r="Z28" s="353" t="s">
        <v>2419</v>
      </c>
      <c r="AA28" s="353" t="s">
        <v>2419</v>
      </c>
      <c r="AB28" s="353" t="s">
        <v>2419</v>
      </c>
    </row>
    <row r="29" spans="1:28" ht="210" thickTop="1" thickBot="1" x14ac:dyDescent="0.2">
      <c r="A29" s="195">
        <f t="shared" si="3"/>
        <v>12</v>
      </c>
      <c r="B29" s="278" t="s">
        <v>140</v>
      </c>
      <c r="C29" s="280" t="s">
        <v>636</v>
      </c>
      <c r="D29" s="196">
        <f>VLOOKUP(B29,'HECVAT - Full'!A$3:D$321,4,TRUE)</f>
        <v>0</v>
      </c>
      <c r="E29" s="265" t="s">
        <v>2253</v>
      </c>
      <c r="F29" s="265" t="s">
        <v>2419</v>
      </c>
      <c r="G29" s="265" t="s">
        <v>2419</v>
      </c>
      <c r="H29" s="277" t="s">
        <v>2427</v>
      </c>
      <c r="I29" s="279" t="s">
        <v>2342</v>
      </c>
      <c r="J29" s="213" t="str">
        <f t="shared" si="4"/>
        <v>FALSE</v>
      </c>
      <c r="K29" s="342">
        <v>1</v>
      </c>
      <c r="L29" s="327" t="s">
        <v>2254</v>
      </c>
      <c r="M29" s="328" t="s">
        <v>15</v>
      </c>
      <c r="N29" s="239">
        <f>VLOOKUP(B29,'HECVAT - Full'!A:E,3,FALSE)</f>
        <v>0</v>
      </c>
      <c r="O29" s="321" t="str">
        <f>IF(LEN(VLOOKUP(B29,'Analyst Report'!$A:$H,6,TRUE))= 0,"",VLOOKUP(B29,'Analyst Report'!$A:$H,6,TRUE))</f>
        <v/>
      </c>
      <c r="P29" s="239">
        <f t="shared" si="0"/>
        <v>0</v>
      </c>
      <c r="Q29" s="201">
        <v>15</v>
      </c>
      <c r="R29" s="239" t="str">
        <f>IF(LEN(VLOOKUP(B29,'Analyst Report'!$A$30:$H$289,8,TRUE))= 0,"",VLOOKUP(B29,'Analyst Report'!$A$30:$H$289,8,TRUE))</f>
        <v/>
      </c>
      <c r="S29" s="321">
        <f t="shared" si="1"/>
        <v>15</v>
      </c>
      <c r="T29" s="239">
        <f t="shared" si="2"/>
        <v>0</v>
      </c>
      <c r="U29" s="353" t="s">
        <v>2419</v>
      </c>
      <c r="V29" s="353" t="s">
        <v>2419</v>
      </c>
      <c r="W29" s="353" t="s">
        <v>2419</v>
      </c>
      <c r="X29" s="353" t="s">
        <v>2419</v>
      </c>
      <c r="Y29" s="353" t="s">
        <v>2419</v>
      </c>
      <c r="Z29" s="353" t="s">
        <v>2419</v>
      </c>
      <c r="AA29" s="353" t="s">
        <v>2419</v>
      </c>
      <c r="AB29" s="353" t="s">
        <v>2419</v>
      </c>
    </row>
    <row r="30" spans="1:28" ht="82" thickTop="1" thickBot="1" x14ac:dyDescent="0.25">
      <c r="A30" s="195">
        <f t="shared" si="3"/>
        <v>13</v>
      </c>
      <c r="B30" s="270" t="s">
        <v>130</v>
      </c>
      <c r="C30" s="281" t="s">
        <v>2428</v>
      </c>
      <c r="D30" s="196">
        <f>VLOOKUP(B30,'HECVAT - Full'!A$3:D$321,4,TRUE)</f>
        <v>0</v>
      </c>
      <c r="E30" s="282" t="s">
        <v>2419</v>
      </c>
      <c r="F30" s="283" t="s">
        <v>2429</v>
      </c>
      <c r="G30" s="283" t="s">
        <v>2430</v>
      </c>
      <c r="H30" s="277" t="s">
        <v>2431</v>
      </c>
      <c r="I30" s="284" t="s">
        <v>2432</v>
      </c>
      <c r="J30" s="213" t="str">
        <f t="shared" si="4"/>
        <v>FALSE</v>
      </c>
      <c r="K30" s="342">
        <v>1</v>
      </c>
      <c r="L30" s="213" t="s">
        <v>16</v>
      </c>
      <c r="M30" s="215" t="s">
        <v>15</v>
      </c>
      <c r="N30" s="239" t="str">
        <f>VLOOKUP(B30,'HECVAT - Full'!A:E,3,FALSE)</f>
        <v>No</v>
      </c>
      <c r="O30" s="321" t="str">
        <f>IF(LEN(VLOOKUP(B30,'Analyst Report'!$A:$H,6,FALSE))= 0,"",VLOOKUP(B30,'Analyst Report'!$A:$H,6,FALSE))</f>
        <v/>
      </c>
      <c r="P30" s="239">
        <f t="shared" si="0"/>
        <v>0</v>
      </c>
      <c r="Q30" s="201">
        <v>20</v>
      </c>
      <c r="R30" s="239" t="str">
        <f>IF(LEN(VLOOKUP(B30,'Analyst Report'!$A$30:$H$289,8,FALSE))= 0,"",VLOOKUP(B30,'Analyst Report'!$A$30:$H$289,8,FALSE))</f>
        <v/>
      </c>
      <c r="S30" s="321">
        <f t="shared" si="1"/>
        <v>20</v>
      </c>
      <c r="T30" s="239">
        <f t="shared" si="2"/>
        <v>0</v>
      </c>
      <c r="U30" s="353" t="s">
        <v>2419</v>
      </c>
      <c r="V30" s="353" t="s">
        <v>2419</v>
      </c>
      <c r="W30" s="353" t="s">
        <v>2419</v>
      </c>
      <c r="X30" s="353" t="s">
        <v>2419</v>
      </c>
      <c r="Y30" s="353" t="s">
        <v>2419</v>
      </c>
      <c r="Z30" s="353" t="s">
        <v>2419</v>
      </c>
      <c r="AA30" s="353" t="s">
        <v>2419</v>
      </c>
      <c r="AB30" s="353" t="s">
        <v>2419</v>
      </c>
    </row>
    <row r="31" spans="1:28" ht="130" thickTop="1" thickBot="1" x14ac:dyDescent="0.25">
      <c r="A31" s="195">
        <f t="shared" si="3"/>
        <v>14</v>
      </c>
      <c r="B31" s="278" t="s">
        <v>131</v>
      </c>
      <c r="C31" s="285" t="s">
        <v>101</v>
      </c>
      <c r="D31" s="196">
        <f>VLOOKUP(B31,'HECVAT - Full'!A$3:D$321,4,TRUE)</f>
        <v>0</v>
      </c>
      <c r="E31" s="282" t="s">
        <v>2419</v>
      </c>
      <c r="F31" s="283" t="s">
        <v>2433</v>
      </c>
      <c r="G31" s="283" t="s">
        <v>2434</v>
      </c>
      <c r="H31" s="277" t="s">
        <v>2329</v>
      </c>
      <c r="I31" s="279" t="s">
        <v>2330</v>
      </c>
      <c r="J31" s="213" t="str">
        <f t="shared" si="4"/>
        <v>FALSE</v>
      </c>
      <c r="K31" s="342">
        <v>1</v>
      </c>
      <c r="L31" s="213" t="s">
        <v>16</v>
      </c>
      <c r="M31" s="215" t="s">
        <v>15</v>
      </c>
      <c r="N31" s="239" t="str">
        <f>VLOOKUP(B31,'HECVAT - Full'!A:E,3,FALSE)</f>
        <v>No</v>
      </c>
      <c r="O31" s="339" t="str">
        <f>IF(LEN(VLOOKUP(B31,'Analyst Report'!$A:$H,6,FALSE))= 0,"",VLOOKUP(B31,'Analyst Report'!$A:$H,6,FALSE))</f>
        <v/>
      </c>
      <c r="P31" s="239">
        <f t="shared" si="0"/>
        <v>0</v>
      </c>
      <c r="Q31" s="201">
        <v>20</v>
      </c>
      <c r="R31" s="239" t="str">
        <f>IF(LEN(VLOOKUP(B31,'Analyst Report'!$A$30:$H$289,8,FALSE))= 0,"",VLOOKUP(B31,'Analyst Report'!$A$30:$H$289,8,FALSE))</f>
        <v/>
      </c>
      <c r="S31" s="321">
        <f t="shared" si="1"/>
        <v>20</v>
      </c>
      <c r="T31" s="239">
        <f t="shared" si="2"/>
        <v>0</v>
      </c>
      <c r="U31" s="353" t="s">
        <v>2419</v>
      </c>
      <c r="V31" s="353" t="s">
        <v>2419</v>
      </c>
      <c r="W31" s="353" t="s">
        <v>2419</v>
      </c>
      <c r="X31" s="353" t="s">
        <v>2419</v>
      </c>
      <c r="Y31" s="353" t="s">
        <v>2419</v>
      </c>
      <c r="Z31" s="353" t="s">
        <v>2419</v>
      </c>
      <c r="AA31" s="353" t="s">
        <v>2419</v>
      </c>
      <c r="AB31" s="353" t="s">
        <v>2419</v>
      </c>
    </row>
    <row r="32" spans="1:28" ht="114" thickTop="1" thickBot="1" x14ac:dyDescent="0.25">
      <c r="A32" s="195">
        <f t="shared" si="3"/>
        <v>15</v>
      </c>
      <c r="B32" s="278" t="s">
        <v>132</v>
      </c>
      <c r="C32" s="285" t="s">
        <v>17</v>
      </c>
      <c r="D32" s="196">
        <f>VLOOKUP(B32,'HECVAT - Full'!A$3:D$321,4,TRUE)</f>
        <v>0</v>
      </c>
      <c r="E32" s="282" t="s">
        <v>2419</v>
      </c>
      <c r="F32" s="283" t="s">
        <v>2435</v>
      </c>
      <c r="G32" s="283" t="s">
        <v>2436</v>
      </c>
      <c r="H32" s="277" t="s">
        <v>2331</v>
      </c>
      <c r="I32" s="279" t="s">
        <v>2378</v>
      </c>
      <c r="J32" s="213" t="str">
        <f t="shared" si="4"/>
        <v>FALSE</v>
      </c>
      <c r="K32" s="342">
        <v>1</v>
      </c>
      <c r="L32" s="213" t="s">
        <v>16</v>
      </c>
      <c r="M32" s="215" t="s">
        <v>15</v>
      </c>
      <c r="N32" s="239" t="str">
        <f>VLOOKUP(B32,'HECVAT - Full'!A:E,3,FALSE)</f>
        <v>No</v>
      </c>
      <c r="O32" s="339" t="str">
        <f>IF(LEN(VLOOKUP(B32,'Analyst Report'!$A:$H,6,FALSE))= 0,"",VLOOKUP(B32,'Analyst Report'!$A:$H,6,FALSE))</f>
        <v/>
      </c>
      <c r="P32" s="239">
        <f t="shared" si="0"/>
        <v>0</v>
      </c>
      <c r="Q32" s="201">
        <v>20</v>
      </c>
      <c r="R32" s="239" t="str">
        <f>IF(LEN(VLOOKUP(B32,'Analyst Report'!$A$30:$H$289,8,FALSE))= 0,"",VLOOKUP(B32,'Analyst Report'!$A$30:$H$289,8,FALSE))</f>
        <v/>
      </c>
      <c r="S32" s="321">
        <f t="shared" si="1"/>
        <v>20</v>
      </c>
      <c r="T32" s="239">
        <f t="shared" si="2"/>
        <v>0</v>
      </c>
      <c r="U32" s="353" t="s">
        <v>2419</v>
      </c>
      <c r="V32" s="353" t="s">
        <v>2419</v>
      </c>
      <c r="W32" s="353" t="s">
        <v>2419</v>
      </c>
      <c r="X32" s="353" t="s">
        <v>2419</v>
      </c>
      <c r="Y32" s="353" t="s">
        <v>2419</v>
      </c>
      <c r="Z32" s="353" t="s">
        <v>2419</v>
      </c>
      <c r="AA32" s="353" t="s">
        <v>2419</v>
      </c>
      <c r="AB32" s="353" t="s">
        <v>2419</v>
      </c>
    </row>
    <row r="33" spans="1:28" ht="178" thickTop="1" thickBot="1" x14ac:dyDescent="0.25">
      <c r="A33" s="195">
        <f t="shared" si="3"/>
        <v>16</v>
      </c>
      <c r="B33" s="278" t="s">
        <v>133</v>
      </c>
      <c r="C33" s="285" t="s">
        <v>2437</v>
      </c>
      <c r="D33" s="196">
        <f>VLOOKUP(B33,'HECVAT - Full'!A$3:D$321,4,TRUE)</f>
        <v>0</v>
      </c>
      <c r="E33" s="282" t="s">
        <v>2419</v>
      </c>
      <c r="F33" s="283" t="s">
        <v>2438</v>
      </c>
      <c r="G33" s="283" t="s">
        <v>2439</v>
      </c>
      <c r="H33" s="277" t="s">
        <v>2332</v>
      </c>
      <c r="I33" s="279" t="s">
        <v>2333</v>
      </c>
      <c r="J33" s="213" t="str">
        <f t="shared" si="4"/>
        <v>FALSE</v>
      </c>
      <c r="K33" s="342">
        <v>1</v>
      </c>
      <c r="L33" s="213" t="s">
        <v>16</v>
      </c>
      <c r="M33" s="215" t="s">
        <v>15</v>
      </c>
      <c r="N33" s="239" t="str">
        <f>VLOOKUP(B33,'HECVAT - Full'!A:E,3,FALSE)</f>
        <v>No</v>
      </c>
      <c r="O33" s="339" t="str">
        <f>IF(LEN(VLOOKUP(B33,'Analyst Report'!$A:$H,6,FALSE))= 0,"",VLOOKUP(B33,'Analyst Report'!$A:$H,6,FALSE))</f>
        <v/>
      </c>
      <c r="P33" s="239">
        <f t="shared" si="0"/>
        <v>0</v>
      </c>
      <c r="Q33" s="201">
        <v>20</v>
      </c>
      <c r="R33" s="239" t="str">
        <f>IF(LEN(VLOOKUP(B33,'Analyst Report'!$A$30:$H$289,8,FALSE))= 0,"",VLOOKUP(B33,'Analyst Report'!$A$30:$H$289,8,FALSE))</f>
        <v/>
      </c>
      <c r="S33" s="321">
        <f t="shared" si="1"/>
        <v>20</v>
      </c>
      <c r="T33" s="239">
        <f t="shared" si="2"/>
        <v>0</v>
      </c>
      <c r="U33" s="353" t="s">
        <v>2419</v>
      </c>
      <c r="V33" s="353" t="s">
        <v>2419</v>
      </c>
      <c r="W33" s="353" t="s">
        <v>2419</v>
      </c>
      <c r="X33" s="353" t="s">
        <v>2419</v>
      </c>
      <c r="Y33" s="353" t="s">
        <v>2419</v>
      </c>
      <c r="Z33" s="353" t="s">
        <v>2419</v>
      </c>
      <c r="AA33" s="353" t="s">
        <v>2419</v>
      </c>
      <c r="AB33" s="353" t="s">
        <v>2419</v>
      </c>
    </row>
    <row r="34" spans="1:28" ht="82" thickTop="1" thickBot="1" x14ac:dyDescent="0.25">
      <c r="A34" s="195">
        <f t="shared" si="3"/>
        <v>17</v>
      </c>
      <c r="B34" s="278" t="s">
        <v>134</v>
      </c>
      <c r="C34" s="285" t="s">
        <v>2440</v>
      </c>
      <c r="D34" s="196">
        <f>VLOOKUP(B34,'HECVAT - Full'!A$3:D$321,4,TRUE)</f>
        <v>0</v>
      </c>
      <c r="E34" s="282" t="s">
        <v>2419</v>
      </c>
      <c r="F34" s="265" t="s">
        <v>2441</v>
      </c>
      <c r="G34" s="265" t="s">
        <v>2442</v>
      </c>
      <c r="H34" s="277" t="s">
        <v>2443</v>
      </c>
      <c r="I34" s="279" t="s">
        <v>2444</v>
      </c>
      <c r="J34" s="213" t="str">
        <f t="shared" si="4"/>
        <v>FALSE</v>
      </c>
      <c r="K34" s="342">
        <v>1</v>
      </c>
      <c r="L34" s="213" t="s">
        <v>16</v>
      </c>
      <c r="M34" s="215" t="s">
        <v>15</v>
      </c>
      <c r="N34" s="239" t="str">
        <f>VLOOKUP(B34,'HECVAT - Full'!A:E,3,FALSE)</f>
        <v>No</v>
      </c>
      <c r="O34" s="339" t="str">
        <f>IF(LEN(VLOOKUP(B34,'Analyst Report'!$A:$H,6,FALSE))= 0,"",VLOOKUP(B34,'Analyst Report'!$A:$H,6,FALSE))</f>
        <v/>
      </c>
      <c r="P34" s="239">
        <f t="shared" si="0"/>
        <v>0</v>
      </c>
      <c r="Q34" s="201">
        <v>20</v>
      </c>
      <c r="R34" s="239" t="str">
        <f>IF(LEN(VLOOKUP(B34,'Analyst Report'!$A$30:$H$289,8,FALSE))= 0,"",VLOOKUP(B34,'Analyst Report'!$A$30:$H$289,8,FALSE))</f>
        <v/>
      </c>
      <c r="S34" s="321">
        <f t="shared" si="1"/>
        <v>20</v>
      </c>
      <c r="T34" s="239">
        <f t="shared" si="2"/>
        <v>0</v>
      </c>
      <c r="U34" s="353" t="s">
        <v>2419</v>
      </c>
      <c r="V34" s="353" t="s">
        <v>2419</v>
      </c>
      <c r="W34" s="353" t="s">
        <v>2419</v>
      </c>
      <c r="X34" s="353" t="s">
        <v>2419</v>
      </c>
      <c r="Y34" s="353" t="s">
        <v>2419</v>
      </c>
      <c r="Z34" s="353" t="s">
        <v>2419</v>
      </c>
      <c r="AA34" s="353" t="s">
        <v>2419</v>
      </c>
      <c r="AB34" s="353" t="s">
        <v>2419</v>
      </c>
    </row>
    <row r="35" spans="1:28" ht="194" thickTop="1" thickBot="1" x14ac:dyDescent="0.2">
      <c r="A35" s="195">
        <f t="shared" si="3"/>
        <v>18</v>
      </c>
      <c r="B35" s="278" t="s">
        <v>135</v>
      </c>
      <c r="C35" s="276" t="s">
        <v>2630</v>
      </c>
      <c r="D35" s="196">
        <f>VLOOKUP(B35,'HECVAT - Full'!A$3:D$321,4,TRUE)</f>
        <v>0</v>
      </c>
      <c r="E35" s="265" t="s">
        <v>2419</v>
      </c>
      <c r="F35" s="283" t="s">
        <v>2631</v>
      </c>
      <c r="G35" s="283" t="s">
        <v>2632</v>
      </c>
      <c r="H35" s="277" t="s">
        <v>2379</v>
      </c>
      <c r="I35" s="279" t="s">
        <v>2334</v>
      </c>
      <c r="J35" s="213" t="str">
        <f t="shared" si="4"/>
        <v>FALSE</v>
      </c>
      <c r="K35" s="342">
        <v>1</v>
      </c>
      <c r="L35" s="213" t="s">
        <v>16</v>
      </c>
      <c r="M35" s="215" t="s">
        <v>15</v>
      </c>
      <c r="N35" s="239" t="str">
        <f>VLOOKUP(B35,'HECVAT - Full'!A:E,3,FALSE)</f>
        <v>No</v>
      </c>
      <c r="O35" s="339" t="str">
        <f>IF(LEN(VLOOKUP(B35,'Analyst Report'!$A:$H,6,FALSE))= 0,"",VLOOKUP(B35,'Analyst Report'!$A:$H,6,FALSE))</f>
        <v/>
      </c>
      <c r="P35" s="239">
        <f t="shared" si="0"/>
        <v>0</v>
      </c>
      <c r="Q35" s="201">
        <v>20</v>
      </c>
      <c r="R35" s="239" t="str">
        <f>IF(LEN(VLOOKUP(B35,'Analyst Report'!$A$30:$H$289,8,FALSE))= 0,"",VLOOKUP(B35,'Analyst Report'!$A$30:$H$289,8,FALSE))</f>
        <v/>
      </c>
      <c r="S35" s="321">
        <f t="shared" si="1"/>
        <v>20</v>
      </c>
      <c r="T35" s="239">
        <f t="shared" si="2"/>
        <v>0</v>
      </c>
      <c r="U35" s="353" t="s">
        <v>2419</v>
      </c>
      <c r="V35" s="353" t="s">
        <v>2419</v>
      </c>
      <c r="W35" s="353" t="s">
        <v>2419</v>
      </c>
      <c r="X35" s="353" t="s">
        <v>2419</v>
      </c>
      <c r="Y35" s="353" t="s">
        <v>2419</v>
      </c>
      <c r="Z35" s="353" t="s">
        <v>2419</v>
      </c>
      <c r="AA35" s="353" t="s">
        <v>2419</v>
      </c>
      <c r="AB35" s="353" t="s">
        <v>2419</v>
      </c>
    </row>
    <row r="36" spans="1:28" ht="194" thickTop="1" thickBot="1" x14ac:dyDescent="0.2">
      <c r="A36" s="195">
        <f t="shared" si="3"/>
        <v>19</v>
      </c>
      <c r="B36" s="278" t="s">
        <v>2588</v>
      </c>
      <c r="C36" s="276" t="s">
        <v>374</v>
      </c>
      <c r="D36" s="196">
        <f>VLOOKUP(B36,'HECVAT - Full'!A$3:D$321,4,TRUE)</f>
        <v>0</v>
      </c>
      <c r="E36" s="265" t="s">
        <v>2419</v>
      </c>
      <c r="F36" s="283" t="s">
        <v>2445</v>
      </c>
      <c r="G36" s="283" t="s">
        <v>2446</v>
      </c>
      <c r="H36" s="277" t="s">
        <v>2379</v>
      </c>
      <c r="I36" s="287" t="s">
        <v>2334</v>
      </c>
      <c r="J36" s="213" t="str">
        <f t="shared" si="4"/>
        <v>FALSE</v>
      </c>
      <c r="K36" s="343"/>
      <c r="L36" s="213" t="s">
        <v>16</v>
      </c>
      <c r="M36" s="223" t="s">
        <v>15</v>
      </c>
      <c r="N36" s="239" t="str">
        <f>VLOOKUP(B36,'HECVAT - Full'!A:E,3,FALSE)</f>
        <v>Yes</v>
      </c>
      <c r="O36" s="339" t="str">
        <f>IF(LEN(VLOOKUP(B36,'Analyst Report'!$A:$H,6,FALSE))= 0,"",VLOOKUP(B36,'Analyst Report'!$A:$H,6,FALSE))</f>
        <v/>
      </c>
      <c r="P36" s="239">
        <f t="shared" si="0"/>
        <v>1</v>
      </c>
      <c r="Q36" s="224">
        <v>20</v>
      </c>
      <c r="R36" s="239" t="str">
        <f>IF(LEN(VLOOKUP(B36,'Analyst Report'!$A$30:$H$289,8,FALSE))= 0,"",VLOOKUP(B36,'Analyst Report'!$A$30:$H$289,8,FALSE))</f>
        <v/>
      </c>
      <c r="S36" s="321">
        <f t="shared" si="1"/>
        <v>0</v>
      </c>
      <c r="T36" s="239">
        <f t="shared" si="2"/>
        <v>0</v>
      </c>
      <c r="U36" s="353" t="s">
        <v>2419</v>
      </c>
      <c r="V36" s="353" t="s">
        <v>2419</v>
      </c>
      <c r="W36" s="353" t="s">
        <v>2419</v>
      </c>
      <c r="X36" s="353" t="s">
        <v>2419</v>
      </c>
      <c r="Y36" s="353" t="s">
        <v>2419</v>
      </c>
      <c r="Z36" s="353" t="s">
        <v>2419</v>
      </c>
      <c r="AA36" s="353" t="s">
        <v>2419</v>
      </c>
      <c r="AB36" s="353" t="s">
        <v>2419</v>
      </c>
    </row>
    <row r="37" spans="1:28" ht="258" thickTop="1" thickBot="1" x14ac:dyDescent="0.2">
      <c r="A37" s="195">
        <f t="shared" si="3"/>
        <v>20</v>
      </c>
      <c r="B37" s="278" t="s">
        <v>2589</v>
      </c>
      <c r="C37" s="276" t="s">
        <v>2450</v>
      </c>
      <c r="D37" s="196">
        <f>VLOOKUP(B37,'HECVAT - Full'!A$3:D$321,4,TRUE)</f>
        <v>0</v>
      </c>
      <c r="E37" s="265" t="s">
        <v>2419</v>
      </c>
      <c r="F37" s="265" t="s">
        <v>2414</v>
      </c>
      <c r="G37" s="265" t="s">
        <v>2451</v>
      </c>
      <c r="H37" s="277" t="s">
        <v>2452</v>
      </c>
      <c r="I37" s="287" t="s">
        <v>2453</v>
      </c>
      <c r="J37" s="213" t="str">
        <f t="shared" si="4"/>
        <v>FALSE</v>
      </c>
      <c r="K37" s="343"/>
      <c r="L37" s="213" t="s">
        <v>16</v>
      </c>
      <c r="M37" s="223" t="s">
        <v>15</v>
      </c>
      <c r="N37" s="239" t="str">
        <f>VLOOKUP(B37,'HECVAT - Full'!A:E,3,FALSE)</f>
        <v>No</v>
      </c>
      <c r="O37" s="339" t="str">
        <f>IF(LEN(VLOOKUP(B37,'Analyst Report'!$A:$H,6,FALSE))= 0,"",VLOOKUP(B37,'Analyst Report'!$A:$H,6,FALSE))</f>
        <v/>
      </c>
      <c r="P37" s="239">
        <f t="shared" si="0"/>
        <v>0</v>
      </c>
      <c r="Q37" s="224">
        <v>20</v>
      </c>
      <c r="R37" s="239" t="str">
        <f>IF(LEN(VLOOKUP(B37,'Analyst Report'!$A$30:$H$289,8,FALSE))= 0,"",VLOOKUP(B37,'Analyst Report'!$A$30:$H$289,8,FALSE))</f>
        <v/>
      </c>
      <c r="S37" s="321">
        <f t="shared" si="1"/>
        <v>0</v>
      </c>
      <c r="T37" s="239">
        <f t="shared" si="2"/>
        <v>0</v>
      </c>
      <c r="U37" s="353" t="s">
        <v>2419</v>
      </c>
      <c r="V37" s="353" t="s">
        <v>2419</v>
      </c>
      <c r="W37" s="353" t="s">
        <v>2419</v>
      </c>
      <c r="X37" s="353" t="s">
        <v>2419</v>
      </c>
      <c r="Y37" s="353" t="s">
        <v>2419</v>
      </c>
      <c r="Z37" s="353" t="s">
        <v>2419</v>
      </c>
      <c r="AA37" s="353" t="s">
        <v>2419</v>
      </c>
      <c r="AB37" s="353" t="s">
        <v>2419</v>
      </c>
    </row>
    <row r="38" spans="1:28" ht="146" thickTop="1" thickBot="1" x14ac:dyDescent="0.2">
      <c r="A38" s="195">
        <f t="shared" si="3"/>
        <v>21</v>
      </c>
      <c r="B38" s="278" t="s">
        <v>2590</v>
      </c>
      <c r="C38" s="276" t="s">
        <v>2447</v>
      </c>
      <c r="D38" s="196">
        <f>VLOOKUP(B38,'HECVAT - Full'!A$3:D$321,4,TRUE)</f>
        <v>0</v>
      </c>
      <c r="E38" s="265" t="s">
        <v>2419</v>
      </c>
      <c r="F38" s="265" t="s">
        <v>2414</v>
      </c>
      <c r="G38" s="265" t="s">
        <v>2448</v>
      </c>
      <c r="H38" s="277" t="s">
        <v>2449</v>
      </c>
      <c r="I38" s="287" t="s">
        <v>2345</v>
      </c>
      <c r="J38" s="213" t="str">
        <f t="shared" si="4"/>
        <v>FALSE</v>
      </c>
      <c r="K38" s="343"/>
      <c r="L38" s="213" t="s">
        <v>16</v>
      </c>
      <c r="M38" s="223" t="s">
        <v>15</v>
      </c>
      <c r="N38" s="239" t="str">
        <f>VLOOKUP(B38,'HECVAT - Full'!A:E,3,FALSE)</f>
        <v>No</v>
      </c>
      <c r="O38" s="339" t="str">
        <f>IF(LEN(VLOOKUP(B38,'Analyst Report'!$A:$H,6,FALSE))= 0,"",VLOOKUP(B38,'Analyst Report'!$A:$H,6,FALSE))</f>
        <v/>
      </c>
      <c r="P38" s="239">
        <f t="shared" si="0"/>
        <v>0</v>
      </c>
      <c r="Q38" s="224">
        <v>20</v>
      </c>
      <c r="R38" s="239" t="str">
        <f>IF(LEN(VLOOKUP(B38,'Analyst Report'!$A$30:$H$289,8,FALSE))= 0,"",VLOOKUP(B38,'Analyst Report'!$A$30:$H$289,8,FALSE))</f>
        <v/>
      </c>
      <c r="S38" s="321">
        <f t="shared" si="1"/>
        <v>0</v>
      </c>
      <c r="T38" s="239">
        <f t="shared" si="2"/>
        <v>0</v>
      </c>
      <c r="U38" s="353" t="s">
        <v>2419</v>
      </c>
      <c r="V38" s="353" t="s">
        <v>2419</v>
      </c>
      <c r="W38" s="353" t="s">
        <v>2419</v>
      </c>
      <c r="X38" s="353" t="s">
        <v>2419</v>
      </c>
      <c r="Y38" s="353" t="s">
        <v>2419</v>
      </c>
      <c r="Z38" s="353" t="s">
        <v>2419</v>
      </c>
      <c r="AA38" s="353" t="s">
        <v>2419</v>
      </c>
      <c r="AB38" s="353" t="s">
        <v>2419</v>
      </c>
    </row>
    <row r="39" spans="1:28" ht="322" thickTop="1" thickBot="1" x14ac:dyDescent="0.2">
      <c r="A39" s="195">
        <f t="shared" si="3"/>
        <v>22</v>
      </c>
      <c r="B39" s="278" t="s">
        <v>2591</v>
      </c>
      <c r="C39" s="288" t="s">
        <v>2454</v>
      </c>
      <c r="D39" s="196">
        <f>VLOOKUP(B39,'HECVAT - Full'!A$3:D$321,4,TRUE)</f>
        <v>0</v>
      </c>
      <c r="E39" s="265" t="s">
        <v>2455</v>
      </c>
      <c r="F39" s="265" t="s">
        <v>2456</v>
      </c>
      <c r="G39" s="265" t="s">
        <v>2457</v>
      </c>
      <c r="H39" s="277" t="s">
        <v>2458</v>
      </c>
      <c r="I39" s="287" t="s">
        <v>2633</v>
      </c>
      <c r="J39" s="213" t="str">
        <f t="shared" si="4"/>
        <v>FALSE</v>
      </c>
      <c r="K39" s="343"/>
      <c r="L39" s="213" t="s">
        <v>16</v>
      </c>
      <c r="M39" s="223" t="s">
        <v>15</v>
      </c>
      <c r="N39" s="239" t="str">
        <f>VLOOKUP(B39,'HECVAT - Full'!A:E,3,FALSE)</f>
        <v>No</v>
      </c>
      <c r="O39" s="339" t="str">
        <f>IF(LEN(VLOOKUP(B39,'Analyst Report'!$A:$H,6,FALSE))= 0,"",VLOOKUP(B39,'Analyst Report'!$A:$H,6,FALSE))</f>
        <v/>
      </c>
      <c r="P39" s="239">
        <f t="shared" si="0"/>
        <v>0</v>
      </c>
      <c r="Q39" s="224">
        <v>20</v>
      </c>
      <c r="R39" s="239" t="str">
        <f>IF(LEN(VLOOKUP(B39,'Analyst Report'!$A$30:$H$289,8,FALSE))= 0,"",VLOOKUP(B39,'Analyst Report'!$A$30:$H$289,8,FALSE))</f>
        <v/>
      </c>
      <c r="S39" s="321">
        <f t="shared" si="1"/>
        <v>0</v>
      </c>
      <c r="T39" s="239">
        <f t="shared" si="2"/>
        <v>0</v>
      </c>
      <c r="U39" s="353" t="s">
        <v>2419</v>
      </c>
      <c r="V39" s="353" t="s">
        <v>2419</v>
      </c>
      <c r="W39" s="353" t="s">
        <v>2419</v>
      </c>
      <c r="X39" s="353" t="s">
        <v>2419</v>
      </c>
      <c r="Y39" s="353" t="s">
        <v>2419</v>
      </c>
      <c r="Z39" s="353" t="s">
        <v>2419</v>
      </c>
      <c r="AA39" s="353" t="s">
        <v>2419</v>
      </c>
      <c r="AB39" s="353" t="s">
        <v>2419</v>
      </c>
    </row>
    <row r="40" spans="1:28" s="197" customFormat="1" ht="242" thickTop="1" thickBot="1" x14ac:dyDescent="0.2">
      <c r="A40" s="195">
        <f t="shared" si="3"/>
        <v>23</v>
      </c>
      <c r="B40" s="278" t="s">
        <v>2592</v>
      </c>
      <c r="C40" s="286" t="s">
        <v>2459</v>
      </c>
      <c r="D40" s="196">
        <f>VLOOKUP(B40,'HECVAT - Full'!A$3:D$321,4,TRUE)</f>
        <v>0</v>
      </c>
      <c r="E40" s="265" t="s">
        <v>2419</v>
      </c>
      <c r="F40" s="265" t="s">
        <v>2461</v>
      </c>
      <c r="G40" s="265" t="s">
        <v>2462</v>
      </c>
      <c r="H40" s="277" t="s">
        <v>2463</v>
      </c>
      <c r="I40" s="287"/>
      <c r="J40" s="213" t="str">
        <f t="shared" si="4"/>
        <v>FALSE</v>
      </c>
      <c r="K40" s="343"/>
      <c r="L40" s="213" t="s">
        <v>16</v>
      </c>
      <c r="M40" s="223" t="s">
        <v>15</v>
      </c>
      <c r="N40" s="239" t="str">
        <f>VLOOKUP(B40,'HECVAT - Full'!A:E,3,FALSE)</f>
        <v>No</v>
      </c>
      <c r="O40" s="339" t="str">
        <f>IF(LEN(VLOOKUP(B40,'Analyst Report'!$A:$H,6,FALSE))= 0,"",VLOOKUP(B40,'Analyst Report'!$A:$H,6,FALSE))</f>
        <v/>
      </c>
      <c r="P40" s="239">
        <f t="shared" si="0"/>
        <v>0</v>
      </c>
      <c r="Q40" s="224"/>
      <c r="R40" s="239" t="str">
        <f>IF(LEN(VLOOKUP(B40,'Analyst Report'!$A$30:$H$289,8,FALSE))= 0,"",VLOOKUP(B40,'Analyst Report'!$A$30:$H$289,8,FALSE))</f>
        <v/>
      </c>
      <c r="S40" s="321">
        <f t="shared" si="1"/>
        <v>0</v>
      </c>
      <c r="T40" s="239">
        <f t="shared" si="2"/>
        <v>0</v>
      </c>
      <c r="U40" s="353" t="s">
        <v>2419</v>
      </c>
      <c r="V40" s="353" t="s">
        <v>2419</v>
      </c>
      <c r="W40" s="353" t="s">
        <v>2419</v>
      </c>
      <c r="X40" s="353" t="s">
        <v>2419</v>
      </c>
      <c r="Y40" s="353" t="s">
        <v>2419</v>
      </c>
      <c r="Z40" s="353" t="s">
        <v>2419</v>
      </c>
      <c r="AA40" s="353" t="s">
        <v>2419</v>
      </c>
      <c r="AB40" s="353" t="s">
        <v>2419</v>
      </c>
    </row>
    <row r="41" spans="1:28" ht="178" thickTop="1" thickBot="1" x14ac:dyDescent="0.2">
      <c r="A41" s="195">
        <f t="shared" si="3"/>
        <v>24</v>
      </c>
      <c r="B41" s="225" t="s">
        <v>2464</v>
      </c>
      <c r="C41" s="206" t="s">
        <v>2465</v>
      </c>
      <c r="D41" s="196">
        <f>VLOOKUP(B41,'HECVAT - Full'!A$3:D$321,4,TRUE)</f>
        <v>0</v>
      </c>
      <c r="E41" s="217" t="s">
        <v>2419</v>
      </c>
      <c r="F41" s="217" t="s">
        <v>2466</v>
      </c>
      <c r="G41" s="217" t="s">
        <v>2467</v>
      </c>
      <c r="H41" s="218" t="s">
        <v>2468</v>
      </c>
      <c r="I41" s="220" t="s">
        <v>2460</v>
      </c>
      <c r="J41" s="213" t="str">
        <f t="shared" si="4"/>
        <v>FALSE</v>
      </c>
      <c r="K41" s="344">
        <v>1</v>
      </c>
      <c r="L41" s="226" t="s">
        <v>2469</v>
      </c>
      <c r="M41" s="227" t="s">
        <v>15</v>
      </c>
      <c r="N41" s="239" t="str">
        <f>VLOOKUP(B41,'HECVAT - Full'!A:E,3,FALSE)</f>
        <v>Yes</v>
      </c>
      <c r="O41" s="321" t="str">
        <f>IF(LEN(VLOOKUP(B41,'Analyst Report'!$A:$H,6,TRUE))= 0,"",VLOOKUP(B41,'Analyst Report'!$A:$H,6,TRUE))</f>
        <v/>
      </c>
      <c r="P41" s="239">
        <f t="shared" si="0"/>
        <v>1</v>
      </c>
      <c r="Q41" s="228">
        <v>20</v>
      </c>
      <c r="R41" s="239" t="str">
        <f>IF(LEN(VLOOKUP(B41,'Analyst Report'!$A$30:$H$289,8,FALSE))= 0,"",VLOOKUP(B41,'Analyst Report'!$A$30:$H$289,8,FALSE))</f>
        <v/>
      </c>
      <c r="S41" s="321">
        <f t="shared" si="1"/>
        <v>20</v>
      </c>
      <c r="T41" s="239">
        <f t="shared" si="2"/>
        <v>20</v>
      </c>
      <c r="U41" s="353" t="s">
        <v>2419</v>
      </c>
      <c r="V41" s="353" t="s">
        <v>2419</v>
      </c>
      <c r="W41" s="353" t="s">
        <v>2419</v>
      </c>
      <c r="X41" s="353" t="s">
        <v>2419</v>
      </c>
      <c r="Y41" s="353" t="s">
        <v>2419</v>
      </c>
      <c r="Z41" s="353" t="s">
        <v>2419</v>
      </c>
      <c r="AA41" s="353" t="s">
        <v>2419</v>
      </c>
      <c r="AB41" s="353" t="s">
        <v>2419</v>
      </c>
    </row>
    <row r="42" spans="1:28" ht="366" thickBot="1" x14ac:dyDescent="0.2">
      <c r="A42" s="195">
        <f t="shared" si="3"/>
        <v>25</v>
      </c>
      <c r="B42" s="225" t="s">
        <v>2470</v>
      </c>
      <c r="C42" s="206" t="s">
        <v>2471</v>
      </c>
      <c r="D42" s="196">
        <f>VLOOKUP(B42,'HECVAT - Full'!A$3:D$321,4,TRUE)</f>
        <v>0</v>
      </c>
      <c r="E42" s="217" t="s">
        <v>2419</v>
      </c>
      <c r="F42" s="217" t="s">
        <v>2472</v>
      </c>
      <c r="G42" s="217" t="s">
        <v>2473</v>
      </c>
      <c r="H42" s="218" t="s">
        <v>2474</v>
      </c>
      <c r="I42" s="220" t="s">
        <v>2460</v>
      </c>
      <c r="J42" s="213" t="str">
        <f t="shared" si="4"/>
        <v>FALSE</v>
      </c>
      <c r="K42" s="344">
        <v>1</v>
      </c>
      <c r="L42" s="226" t="s">
        <v>2469</v>
      </c>
      <c r="M42" s="239" t="s">
        <v>15</v>
      </c>
      <c r="N42" s="239" t="str">
        <f>VLOOKUP(B42,'HECVAT - Full'!A:E,3,FALSE)</f>
        <v>Yes</v>
      </c>
      <c r="O42" s="321" t="str">
        <f>IF(LEN(VLOOKUP(B42,'Analyst Report'!$A:$H,6,TRUE))= 0,"",VLOOKUP(B42,'Analyst Report'!$A:$H,6,TRUE))</f>
        <v/>
      </c>
      <c r="P42" s="239">
        <f t="shared" si="0"/>
        <v>1</v>
      </c>
      <c r="Q42" s="228">
        <v>20</v>
      </c>
      <c r="R42" s="239" t="str">
        <f>IF(LEN(VLOOKUP(B42,'Analyst Report'!$A$30:$H$289,8,FALSE))= 0,"",VLOOKUP(B42,'Analyst Report'!$A$30:$H$289,8,FALSE))</f>
        <v/>
      </c>
      <c r="S42" s="321">
        <f t="shared" si="1"/>
        <v>20</v>
      </c>
      <c r="T42" s="239">
        <f t="shared" si="2"/>
        <v>20</v>
      </c>
      <c r="U42" s="353" t="s">
        <v>2419</v>
      </c>
      <c r="V42" s="353" t="s">
        <v>2419</v>
      </c>
      <c r="W42" s="353" t="s">
        <v>2419</v>
      </c>
      <c r="X42" s="353" t="s">
        <v>2419</v>
      </c>
      <c r="Y42" s="353" t="s">
        <v>2419</v>
      </c>
      <c r="Z42" s="353" t="s">
        <v>2419</v>
      </c>
      <c r="AA42" s="353" t="s">
        <v>2419</v>
      </c>
      <c r="AB42" s="353" t="s">
        <v>2419</v>
      </c>
    </row>
    <row r="43" spans="1:28" ht="409.6" thickBot="1" x14ac:dyDescent="0.2">
      <c r="A43" s="195">
        <f t="shared" si="3"/>
        <v>26</v>
      </c>
      <c r="B43" s="225" t="s">
        <v>2475</v>
      </c>
      <c r="C43" s="206" t="s">
        <v>2476</v>
      </c>
      <c r="D43" s="196">
        <f>VLOOKUP(B43,'HECVAT - Full'!A$3:D$321,4,TRUE)</f>
        <v>0</v>
      </c>
      <c r="E43" s="217" t="s">
        <v>2419</v>
      </c>
      <c r="F43" s="217" t="s">
        <v>2477</v>
      </c>
      <c r="G43" s="217" t="s">
        <v>2478</v>
      </c>
      <c r="H43" s="218" t="s">
        <v>2479</v>
      </c>
      <c r="I43" s="220" t="s">
        <v>2460</v>
      </c>
      <c r="J43" s="213" t="str">
        <f t="shared" si="4"/>
        <v>FALSE</v>
      </c>
      <c r="K43" s="344">
        <v>1</v>
      </c>
      <c r="L43" s="226" t="s">
        <v>2469</v>
      </c>
      <c r="M43" s="239" t="s">
        <v>15</v>
      </c>
      <c r="N43" s="239" t="str">
        <f>VLOOKUP(B43,'HECVAT - Full'!A:E,3,FALSE)</f>
        <v>No</v>
      </c>
      <c r="O43" s="321" t="str">
        <f>IF(LEN(VLOOKUP(B43,'Analyst Report'!$A:$H,6,TRUE))= 0,"",VLOOKUP(B43,'Analyst Report'!$A:$H,6,TRUE))</f>
        <v/>
      </c>
      <c r="P43" s="239">
        <f t="shared" si="0"/>
        <v>0</v>
      </c>
      <c r="Q43" s="228">
        <v>20</v>
      </c>
      <c r="R43" s="239" t="str">
        <f>IF(LEN(VLOOKUP(B43,'Analyst Report'!$A$30:$H$289,8,FALSE))= 0,"",VLOOKUP(B43,'Analyst Report'!$A$30:$H$289,8,FALSE))</f>
        <v/>
      </c>
      <c r="S43" s="321">
        <f t="shared" si="1"/>
        <v>20</v>
      </c>
      <c r="T43" s="239">
        <f t="shared" si="2"/>
        <v>0</v>
      </c>
      <c r="U43" s="353" t="s">
        <v>2419</v>
      </c>
      <c r="V43" s="353" t="s">
        <v>2419</v>
      </c>
      <c r="W43" s="353" t="s">
        <v>2419</v>
      </c>
      <c r="X43" s="353" t="s">
        <v>2419</v>
      </c>
      <c r="Y43" s="353" t="s">
        <v>2419</v>
      </c>
      <c r="Z43" s="353" t="s">
        <v>2419</v>
      </c>
      <c r="AA43" s="353" t="s">
        <v>2419</v>
      </c>
      <c r="AB43" s="353" t="s">
        <v>2419</v>
      </c>
    </row>
    <row r="44" spans="1:28" ht="225" thickBot="1" x14ac:dyDescent="0.2">
      <c r="A44" s="195">
        <f t="shared" si="3"/>
        <v>27</v>
      </c>
      <c r="B44" s="225" t="s">
        <v>2480</v>
      </c>
      <c r="C44" s="206" t="s">
        <v>2481</v>
      </c>
      <c r="D44" s="196">
        <f>VLOOKUP(B44,'HECVAT - Full'!A$3:D$321,4,TRUE)</f>
        <v>0</v>
      </c>
      <c r="E44" s="217" t="s">
        <v>2419</v>
      </c>
      <c r="F44" s="217" t="s">
        <v>2482</v>
      </c>
      <c r="G44" s="217" t="s">
        <v>2483</v>
      </c>
      <c r="H44" s="218" t="s">
        <v>2484</v>
      </c>
      <c r="I44" s="220" t="s">
        <v>2460</v>
      </c>
      <c r="J44" s="213" t="str">
        <f t="shared" si="4"/>
        <v>FALSE</v>
      </c>
      <c r="K44" s="344">
        <v>1</v>
      </c>
      <c r="L44" s="226" t="s">
        <v>2469</v>
      </c>
      <c r="M44" s="239" t="s">
        <v>15</v>
      </c>
      <c r="N44" s="239" t="str">
        <f>VLOOKUP(B44,'HECVAT - Full'!A:E,3,FALSE)</f>
        <v>No</v>
      </c>
      <c r="O44" s="321" t="str">
        <f>IF(LEN(VLOOKUP(B44,'Analyst Report'!$A:$H,6,TRUE))= 0,"",VLOOKUP(B44,'Analyst Report'!$A:$H,6,TRUE))</f>
        <v/>
      </c>
      <c r="P44" s="239">
        <f t="shared" si="0"/>
        <v>0</v>
      </c>
      <c r="Q44" s="228">
        <v>20</v>
      </c>
      <c r="R44" s="239" t="str">
        <f>IF(LEN(VLOOKUP(B44,'Analyst Report'!$A$30:$H$289,8,FALSE))= 0,"",VLOOKUP(B44,'Analyst Report'!$A$30:$H$289,8,FALSE))</f>
        <v/>
      </c>
      <c r="S44" s="321">
        <f t="shared" si="1"/>
        <v>20</v>
      </c>
      <c r="T44" s="239">
        <f t="shared" si="2"/>
        <v>0</v>
      </c>
      <c r="U44" s="353" t="s">
        <v>2419</v>
      </c>
      <c r="V44" s="353" t="s">
        <v>2419</v>
      </c>
      <c r="W44" s="353" t="s">
        <v>2419</v>
      </c>
      <c r="X44" s="353" t="s">
        <v>2419</v>
      </c>
      <c r="Y44" s="353" t="s">
        <v>2419</v>
      </c>
      <c r="Z44" s="353" t="s">
        <v>2419</v>
      </c>
      <c r="AA44" s="353" t="s">
        <v>2419</v>
      </c>
      <c r="AB44" s="353" t="s">
        <v>2419</v>
      </c>
    </row>
    <row r="45" spans="1:28" ht="193" thickBot="1" x14ac:dyDescent="0.2">
      <c r="A45" s="195">
        <f t="shared" si="3"/>
        <v>28</v>
      </c>
      <c r="B45" s="211" t="s">
        <v>2485</v>
      </c>
      <c r="C45" s="206" t="s">
        <v>2486</v>
      </c>
      <c r="D45" s="196">
        <f>VLOOKUP(B45,'HECVAT - Full'!A$3:D$321,4,TRUE)</f>
        <v>0</v>
      </c>
      <c r="E45" s="217" t="s">
        <v>2419</v>
      </c>
      <c r="F45" s="217" t="s">
        <v>2487</v>
      </c>
      <c r="G45" s="217" t="s">
        <v>2488</v>
      </c>
      <c r="H45" s="218" t="s">
        <v>2489</v>
      </c>
      <c r="I45" s="220" t="s">
        <v>2460</v>
      </c>
      <c r="J45" s="213" t="str">
        <f t="shared" si="4"/>
        <v>FALSE</v>
      </c>
      <c r="K45" s="344">
        <v>1</v>
      </c>
      <c r="L45" s="226" t="s">
        <v>2469</v>
      </c>
      <c r="M45" s="239" t="s">
        <v>15</v>
      </c>
      <c r="N45" s="201" t="str">
        <f>VLOOKUP(B45,'HECVAT - Full'!A:E,3,FALSE)</f>
        <v>Yes</v>
      </c>
      <c r="O45" s="321" t="str">
        <f>IF(LEN(VLOOKUP(B45,'Analyst Report'!$A:$H,6,TRUE))= 0,"",VLOOKUP(B45,'Analyst Report'!$A:$H,6,TRUE))</f>
        <v/>
      </c>
      <c r="P45" s="239">
        <f t="shared" si="0"/>
        <v>1</v>
      </c>
      <c r="Q45" s="228">
        <v>20</v>
      </c>
      <c r="R45" s="239" t="str">
        <f>IF(LEN(VLOOKUP(B45,'Analyst Report'!$A$30:$H$289,8,FALSE))= 0,"",VLOOKUP(B45,'Analyst Report'!$A$30:$H$289,8,FALSE))</f>
        <v/>
      </c>
      <c r="S45" s="321">
        <f t="shared" si="1"/>
        <v>20</v>
      </c>
      <c r="T45" s="239">
        <f t="shared" si="2"/>
        <v>20</v>
      </c>
      <c r="U45" s="353" t="s">
        <v>2419</v>
      </c>
      <c r="V45" s="353" t="s">
        <v>2419</v>
      </c>
      <c r="W45" s="353" t="s">
        <v>2419</v>
      </c>
      <c r="X45" s="353" t="s">
        <v>2419</v>
      </c>
      <c r="Y45" s="353" t="s">
        <v>2419</v>
      </c>
      <c r="Z45" s="353" t="s">
        <v>2419</v>
      </c>
      <c r="AA45" s="353" t="s">
        <v>2419</v>
      </c>
      <c r="AB45" s="353" t="s">
        <v>2419</v>
      </c>
    </row>
    <row r="46" spans="1:28" ht="273" thickBot="1" x14ac:dyDescent="0.2">
      <c r="A46" s="195">
        <f t="shared" si="3"/>
        <v>29</v>
      </c>
      <c r="B46" s="225" t="s">
        <v>2490</v>
      </c>
      <c r="C46" s="206" t="s">
        <v>2491</v>
      </c>
      <c r="D46" s="196">
        <f>VLOOKUP(B46,'HECVAT - Full'!A$3:D$321,4,TRUE)</f>
        <v>0</v>
      </c>
      <c r="E46" s="217" t="s">
        <v>2419</v>
      </c>
      <c r="F46" s="217" t="s">
        <v>2492</v>
      </c>
      <c r="G46" s="217" t="s">
        <v>2493</v>
      </c>
      <c r="H46" s="218" t="s">
        <v>2494</v>
      </c>
      <c r="I46" s="220" t="s">
        <v>2460</v>
      </c>
      <c r="J46" s="213" t="str">
        <f t="shared" si="4"/>
        <v>FALSE</v>
      </c>
      <c r="K46" s="344">
        <v>1</v>
      </c>
      <c r="L46" s="226" t="s">
        <v>2469</v>
      </c>
      <c r="M46" s="239" t="s">
        <v>15</v>
      </c>
      <c r="N46" s="201" t="str">
        <f>VLOOKUP(B46,'HECVAT - Full'!A:E,3,FALSE)</f>
        <v>Yes</v>
      </c>
      <c r="O46" s="321" t="str">
        <f>IF(LEN(VLOOKUP(B46,'Analyst Report'!$A:$H,6,TRUE))= 0,"",VLOOKUP(B46,'Analyst Report'!$A:$H,6,TRUE))</f>
        <v/>
      </c>
      <c r="P46" s="239">
        <f t="shared" si="0"/>
        <v>1</v>
      </c>
      <c r="Q46" s="228">
        <v>20</v>
      </c>
      <c r="R46" s="239" t="str">
        <f>IF(LEN(VLOOKUP(B46,'Analyst Report'!$A$30:$H$289,8,FALSE))= 0,"",VLOOKUP(B46,'Analyst Report'!$A$30:$H$289,8,FALSE))</f>
        <v/>
      </c>
      <c r="S46" s="321">
        <f t="shared" si="1"/>
        <v>20</v>
      </c>
      <c r="T46" s="239">
        <f t="shared" si="2"/>
        <v>20</v>
      </c>
      <c r="U46" s="353" t="s">
        <v>2419</v>
      </c>
      <c r="V46" s="353" t="s">
        <v>2419</v>
      </c>
      <c r="W46" s="353" t="s">
        <v>2419</v>
      </c>
      <c r="X46" s="353" t="s">
        <v>2419</v>
      </c>
      <c r="Y46" s="353" t="s">
        <v>2419</v>
      </c>
      <c r="Z46" s="353" t="s">
        <v>2419</v>
      </c>
      <c r="AA46" s="353" t="s">
        <v>2419</v>
      </c>
      <c r="AB46" s="353" t="s">
        <v>2419</v>
      </c>
    </row>
    <row r="47" spans="1:28" ht="193" thickBot="1" x14ac:dyDescent="0.2">
      <c r="A47" s="195">
        <f t="shared" si="3"/>
        <v>30</v>
      </c>
      <c r="B47" s="225" t="s">
        <v>2495</v>
      </c>
      <c r="C47" s="206" t="s">
        <v>2496</v>
      </c>
      <c r="D47" s="196">
        <f>VLOOKUP(B47,'HECVAT - Full'!A$3:D$321,4,TRUE)</f>
        <v>0</v>
      </c>
      <c r="E47" s="217" t="s">
        <v>2419</v>
      </c>
      <c r="F47" s="217" t="s">
        <v>2497</v>
      </c>
      <c r="G47" s="217" t="s">
        <v>2498</v>
      </c>
      <c r="H47" s="218" t="s">
        <v>2581</v>
      </c>
      <c r="I47" s="220" t="s">
        <v>2460</v>
      </c>
      <c r="J47" s="213" t="str">
        <f t="shared" si="4"/>
        <v>FALSE</v>
      </c>
      <c r="K47" s="344">
        <v>1</v>
      </c>
      <c r="L47" s="226" t="s">
        <v>2469</v>
      </c>
      <c r="M47" s="239" t="s">
        <v>18</v>
      </c>
      <c r="N47" s="201" t="str">
        <f>VLOOKUP(B47,'HECVAT - Full'!A:E,3,FALSE)</f>
        <v>Yes</v>
      </c>
      <c r="O47" s="321" t="str">
        <f>IF(LEN(VLOOKUP(B47,'Analyst Report'!$A:$H,6,TRUE))= 0,"",VLOOKUP(B47,'Analyst Report'!$A:$H,6,TRUE))</f>
        <v/>
      </c>
      <c r="P47" s="239">
        <f t="shared" si="0"/>
        <v>0</v>
      </c>
      <c r="Q47" s="228">
        <v>20</v>
      </c>
      <c r="R47" s="239" t="str">
        <f>IF(LEN(VLOOKUP(B47,'Analyst Report'!$A$30:$H$289,8,FALSE))= 0,"",VLOOKUP(B47,'Analyst Report'!$A$30:$H$289,8,FALSE))</f>
        <v/>
      </c>
      <c r="S47" s="321">
        <f t="shared" si="1"/>
        <v>20</v>
      </c>
      <c r="T47" s="239">
        <f t="shared" si="2"/>
        <v>0</v>
      </c>
      <c r="U47" s="353" t="s">
        <v>2419</v>
      </c>
      <c r="V47" s="353" t="s">
        <v>2419</v>
      </c>
      <c r="W47" s="353" t="s">
        <v>2419</v>
      </c>
      <c r="X47" s="353" t="s">
        <v>2419</v>
      </c>
      <c r="Y47" s="353" t="s">
        <v>2419</v>
      </c>
      <c r="Z47" s="353" t="s">
        <v>2419</v>
      </c>
      <c r="AA47" s="353" t="s">
        <v>2419</v>
      </c>
      <c r="AB47" s="353" t="s">
        <v>2419</v>
      </c>
    </row>
    <row r="48" spans="1:28" ht="129" thickBot="1" x14ac:dyDescent="0.2">
      <c r="A48" s="195">
        <f t="shared" si="3"/>
        <v>31</v>
      </c>
      <c r="B48" s="225" t="s">
        <v>2499</v>
      </c>
      <c r="C48" s="206" t="s">
        <v>2500</v>
      </c>
      <c r="D48" s="196">
        <f>VLOOKUP(B48,'HECVAT - Full'!A$3:D$321,4,TRUE)</f>
        <v>0</v>
      </c>
      <c r="E48" s="217" t="s">
        <v>2419</v>
      </c>
      <c r="F48" s="217" t="s">
        <v>2501</v>
      </c>
      <c r="G48" s="217" t="s">
        <v>2502</v>
      </c>
      <c r="H48" s="218" t="s">
        <v>2503</v>
      </c>
      <c r="I48" s="220" t="s">
        <v>2460</v>
      </c>
      <c r="J48" s="213" t="str">
        <f t="shared" si="4"/>
        <v>FALSE</v>
      </c>
      <c r="K48" s="344">
        <v>1</v>
      </c>
      <c r="L48" s="226" t="s">
        <v>2469</v>
      </c>
      <c r="M48" s="239" t="s">
        <v>15</v>
      </c>
      <c r="N48" s="201" t="str">
        <f>VLOOKUP(B48,'HECVAT - Full'!A:E,3,FALSE)</f>
        <v>Yes</v>
      </c>
      <c r="O48" s="321" t="str">
        <f>IF(LEN(VLOOKUP(B48,'Analyst Report'!$A:$H,6,TRUE))= 0,"",VLOOKUP(B48,'Analyst Report'!$A:$H,6,TRUE))</f>
        <v/>
      </c>
      <c r="P48" s="239">
        <f t="shared" si="0"/>
        <v>1</v>
      </c>
      <c r="Q48" s="228">
        <v>20</v>
      </c>
      <c r="R48" s="239" t="str">
        <f>IF(LEN(VLOOKUP(B48,'Analyst Report'!$A$30:$H$289,8,FALSE))= 0,"",VLOOKUP(B48,'Analyst Report'!$A$30:$H$289,8,FALSE))</f>
        <v/>
      </c>
      <c r="S48" s="321">
        <f t="shared" si="1"/>
        <v>20</v>
      </c>
      <c r="T48" s="239">
        <f t="shared" si="2"/>
        <v>20</v>
      </c>
      <c r="U48" s="353" t="s">
        <v>2419</v>
      </c>
      <c r="V48" s="353" t="s">
        <v>2419</v>
      </c>
      <c r="W48" s="353" t="s">
        <v>2419</v>
      </c>
      <c r="X48" s="353" t="s">
        <v>2419</v>
      </c>
      <c r="Y48" s="353" t="s">
        <v>2419</v>
      </c>
      <c r="Z48" s="353" t="s">
        <v>2419</v>
      </c>
      <c r="AA48" s="353" t="s">
        <v>2419</v>
      </c>
      <c r="AB48" s="353" t="s">
        <v>2419</v>
      </c>
    </row>
    <row r="49" spans="1:28" ht="351" thickBot="1" x14ac:dyDescent="0.2">
      <c r="A49" s="195">
        <f t="shared" si="3"/>
        <v>32</v>
      </c>
      <c r="B49" s="225" t="s">
        <v>2504</v>
      </c>
      <c r="C49" s="206" t="s">
        <v>2505</v>
      </c>
      <c r="D49" s="196">
        <f>VLOOKUP(B49,'HECVAT - Full'!A$3:D$321,4,TRUE)</f>
        <v>0</v>
      </c>
      <c r="E49" s="217" t="s">
        <v>2419</v>
      </c>
      <c r="F49" s="217" t="s">
        <v>2419</v>
      </c>
      <c r="G49" s="217" t="s">
        <v>2506</v>
      </c>
      <c r="H49" s="218" t="s">
        <v>2507</v>
      </c>
      <c r="I49" s="220" t="s">
        <v>2460</v>
      </c>
      <c r="J49" s="213" t="str">
        <f t="shared" si="4"/>
        <v>FALSE</v>
      </c>
      <c r="K49" s="344">
        <v>1</v>
      </c>
      <c r="L49" s="226" t="s">
        <v>2469</v>
      </c>
      <c r="M49" s="323" t="s">
        <v>18</v>
      </c>
      <c r="N49" s="201" t="str">
        <f>VLOOKUP(B49,'HECVAT - Full'!A:E,3,FALSE)</f>
        <v>No</v>
      </c>
      <c r="O49" s="321" t="str">
        <f>IF(LEN(VLOOKUP(B49,'Analyst Report'!$A:$H,6,TRUE))= 0,"",VLOOKUP(B49,'Analyst Report'!$A:$H,6,TRUE))</f>
        <v/>
      </c>
      <c r="P49" s="239">
        <f t="shared" si="0"/>
        <v>1</v>
      </c>
      <c r="Q49" s="228">
        <v>20</v>
      </c>
      <c r="R49" s="239" t="str">
        <f>IF(LEN(VLOOKUP(B49,'Analyst Report'!$A$30:$H$289,8,FALSE))= 0,"",VLOOKUP(B49,'Analyst Report'!$A$30:$H$289,8,FALSE))</f>
        <v/>
      </c>
      <c r="S49" s="321">
        <f t="shared" si="1"/>
        <v>20</v>
      </c>
      <c r="T49" s="239">
        <f t="shared" si="2"/>
        <v>20</v>
      </c>
      <c r="U49" s="353" t="s">
        <v>2419</v>
      </c>
      <c r="V49" s="353" t="s">
        <v>2419</v>
      </c>
      <c r="W49" s="353" t="s">
        <v>2419</v>
      </c>
      <c r="X49" s="353" t="s">
        <v>2419</v>
      </c>
      <c r="Y49" s="353" t="s">
        <v>2419</v>
      </c>
      <c r="Z49" s="353" t="s">
        <v>2419</v>
      </c>
      <c r="AA49" s="353" t="s">
        <v>2419</v>
      </c>
      <c r="AB49" s="353" t="s">
        <v>2419</v>
      </c>
    </row>
    <row r="50" spans="1:28" ht="209" thickBot="1" x14ac:dyDescent="0.2">
      <c r="A50" s="195">
        <f t="shared" si="3"/>
        <v>33</v>
      </c>
      <c r="B50" s="196" t="s">
        <v>141</v>
      </c>
      <c r="C50" s="216" t="s">
        <v>2508</v>
      </c>
      <c r="D50" s="196">
        <f>VLOOKUP(B50,'HECVAT - Full'!A$3:D$321,4,TRUE)</f>
        <v>0</v>
      </c>
      <c r="E50" s="217" t="s">
        <v>2419</v>
      </c>
      <c r="F50" s="217" t="s">
        <v>2509</v>
      </c>
      <c r="G50" s="217" t="s">
        <v>2510</v>
      </c>
      <c r="H50" s="218" t="s">
        <v>2511</v>
      </c>
      <c r="I50" s="218" t="s">
        <v>2358</v>
      </c>
      <c r="J50" s="213" t="str">
        <f t="shared" si="4"/>
        <v>TRUE</v>
      </c>
      <c r="K50" s="342">
        <v>1</v>
      </c>
      <c r="L50" s="214" t="s">
        <v>1807</v>
      </c>
      <c r="M50" s="239" t="s">
        <v>15</v>
      </c>
      <c r="N50" s="201">
        <f>VLOOKUP(B50,'HECVAT - Full'!A:E,3,FALSE)</f>
        <v>0</v>
      </c>
      <c r="O50" s="321" t="str">
        <f>IF(LEN(VLOOKUP(B50,'Analyst Report'!$A:$H,6,TRUE))= 0,"",VLOOKUP(B50,'Analyst Report'!$A:$H,6,TRUE))</f>
        <v/>
      </c>
      <c r="P50" s="239">
        <f t="shared" si="0"/>
        <v>0</v>
      </c>
      <c r="Q50" s="201">
        <v>25</v>
      </c>
      <c r="R50" s="239" t="str">
        <f>IF(LEN(VLOOKUP(B50,'Analyst Report'!$A$30:$H$289,8,FALSE))= 0,"",VLOOKUP(B50,'Analyst Report'!$A$30:$H$289,8,FALSE))</f>
        <v/>
      </c>
      <c r="S50" s="321">
        <f t="shared" si="1"/>
        <v>25</v>
      </c>
      <c r="T50" s="239">
        <f t="shared" si="2"/>
        <v>0</v>
      </c>
      <c r="U50" s="353" t="s">
        <v>2419</v>
      </c>
      <c r="V50" s="353" t="s">
        <v>2419</v>
      </c>
      <c r="W50" s="353" t="s">
        <v>2419</v>
      </c>
      <c r="X50" s="353" t="s">
        <v>2419</v>
      </c>
      <c r="Y50" s="353" t="s">
        <v>2419</v>
      </c>
      <c r="Z50" s="353" t="s">
        <v>2419</v>
      </c>
      <c r="AA50" s="353" t="s">
        <v>2419</v>
      </c>
      <c r="AB50" s="353" t="s">
        <v>2419</v>
      </c>
    </row>
    <row r="51" spans="1:28" ht="46" thickBot="1" x14ac:dyDescent="0.2">
      <c r="A51" s="195">
        <f t="shared" si="3"/>
        <v>34</v>
      </c>
      <c r="B51" s="196" t="s">
        <v>142</v>
      </c>
      <c r="C51" s="212" t="s">
        <v>413</v>
      </c>
      <c r="D51" s="196">
        <f>VLOOKUP(B51,'HECVAT - Full'!A$3:D$321,4,TRUE)</f>
        <v>0</v>
      </c>
      <c r="E51" s="269" t="s">
        <v>2419</v>
      </c>
      <c r="F51" s="269" t="s">
        <v>2419</v>
      </c>
      <c r="G51" s="269" t="s">
        <v>2419</v>
      </c>
      <c r="H51" s="198"/>
      <c r="I51" s="198"/>
      <c r="J51" s="213" t="str">
        <f t="shared" si="4"/>
        <v>TRUE</v>
      </c>
      <c r="K51" s="342">
        <v>1</v>
      </c>
      <c r="L51" s="214" t="s">
        <v>1807</v>
      </c>
      <c r="M51" s="239" t="s">
        <v>15</v>
      </c>
      <c r="N51" s="201">
        <f>VLOOKUP(B51,'HECVAT - Full'!A:E,3,FALSE)</f>
        <v>0</v>
      </c>
      <c r="O51" s="321" t="str">
        <f>IF(LEN(VLOOKUP(B51,'Analyst Report'!$A:$H,6,TRUE))= 0,"",VLOOKUP(B51,'Analyst Report'!$A:$H,6,TRUE))</f>
        <v/>
      </c>
      <c r="P51" s="239">
        <f t="shared" si="0"/>
        <v>0</v>
      </c>
      <c r="Q51" s="201">
        <v>25</v>
      </c>
      <c r="R51" s="239" t="str">
        <f>IF(LEN(VLOOKUP(B51,'Analyst Report'!$A$30:$H$289,8,FALSE))= 0,"",VLOOKUP(B51,'Analyst Report'!$A$30:$H$289,8,FALSE))</f>
        <v/>
      </c>
      <c r="S51" s="321">
        <f t="shared" si="1"/>
        <v>25</v>
      </c>
      <c r="T51" s="239">
        <f t="shared" si="2"/>
        <v>0</v>
      </c>
      <c r="U51" s="353" t="s">
        <v>2419</v>
      </c>
      <c r="V51" s="353" t="s">
        <v>2419</v>
      </c>
      <c r="W51" s="353" t="s">
        <v>2419</v>
      </c>
      <c r="X51" s="353" t="s">
        <v>2419</v>
      </c>
      <c r="Y51" s="353" t="s">
        <v>2419</v>
      </c>
      <c r="Z51" s="353" t="s">
        <v>2419</v>
      </c>
      <c r="AA51" s="353" t="s">
        <v>2419</v>
      </c>
      <c r="AB51" s="353" t="s">
        <v>2419</v>
      </c>
    </row>
    <row r="52" spans="1:28" ht="61" thickBot="1" x14ac:dyDescent="0.2">
      <c r="A52" s="195">
        <f t="shared" si="3"/>
        <v>35</v>
      </c>
      <c r="B52" s="196" t="s">
        <v>143</v>
      </c>
      <c r="C52" s="212" t="s">
        <v>19</v>
      </c>
      <c r="D52" s="196">
        <f>VLOOKUP(B52,'HECVAT - Full'!A$3:D$321,4,TRUE)</f>
        <v>0</v>
      </c>
      <c r="E52" s="269" t="s">
        <v>2419</v>
      </c>
      <c r="F52" s="269" t="s">
        <v>2419</v>
      </c>
      <c r="G52" s="269" t="s">
        <v>2419</v>
      </c>
      <c r="H52" s="198"/>
      <c r="I52" s="198"/>
      <c r="J52" s="213" t="str">
        <f t="shared" si="4"/>
        <v>TRUE</v>
      </c>
      <c r="K52" s="342">
        <v>1</v>
      </c>
      <c r="L52" s="214" t="s">
        <v>1807</v>
      </c>
      <c r="M52" s="323" t="s">
        <v>18</v>
      </c>
      <c r="N52" s="201">
        <f>VLOOKUP(B52,'HECVAT - Full'!A:E,3,FALSE)</f>
        <v>0</v>
      </c>
      <c r="O52" s="321" t="str">
        <f>IF(LEN(VLOOKUP(B52,'Analyst Report'!$A:$H,6,TRUE))= 0,"",VLOOKUP(B52,'Analyst Report'!$A:$H,6,TRUE))</f>
        <v/>
      </c>
      <c r="P52" s="239">
        <f t="shared" si="0"/>
        <v>0</v>
      </c>
      <c r="Q52" s="201">
        <v>25</v>
      </c>
      <c r="R52" s="239" t="str">
        <f>IF(LEN(VLOOKUP(B52,'Analyst Report'!$A$30:$H$289,8,FALSE))= 0,"",VLOOKUP(B52,'Analyst Report'!$A$30:$H$289,8,FALSE))</f>
        <v/>
      </c>
      <c r="S52" s="321">
        <f t="shared" si="1"/>
        <v>25</v>
      </c>
      <c r="T52" s="239">
        <f t="shared" si="2"/>
        <v>0</v>
      </c>
      <c r="U52" s="353" t="s">
        <v>2419</v>
      </c>
      <c r="V52" s="353" t="s">
        <v>2419</v>
      </c>
      <c r="W52" s="353" t="s">
        <v>2419</v>
      </c>
      <c r="X52" s="353" t="s">
        <v>2419</v>
      </c>
      <c r="Y52" s="353" t="s">
        <v>2419</v>
      </c>
      <c r="Z52" s="353" t="s">
        <v>2419</v>
      </c>
      <c r="AA52" s="353" t="s">
        <v>2419</v>
      </c>
      <c r="AB52" s="353" t="s">
        <v>2419</v>
      </c>
    </row>
    <row r="53" spans="1:28" ht="225" thickBot="1" x14ac:dyDescent="0.2">
      <c r="A53" s="195">
        <f t="shared" si="3"/>
        <v>36</v>
      </c>
      <c r="B53" s="196" t="s">
        <v>341</v>
      </c>
      <c r="C53" s="216" t="s">
        <v>2512</v>
      </c>
      <c r="D53" s="196">
        <f>VLOOKUP(B53,'HECVAT - Full'!A$3:D$321,4,TRUE)</f>
        <v>0</v>
      </c>
      <c r="E53" s="217" t="s">
        <v>2283</v>
      </c>
      <c r="F53" s="217" t="s">
        <v>2513</v>
      </c>
      <c r="G53" s="217" t="s">
        <v>2514</v>
      </c>
      <c r="H53" s="218" t="s">
        <v>2383</v>
      </c>
      <c r="I53" s="218" t="s">
        <v>2515</v>
      </c>
      <c r="J53" s="213" t="str">
        <f t="shared" si="4"/>
        <v>TRUE</v>
      </c>
      <c r="K53" s="342">
        <v>1</v>
      </c>
      <c r="L53" s="214" t="s">
        <v>1807</v>
      </c>
      <c r="M53" s="239" t="s">
        <v>15</v>
      </c>
      <c r="N53" s="201">
        <f>VLOOKUP(B53,'HECVAT - Full'!A:E,3,FALSE)</f>
        <v>0</v>
      </c>
      <c r="O53" s="321" t="str">
        <f>IF(LEN(VLOOKUP(B53,'Analyst Report'!$A:$H,6,TRUE))= 0,"",VLOOKUP(B53,'Analyst Report'!$A:$H,6,TRUE))</f>
        <v/>
      </c>
      <c r="P53" s="239">
        <f t="shared" si="0"/>
        <v>0</v>
      </c>
      <c r="Q53" s="201">
        <v>25</v>
      </c>
      <c r="R53" s="239" t="str">
        <f>IF(LEN(VLOOKUP(B53,'Analyst Report'!$A$30:$H$289,8,FALSE))= 0,"",VLOOKUP(B53,'Analyst Report'!$A$30:$H$289,8,FALSE))</f>
        <v/>
      </c>
      <c r="S53" s="321">
        <f t="shared" si="1"/>
        <v>25</v>
      </c>
      <c r="T53" s="239">
        <f t="shared" si="2"/>
        <v>0</v>
      </c>
      <c r="U53" s="353" t="s">
        <v>2419</v>
      </c>
      <c r="V53" s="353" t="s">
        <v>2419</v>
      </c>
      <c r="W53" s="353" t="s">
        <v>2419</v>
      </c>
      <c r="X53" s="353" t="s">
        <v>2419</v>
      </c>
      <c r="Y53" s="353" t="s">
        <v>2419</v>
      </c>
      <c r="Z53" s="353" t="s">
        <v>2419</v>
      </c>
      <c r="AA53" s="353" t="s">
        <v>2419</v>
      </c>
      <c r="AB53" s="353" t="s">
        <v>2419</v>
      </c>
    </row>
    <row r="54" spans="1:28" ht="209" thickBot="1" x14ac:dyDescent="0.2">
      <c r="A54" s="195">
        <f t="shared" si="3"/>
        <v>37</v>
      </c>
      <c r="B54" s="196" t="s">
        <v>2634</v>
      </c>
      <c r="C54" s="216" t="s">
        <v>2516</v>
      </c>
      <c r="D54" s="196">
        <f>VLOOKUP(B54,'HECVAT - Full'!A$3:D$321,4,TRUE)</f>
        <v>0</v>
      </c>
      <c r="E54" s="217" t="s">
        <v>2517</v>
      </c>
      <c r="F54" s="217" t="s">
        <v>2518</v>
      </c>
      <c r="G54" s="217" t="s">
        <v>2519</v>
      </c>
      <c r="H54" s="218" t="s">
        <v>2520</v>
      </c>
      <c r="I54" s="220" t="s">
        <v>2521</v>
      </c>
      <c r="J54" s="213" t="str">
        <f t="shared" si="4"/>
        <v>FALSE</v>
      </c>
      <c r="K54" s="342"/>
      <c r="L54" s="213"/>
      <c r="M54" s="239" t="s">
        <v>18</v>
      </c>
      <c r="N54" s="201">
        <f>VLOOKUP(B54,'HECVAT - Full'!A:E,3,FALSE)</f>
        <v>0</v>
      </c>
      <c r="O54" s="321" t="str">
        <f>IF(LEN(VLOOKUP(B54,'Analyst Report'!$A:$H,6,TRUE))= 0,"",VLOOKUP(B54,'Analyst Report'!$A:$H,6,TRUE))</f>
        <v/>
      </c>
      <c r="P54" s="239">
        <f t="shared" si="0"/>
        <v>0</v>
      </c>
      <c r="Q54" s="201">
        <v>20</v>
      </c>
      <c r="R54" s="239" t="str">
        <f>IF(LEN(VLOOKUP(B54,'Analyst Report'!$A$30:$H$289,8,FALSE))= 0,"",VLOOKUP(B54,'Analyst Report'!$A$30:$H$289,8,FALSE))</f>
        <v/>
      </c>
      <c r="S54" s="321">
        <f t="shared" si="1"/>
        <v>0</v>
      </c>
      <c r="T54" s="239">
        <f t="shared" si="2"/>
        <v>0</v>
      </c>
      <c r="U54" s="353" t="s">
        <v>2419</v>
      </c>
      <c r="V54" s="353" t="s">
        <v>2419</v>
      </c>
      <c r="W54" s="353" t="s">
        <v>2419</v>
      </c>
      <c r="X54" s="353" t="s">
        <v>2419</v>
      </c>
      <c r="Y54" s="353" t="s">
        <v>2419</v>
      </c>
      <c r="Z54" s="353" t="s">
        <v>2419</v>
      </c>
      <c r="AA54" s="353" t="s">
        <v>2419</v>
      </c>
      <c r="AB54" s="353" t="s">
        <v>2419</v>
      </c>
    </row>
    <row r="55" spans="1:28" ht="17" thickBot="1" x14ac:dyDescent="0.2">
      <c r="A55" s="195">
        <f t="shared" si="3"/>
        <v>38</v>
      </c>
      <c r="B55" s="196" t="s">
        <v>144</v>
      </c>
      <c r="C55" s="196" t="s">
        <v>637</v>
      </c>
      <c r="D55" s="196">
        <f>VLOOKUP(B55,'HECVAT - Full'!A$3:D$321,4,TRUE)</f>
        <v>0</v>
      </c>
      <c r="E55" s="269" t="s">
        <v>2419</v>
      </c>
      <c r="F55" s="269" t="s">
        <v>2419</v>
      </c>
      <c r="G55" s="269" t="s">
        <v>2419</v>
      </c>
      <c r="H55" s="198"/>
      <c r="I55" s="198"/>
      <c r="J55" s="213" t="str">
        <f t="shared" si="4"/>
        <v>FALSE</v>
      </c>
      <c r="K55" s="342">
        <v>1</v>
      </c>
      <c r="L55" s="213" t="s">
        <v>73</v>
      </c>
      <c r="M55" s="239" t="s">
        <v>18</v>
      </c>
      <c r="N55" s="201">
        <f>VLOOKUP(B55,'HECVAT - Full'!A:E,3,FALSE)</f>
        <v>0</v>
      </c>
      <c r="O55" s="321" t="str">
        <f>IF(LEN(VLOOKUP(B55,'Analyst Report'!$A:$H,6,TRUE))= 0,"",VLOOKUP(B55,'Analyst Report'!$A:$H,6,TRUE))</f>
        <v/>
      </c>
      <c r="P55" s="239">
        <f t="shared" si="0"/>
        <v>0</v>
      </c>
      <c r="Q55" s="201">
        <v>20</v>
      </c>
      <c r="R55" s="239" t="str">
        <f>IF(LEN(VLOOKUP(B55,'Analyst Report'!$A$30:$H$289,8,FALSE))= 0,"",VLOOKUP(B55,'Analyst Report'!$A$30:$H$289,8,FALSE))</f>
        <v/>
      </c>
      <c r="S55" s="321">
        <f t="shared" si="1"/>
        <v>20</v>
      </c>
      <c r="T55" s="239">
        <f t="shared" si="2"/>
        <v>0</v>
      </c>
      <c r="U55" s="353" t="s">
        <v>2419</v>
      </c>
      <c r="V55" s="353" t="s">
        <v>2419</v>
      </c>
      <c r="W55" s="353" t="s">
        <v>2419</v>
      </c>
      <c r="X55" s="353" t="s">
        <v>2419</v>
      </c>
      <c r="Y55" s="353" t="s">
        <v>2419</v>
      </c>
      <c r="Z55" s="353" t="s">
        <v>2419</v>
      </c>
      <c r="AA55" s="353" t="s">
        <v>2419</v>
      </c>
      <c r="AB55" s="353" t="s">
        <v>2419</v>
      </c>
    </row>
    <row r="56" spans="1:28" ht="33" thickBot="1" x14ac:dyDescent="0.2">
      <c r="A56" s="195">
        <f t="shared" si="3"/>
        <v>39</v>
      </c>
      <c r="B56" s="196" t="s">
        <v>145</v>
      </c>
      <c r="C56" s="196" t="s">
        <v>423</v>
      </c>
      <c r="D56" s="196">
        <f>VLOOKUP(B56,'HECVAT - Full'!A$3:D$321,4,TRUE)</f>
        <v>0</v>
      </c>
      <c r="E56" s="269" t="s">
        <v>2419</v>
      </c>
      <c r="F56" s="269" t="s">
        <v>2419</v>
      </c>
      <c r="G56" s="269" t="s">
        <v>2419</v>
      </c>
      <c r="H56" s="198"/>
      <c r="I56" s="198"/>
      <c r="J56" s="213" t="str">
        <f t="shared" si="4"/>
        <v>TRUE</v>
      </c>
      <c r="K56" s="342">
        <v>1</v>
      </c>
      <c r="L56" s="213" t="s">
        <v>73</v>
      </c>
      <c r="M56" s="239" t="s">
        <v>18</v>
      </c>
      <c r="N56" s="201">
        <f>VLOOKUP(B56,'HECVAT - Full'!A:E,3,FALSE)</f>
        <v>0</v>
      </c>
      <c r="O56" s="321" t="str">
        <f>IF(LEN(VLOOKUP(B56,'Analyst Report'!$A:$H,6,TRUE))= 0,"",VLOOKUP(B56,'Analyst Report'!$A:$H,6,TRUE))</f>
        <v/>
      </c>
      <c r="P56" s="239">
        <f t="shared" si="0"/>
        <v>0</v>
      </c>
      <c r="Q56" s="201">
        <v>25</v>
      </c>
      <c r="R56" s="239" t="str">
        <f>IF(LEN(VLOOKUP(B56,'Analyst Report'!$A$30:$H$289,8,FALSE))= 0,"",VLOOKUP(B56,'Analyst Report'!$A$30:$H$289,8,FALSE))</f>
        <v/>
      </c>
      <c r="S56" s="321">
        <f t="shared" si="1"/>
        <v>25</v>
      </c>
      <c r="T56" s="239">
        <f t="shared" si="2"/>
        <v>0</v>
      </c>
      <c r="U56" s="353" t="s">
        <v>2419</v>
      </c>
      <c r="V56" s="353" t="s">
        <v>2419</v>
      </c>
      <c r="W56" s="353" t="s">
        <v>2419</v>
      </c>
      <c r="X56" s="353" t="s">
        <v>2419</v>
      </c>
      <c r="Y56" s="353" t="s">
        <v>2419</v>
      </c>
      <c r="Z56" s="353" t="s">
        <v>2419</v>
      </c>
      <c r="AA56" s="353" t="s">
        <v>2419</v>
      </c>
      <c r="AB56" s="353" t="s">
        <v>2419</v>
      </c>
    </row>
    <row r="57" spans="1:28" ht="33" thickBot="1" x14ac:dyDescent="0.2">
      <c r="A57" s="195">
        <f t="shared" si="3"/>
        <v>40</v>
      </c>
      <c r="B57" s="196" t="s">
        <v>146</v>
      </c>
      <c r="C57" s="196" t="s">
        <v>424</v>
      </c>
      <c r="D57" s="196">
        <f>VLOOKUP(B57,'HECVAT - Full'!A$3:D$321,4,TRUE)</f>
        <v>0</v>
      </c>
      <c r="E57" s="269" t="s">
        <v>2419</v>
      </c>
      <c r="F57" s="269" t="s">
        <v>2419</v>
      </c>
      <c r="G57" s="269" t="s">
        <v>2419</v>
      </c>
      <c r="H57" s="198"/>
      <c r="I57" s="198"/>
      <c r="J57" s="213" t="str">
        <f t="shared" si="4"/>
        <v>FALSE</v>
      </c>
      <c r="K57" s="342">
        <v>1</v>
      </c>
      <c r="L57" s="213" t="s">
        <v>73</v>
      </c>
      <c r="M57" s="239" t="s">
        <v>15</v>
      </c>
      <c r="N57" s="201">
        <f>VLOOKUP(B57,'HECVAT - Full'!A:E,3,FALSE)</f>
        <v>0</v>
      </c>
      <c r="O57" s="321" t="str">
        <f>IF(LEN(VLOOKUP(B57,'Analyst Report'!$A:$H,6,TRUE))= 0,"",VLOOKUP(B57,'Analyst Report'!$A:$H,6,TRUE))</f>
        <v/>
      </c>
      <c r="P57" s="239">
        <f t="shared" si="0"/>
        <v>0</v>
      </c>
      <c r="Q57" s="201">
        <v>20</v>
      </c>
      <c r="R57" s="239" t="str">
        <f>IF(LEN(VLOOKUP(B57,'Analyst Report'!$A$30:$H$289,8,FALSE))= 0,"",VLOOKUP(B57,'Analyst Report'!$A$30:$H$289,8,FALSE))</f>
        <v/>
      </c>
      <c r="S57" s="321">
        <f t="shared" si="1"/>
        <v>20</v>
      </c>
      <c r="T57" s="239">
        <f t="shared" si="2"/>
        <v>0</v>
      </c>
      <c r="U57" s="353" t="s">
        <v>2419</v>
      </c>
      <c r="V57" s="353" t="s">
        <v>2419</v>
      </c>
      <c r="W57" s="353" t="s">
        <v>2419</v>
      </c>
      <c r="X57" s="353" t="s">
        <v>2419</v>
      </c>
      <c r="Y57" s="353" t="s">
        <v>2419</v>
      </c>
      <c r="Z57" s="353" t="s">
        <v>2419</v>
      </c>
      <c r="AA57" s="353" t="s">
        <v>2419</v>
      </c>
      <c r="AB57" s="353" t="s">
        <v>2419</v>
      </c>
    </row>
    <row r="58" spans="1:28" ht="33" thickBot="1" x14ac:dyDescent="0.2">
      <c r="A58" s="195">
        <f t="shared" si="3"/>
        <v>41</v>
      </c>
      <c r="B58" s="196" t="s">
        <v>147</v>
      </c>
      <c r="C58" s="196" t="s">
        <v>425</v>
      </c>
      <c r="D58" s="196">
        <f>VLOOKUP(B58,'HECVAT - Full'!A$3:D$321,4,TRUE)</f>
        <v>0</v>
      </c>
      <c r="E58" s="269" t="s">
        <v>2419</v>
      </c>
      <c r="F58" s="269" t="s">
        <v>2419</v>
      </c>
      <c r="G58" s="269" t="s">
        <v>2419</v>
      </c>
      <c r="H58" s="198"/>
      <c r="I58" s="198"/>
      <c r="J58" s="213" t="str">
        <f t="shared" si="4"/>
        <v>FALSE</v>
      </c>
      <c r="K58" s="342">
        <v>1</v>
      </c>
      <c r="L58" s="213" t="s">
        <v>73</v>
      </c>
      <c r="M58" s="239" t="s">
        <v>18</v>
      </c>
      <c r="N58" s="201">
        <f>VLOOKUP(B58,'HECVAT - Full'!A:E,3,FALSE)</f>
        <v>0</v>
      </c>
      <c r="O58" s="321" t="str">
        <f>IF(LEN(VLOOKUP(B58,'Analyst Report'!$A:$H,6,TRUE))= 0,"",VLOOKUP(B58,'Analyst Report'!$A:$H,6,TRUE))</f>
        <v/>
      </c>
      <c r="P58" s="239">
        <f t="shared" si="0"/>
        <v>0</v>
      </c>
      <c r="Q58" s="201">
        <v>20</v>
      </c>
      <c r="R58" s="239" t="str">
        <f>IF(LEN(VLOOKUP(B58,'Analyst Report'!$A$30:$H$289,8,FALSE))= 0,"",VLOOKUP(B58,'Analyst Report'!$A$30:$H$289,8,FALSE))</f>
        <v/>
      </c>
      <c r="S58" s="321">
        <f t="shared" si="1"/>
        <v>20</v>
      </c>
      <c r="T58" s="239">
        <f t="shared" si="2"/>
        <v>0</v>
      </c>
      <c r="U58" s="353" t="s">
        <v>2419</v>
      </c>
      <c r="V58" s="353" t="s">
        <v>2419</v>
      </c>
      <c r="W58" s="353" t="s">
        <v>2419</v>
      </c>
      <c r="X58" s="353" t="s">
        <v>2419</v>
      </c>
      <c r="Y58" s="353" t="s">
        <v>2419</v>
      </c>
      <c r="Z58" s="353" t="s">
        <v>2419</v>
      </c>
      <c r="AA58" s="353" t="s">
        <v>2419</v>
      </c>
      <c r="AB58" s="353" t="s">
        <v>2419</v>
      </c>
    </row>
    <row r="59" spans="1:28" ht="33" thickBot="1" x14ac:dyDescent="0.2">
      <c r="A59" s="195">
        <f t="shared" si="3"/>
        <v>42</v>
      </c>
      <c r="B59" s="196" t="s">
        <v>148</v>
      </c>
      <c r="C59" s="196" t="s">
        <v>372</v>
      </c>
      <c r="D59" s="196">
        <f>VLOOKUP(B59,'HECVAT - Full'!A$3:D$321,4,TRUE)</f>
        <v>0</v>
      </c>
      <c r="E59" s="269" t="s">
        <v>2419</v>
      </c>
      <c r="F59" s="269" t="s">
        <v>2419</v>
      </c>
      <c r="G59" s="269" t="s">
        <v>2419</v>
      </c>
      <c r="H59" s="198"/>
      <c r="I59" s="198"/>
      <c r="J59" s="213" t="str">
        <f t="shared" si="4"/>
        <v>TRUE</v>
      </c>
      <c r="K59" s="342">
        <v>1</v>
      </c>
      <c r="L59" s="213" t="s">
        <v>73</v>
      </c>
      <c r="M59" s="239" t="s">
        <v>15</v>
      </c>
      <c r="N59" s="201">
        <f>VLOOKUP(B59,'HECVAT - Full'!A:E,3,FALSE)</f>
        <v>0</v>
      </c>
      <c r="O59" s="321" t="str">
        <f>IF(LEN(VLOOKUP(B59,'Analyst Report'!$A:$H,6,TRUE))= 0,"",VLOOKUP(B59,'Analyst Report'!$A:$H,6,TRUE))</f>
        <v/>
      </c>
      <c r="P59" s="239">
        <f t="shared" si="0"/>
        <v>0</v>
      </c>
      <c r="Q59" s="201">
        <v>25</v>
      </c>
      <c r="R59" s="239" t="str">
        <f>IF(LEN(VLOOKUP(B59,'Analyst Report'!$A$30:$H$289,8,FALSE))= 0,"",VLOOKUP(B59,'Analyst Report'!$A$30:$H$289,8,FALSE))</f>
        <v/>
      </c>
      <c r="S59" s="321">
        <f t="shared" si="1"/>
        <v>25</v>
      </c>
      <c r="T59" s="239">
        <f t="shared" si="2"/>
        <v>0</v>
      </c>
      <c r="U59" s="353" t="s">
        <v>2419</v>
      </c>
      <c r="V59" s="353" t="s">
        <v>2419</v>
      </c>
      <c r="W59" s="353" t="s">
        <v>2419</v>
      </c>
      <c r="X59" s="353" t="s">
        <v>2419</v>
      </c>
      <c r="Y59" s="353" t="s">
        <v>2419</v>
      </c>
      <c r="Z59" s="353" t="s">
        <v>2419</v>
      </c>
      <c r="AA59" s="353" t="s">
        <v>2419</v>
      </c>
      <c r="AB59" s="353" t="s">
        <v>2419</v>
      </c>
    </row>
    <row r="60" spans="1:28" ht="33" thickBot="1" x14ac:dyDescent="0.2">
      <c r="A60" s="195">
        <f t="shared" si="3"/>
        <v>43</v>
      </c>
      <c r="B60" s="196" t="s">
        <v>149</v>
      </c>
      <c r="C60" s="196" t="s">
        <v>375</v>
      </c>
      <c r="D60" s="196">
        <f>VLOOKUP(B60,'HECVAT - Full'!A$3:D$321,4,TRUE)</f>
        <v>0</v>
      </c>
      <c r="E60" s="269" t="s">
        <v>2419</v>
      </c>
      <c r="F60" s="269" t="s">
        <v>2744</v>
      </c>
      <c r="G60" s="269" t="s">
        <v>2419</v>
      </c>
      <c r="H60" s="198"/>
      <c r="I60" s="198"/>
      <c r="J60" s="213" t="str">
        <f t="shared" si="4"/>
        <v>FALSE</v>
      </c>
      <c r="K60" s="342">
        <v>1</v>
      </c>
      <c r="L60" s="213" t="s">
        <v>73</v>
      </c>
      <c r="M60" s="239" t="s">
        <v>18</v>
      </c>
      <c r="N60" s="201">
        <f>VLOOKUP(B60,'HECVAT - Full'!A:E,3,FALSE)</f>
        <v>0</v>
      </c>
      <c r="O60" s="321" t="str">
        <f>IF(LEN(VLOOKUP(B60,'Analyst Report'!$A:$H,6,TRUE))= 0,"",VLOOKUP(B60,'Analyst Report'!$A:$H,6,TRUE))</f>
        <v/>
      </c>
      <c r="P60" s="239">
        <f t="shared" si="0"/>
        <v>0</v>
      </c>
      <c r="Q60" s="201">
        <v>20</v>
      </c>
      <c r="R60" s="239" t="str">
        <f>IF(LEN(VLOOKUP(B60,'Analyst Report'!$A$30:$H$289,8,FALSE))= 0,"",VLOOKUP(B60,'Analyst Report'!$A$30:$H$289,8,FALSE))</f>
        <v/>
      </c>
      <c r="S60" s="321">
        <f t="shared" si="1"/>
        <v>20</v>
      </c>
      <c r="T60" s="239">
        <f t="shared" si="2"/>
        <v>0</v>
      </c>
      <c r="U60" s="353" t="s">
        <v>2419</v>
      </c>
      <c r="V60" s="353" t="s">
        <v>2419</v>
      </c>
      <c r="W60" s="353" t="s">
        <v>2419</v>
      </c>
      <c r="X60" s="353" t="s">
        <v>2419</v>
      </c>
      <c r="Y60" s="353" t="s">
        <v>2419</v>
      </c>
      <c r="Z60" s="353" t="s">
        <v>2419</v>
      </c>
      <c r="AA60" s="353" t="s">
        <v>2419</v>
      </c>
      <c r="AB60" s="353" t="s">
        <v>2419</v>
      </c>
    </row>
    <row r="61" spans="1:28" ht="33" thickBot="1" x14ac:dyDescent="0.2">
      <c r="A61" s="195">
        <f t="shared" si="3"/>
        <v>44</v>
      </c>
      <c r="B61" s="196" t="s">
        <v>150</v>
      </c>
      <c r="C61" s="196" t="s">
        <v>376</v>
      </c>
      <c r="D61" s="196">
        <f>VLOOKUP(B61,'HECVAT - Full'!A$3:D$321,4,TRUE)</f>
        <v>0</v>
      </c>
      <c r="E61" s="269" t="s">
        <v>2419</v>
      </c>
      <c r="F61" s="269" t="s">
        <v>2419</v>
      </c>
      <c r="G61" s="269" t="s">
        <v>2419</v>
      </c>
      <c r="H61" s="198"/>
      <c r="I61" s="198"/>
      <c r="J61" s="213" t="str">
        <f t="shared" si="4"/>
        <v>FALSE</v>
      </c>
      <c r="K61" s="342">
        <f>IF(N60="Yes",1,0)</f>
        <v>0</v>
      </c>
      <c r="L61" s="213" t="s">
        <v>73</v>
      </c>
      <c r="M61" s="239" t="s">
        <v>15</v>
      </c>
      <c r="N61" s="201">
        <f>VLOOKUP(B61,'HECVAT - Full'!A:E,3,FALSE)</f>
        <v>0</v>
      </c>
      <c r="O61" s="321" t="str">
        <f>IF(LEN(VLOOKUP(B61,'Analyst Report'!$A:$H,6,TRUE))= 0,"",VLOOKUP(B61,'Analyst Report'!$A:$H,6,TRUE))</f>
        <v/>
      </c>
      <c r="P61" s="239">
        <f t="shared" si="0"/>
        <v>0</v>
      </c>
      <c r="Q61" s="201">
        <v>25</v>
      </c>
      <c r="R61" s="239" t="str">
        <f>IF(LEN(VLOOKUP(B61,'Analyst Report'!$A$30:$H$289,8,FALSE))= 0,"",VLOOKUP(B61,'Analyst Report'!$A$30:$H$289,8,FALSE))</f>
        <v/>
      </c>
      <c r="S61" s="321">
        <f t="shared" si="1"/>
        <v>0</v>
      </c>
      <c r="T61" s="239">
        <f t="shared" si="2"/>
        <v>0</v>
      </c>
      <c r="U61" s="353" t="s">
        <v>2419</v>
      </c>
      <c r="V61" s="353" t="s">
        <v>2419</v>
      </c>
      <c r="W61" s="353" t="s">
        <v>2419</v>
      </c>
      <c r="X61" s="353" t="s">
        <v>2419</v>
      </c>
      <c r="Y61" s="353" t="s">
        <v>2419</v>
      </c>
      <c r="Z61" s="353" t="s">
        <v>2419</v>
      </c>
      <c r="AA61" s="353" t="s">
        <v>2419</v>
      </c>
      <c r="AB61" s="353" t="s">
        <v>2419</v>
      </c>
    </row>
    <row r="62" spans="1:28" ht="33" thickBot="1" x14ac:dyDescent="0.2">
      <c r="A62" s="195">
        <f t="shared" si="3"/>
        <v>45</v>
      </c>
      <c r="B62" s="196" t="s">
        <v>151</v>
      </c>
      <c r="C62" s="196" t="s">
        <v>426</v>
      </c>
      <c r="D62" s="196">
        <f>VLOOKUP(B62,'HECVAT - Full'!A$3:D$321,4,TRUE)</f>
        <v>0</v>
      </c>
      <c r="E62" s="269" t="s">
        <v>2419</v>
      </c>
      <c r="F62" s="269" t="s">
        <v>2745</v>
      </c>
      <c r="G62" s="269" t="s">
        <v>2419</v>
      </c>
      <c r="H62" s="198"/>
      <c r="I62" s="198"/>
      <c r="J62" s="213" t="str">
        <f t="shared" si="4"/>
        <v>FALSE</v>
      </c>
      <c r="K62" s="342">
        <v>1</v>
      </c>
      <c r="L62" s="213" t="s">
        <v>73</v>
      </c>
      <c r="M62" s="239" t="s">
        <v>15</v>
      </c>
      <c r="N62" s="201">
        <f>VLOOKUP(B62,'HECVAT - Full'!A:E,3,FALSE)</f>
        <v>0</v>
      </c>
      <c r="O62" s="321" t="str">
        <f>IF(LEN(VLOOKUP(B62,'Analyst Report'!$A:$H,6,TRUE))= 0,"",VLOOKUP(B62,'Analyst Report'!$A:$H,6,TRUE))</f>
        <v/>
      </c>
      <c r="P62" s="239">
        <f t="shared" si="0"/>
        <v>0</v>
      </c>
      <c r="Q62" s="201">
        <v>20</v>
      </c>
      <c r="R62" s="239" t="str">
        <f>IF(LEN(VLOOKUP(B62,'Analyst Report'!$A$30:$H$289,8,FALSE))= 0,"",VLOOKUP(B62,'Analyst Report'!$A$30:$H$289,8,FALSE))</f>
        <v/>
      </c>
      <c r="S62" s="321">
        <f t="shared" si="1"/>
        <v>20</v>
      </c>
      <c r="T62" s="239">
        <f t="shared" si="2"/>
        <v>0</v>
      </c>
      <c r="U62" s="353" t="s">
        <v>2419</v>
      </c>
      <c r="V62" s="353" t="s">
        <v>2419</v>
      </c>
      <c r="W62" s="353" t="s">
        <v>2419</v>
      </c>
      <c r="X62" s="353" t="s">
        <v>2419</v>
      </c>
      <c r="Y62" s="353" t="s">
        <v>2419</v>
      </c>
      <c r="Z62" s="353" t="s">
        <v>2419</v>
      </c>
      <c r="AA62" s="353" t="s">
        <v>2419</v>
      </c>
      <c r="AB62" s="353" t="s">
        <v>2419</v>
      </c>
    </row>
    <row r="63" spans="1:28" ht="33" thickBot="1" x14ac:dyDescent="0.2">
      <c r="A63" s="195">
        <f t="shared" si="3"/>
        <v>46</v>
      </c>
      <c r="B63" s="196" t="s">
        <v>152</v>
      </c>
      <c r="C63" s="196" t="s">
        <v>20</v>
      </c>
      <c r="D63" s="196">
        <f>VLOOKUP(B63,'HECVAT - Full'!A$3:D$321,4,TRUE)</f>
        <v>0</v>
      </c>
      <c r="E63" s="269" t="s">
        <v>2419</v>
      </c>
      <c r="F63" s="269" t="s">
        <v>2419</v>
      </c>
      <c r="G63" s="269" t="s">
        <v>2419</v>
      </c>
      <c r="H63" s="198"/>
      <c r="I63" s="198"/>
      <c r="J63" s="213" t="str">
        <f t="shared" si="4"/>
        <v>FALSE</v>
      </c>
      <c r="K63" s="342">
        <f>IF(N62="Yes",1,0)</f>
        <v>0</v>
      </c>
      <c r="L63" s="213" t="s">
        <v>73</v>
      </c>
      <c r="M63" s="239" t="s">
        <v>15</v>
      </c>
      <c r="N63" s="201">
        <f>VLOOKUP(B63,'HECVAT - Full'!A:E,3,FALSE)</f>
        <v>0</v>
      </c>
      <c r="O63" s="321" t="str">
        <f>IF(LEN(VLOOKUP(B63,'Analyst Report'!$A:$H,6,TRUE))= 0,"",VLOOKUP(B63,'Analyst Report'!$A:$H,6,TRUE))</f>
        <v/>
      </c>
      <c r="P63" s="239">
        <f t="shared" si="0"/>
        <v>0</v>
      </c>
      <c r="Q63" s="201">
        <v>25</v>
      </c>
      <c r="R63" s="239" t="str">
        <f>IF(LEN(VLOOKUP(B63,'Analyst Report'!$A$30:$H$289,8,FALSE))= 0,"",VLOOKUP(B63,'Analyst Report'!$A$30:$H$289,8,FALSE))</f>
        <v/>
      </c>
      <c r="S63" s="321">
        <f t="shared" si="1"/>
        <v>0</v>
      </c>
      <c r="T63" s="239">
        <f t="shared" si="2"/>
        <v>0</v>
      </c>
      <c r="U63" s="353" t="s">
        <v>2419</v>
      </c>
      <c r="V63" s="353" t="s">
        <v>2419</v>
      </c>
      <c r="W63" s="353" t="s">
        <v>2419</v>
      </c>
      <c r="X63" s="353" t="s">
        <v>2419</v>
      </c>
      <c r="Y63" s="353" t="s">
        <v>2419</v>
      </c>
      <c r="Z63" s="353" t="s">
        <v>2419</v>
      </c>
      <c r="AA63" s="353" t="s">
        <v>2419</v>
      </c>
      <c r="AB63" s="353" t="s">
        <v>2419</v>
      </c>
    </row>
    <row r="64" spans="1:28" ht="258" thickTop="1" thickBot="1" x14ac:dyDescent="0.2">
      <c r="A64" s="195">
        <f t="shared" si="3"/>
        <v>47</v>
      </c>
      <c r="B64" s="270" t="s">
        <v>153</v>
      </c>
      <c r="C64" s="289" t="s">
        <v>2635</v>
      </c>
      <c r="D64" s="196" t="str">
        <f>VLOOKUP(B64,'HECVAT - Full'!A$3:D$321,4,FALSE)</f>
        <v>Instructors can access the course info, including students in their course. Admins can access everything.</v>
      </c>
      <c r="E64" s="265" t="s">
        <v>2636</v>
      </c>
      <c r="F64" s="265" t="s">
        <v>2637</v>
      </c>
      <c r="G64" s="265" t="s">
        <v>2638</v>
      </c>
      <c r="H64" s="290" t="s">
        <v>2639</v>
      </c>
      <c r="I64" s="291" t="s">
        <v>2640</v>
      </c>
      <c r="J64" s="213" t="str">
        <f t="shared" si="4"/>
        <v>TRUE</v>
      </c>
      <c r="K64" s="342">
        <v>1</v>
      </c>
      <c r="L64" s="214" t="s">
        <v>1763</v>
      </c>
      <c r="M64" s="239" t="s">
        <v>15</v>
      </c>
      <c r="N64" s="201" t="str">
        <f>VLOOKUP(B64,'HECVAT - Full'!A:E,3,FALSE)</f>
        <v>Yes</v>
      </c>
      <c r="O64" s="321" t="str">
        <f>IF(LEN(VLOOKUP(B64,'Analyst Report'!$A:$H,6,FALSE))= 0,"",VLOOKUP(B64,'Analyst Report'!$A:$H,6,FALSE))</f>
        <v/>
      </c>
      <c r="P64" s="239">
        <f t="shared" si="0"/>
        <v>1</v>
      </c>
      <c r="Q64" s="201">
        <v>25</v>
      </c>
      <c r="R64" s="239" t="str">
        <f>IF(LEN(VLOOKUP(B64,'Analyst Report'!$A$30:$H$289,8,FALSE))= 0,"",VLOOKUP(B64,'Analyst Report'!$A$30:$H$289,8,FALSE))</f>
        <v/>
      </c>
      <c r="S64" s="321">
        <f t="shared" si="1"/>
        <v>25</v>
      </c>
      <c r="T64" s="239">
        <f t="shared" si="2"/>
        <v>25</v>
      </c>
      <c r="U64" s="353" t="s">
        <v>2419</v>
      </c>
      <c r="V64" s="353" t="s">
        <v>2419</v>
      </c>
      <c r="W64" s="353" t="s">
        <v>2419</v>
      </c>
      <c r="X64" s="353" t="s">
        <v>2419</v>
      </c>
      <c r="Y64" s="353" t="s">
        <v>2419</v>
      </c>
      <c r="Z64" s="353" t="s">
        <v>2419</v>
      </c>
      <c r="AA64" s="353" t="s">
        <v>2419</v>
      </c>
      <c r="AB64" s="353" t="s">
        <v>2419</v>
      </c>
    </row>
    <row r="65" spans="1:28" ht="189" thickTop="1" thickBot="1" x14ac:dyDescent="0.2">
      <c r="A65" s="195">
        <f t="shared" si="3"/>
        <v>48</v>
      </c>
      <c r="B65" s="278" t="s">
        <v>154</v>
      </c>
      <c r="C65" s="292" t="s">
        <v>2641</v>
      </c>
      <c r="D65" s="196">
        <f>VLOOKUP(B65,'HECVAT - Full'!A$3:D$321,4,FALSE)</f>
        <v>0</v>
      </c>
      <c r="E65" s="265" t="s">
        <v>2642</v>
      </c>
      <c r="F65" s="265" t="s">
        <v>2643</v>
      </c>
      <c r="G65" s="265" t="s">
        <v>2419</v>
      </c>
      <c r="H65" s="277" t="s">
        <v>2644</v>
      </c>
      <c r="I65" s="287" t="s">
        <v>2645</v>
      </c>
      <c r="J65" s="213" t="str">
        <f t="shared" si="4"/>
        <v>FALSE</v>
      </c>
      <c r="K65" s="342">
        <v>1</v>
      </c>
      <c r="L65" s="214" t="s">
        <v>1763</v>
      </c>
      <c r="M65" s="239" t="s">
        <v>15</v>
      </c>
      <c r="N65" s="201" t="str">
        <f>VLOOKUP(B65,'HECVAT - Full'!A:E,3,FALSE)</f>
        <v>Yes</v>
      </c>
      <c r="O65" s="321" t="str">
        <f>IF(LEN(VLOOKUP(B65,'Analyst Report'!$A:$H,6,FALSE))= 0,"",VLOOKUP(B65,'Analyst Report'!$A:$H,6,FALSE))</f>
        <v/>
      </c>
      <c r="P65" s="239">
        <f t="shared" si="0"/>
        <v>1</v>
      </c>
      <c r="Q65" s="201">
        <v>20</v>
      </c>
      <c r="R65" s="239" t="str">
        <f>IF(LEN(VLOOKUP(B65,'Analyst Report'!$A$30:$H$289,8,FALSE))= 0,"",VLOOKUP(B65,'Analyst Report'!$A$30:$H$289,8,FALSE))</f>
        <v/>
      </c>
      <c r="S65" s="321">
        <f t="shared" si="1"/>
        <v>20</v>
      </c>
      <c r="T65" s="239">
        <f t="shared" si="2"/>
        <v>20</v>
      </c>
      <c r="U65" s="353" t="s">
        <v>2419</v>
      </c>
      <c r="V65" s="353" t="s">
        <v>2419</v>
      </c>
      <c r="W65" s="353" t="s">
        <v>2419</v>
      </c>
      <c r="X65" s="353" t="s">
        <v>2419</v>
      </c>
      <c r="Y65" s="353" t="s">
        <v>2419</v>
      </c>
      <c r="Z65" s="353" t="s">
        <v>2419</v>
      </c>
      <c r="AA65" s="353" t="s">
        <v>2419</v>
      </c>
      <c r="AB65" s="353" t="s">
        <v>2419</v>
      </c>
    </row>
    <row r="66" spans="1:28" ht="226" thickTop="1" thickBot="1" x14ac:dyDescent="0.2">
      <c r="A66" s="195">
        <f t="shared" si="3"/>
        <v>49</v>
      </c>
      <c r="B66" s="295" t="s">
        <v>427</v>
      </c>
      <c r="C66" s="196" t="s">
        <v>2647</v>
      </c>
      <c r="D66" s="196">
        <f>VLOOKUP(B66,'HECVAT - Full'!A$3:D$321,4,FALSE)</f>
        <v>0</v>
      </c>
      <c r="E66" s="265" t="s">
        <v>2419</v>
      </c>
      <c r="F66" s="283" t="s">
        <v>2648</v>
      </c>
      <c r="G66" s="283" t="s">
        <v>2649</v>
      </c>
      <c r="H66" s="290" t="s">
        <v>2650</v>
      </c>
      <c r="I66" s="291" t="s">
        <v>2651</v>
      </c>
      <c r="J66" s="213" t="str">
        <f t="shared" si="4"/>
        <v>FALSE</v>
      </c>
      <c r="K66" s="342">
        <v>1</v>
      </c>
      <c r="L66" s="214" t="s">
        <v>1763</v>
      </c>
      <c r="M66" s="323" t="s">
        <v>15</v>
      </c>
      <c r="N66" s="201" t="str">
        <f>VLOOKUP(B66,'HECVAT - Full'!A:E,3,FALSE)</f>
        <v>Yes</v>
      </c>
      <c r="O66" s="321" t="str">
        <f>IF(LEN(VLOOKUP(B66,'Analyst Report'!$A:$H,6,FALSE))= 0,"",VLOOKUP(B66,'Analyst Report'!$A:$H,6,FALSE))</f>
        <v/>
      </c>
      <c r="P66" s="239">
        <f t="shared" si="0"/>
        <v>1</v>
      </c>
      <c r="Q66" s="201">
        <v>20</v>
      </c>
      <c r="R66" s="239" t="str">
        <f>IF(LEN(VLOOKUP(B66,'Analyst Report'!$A$30:$H$289,8,FALSE))= 0,"",VLOOKUP(B66,'Analyst Report'!$A$30:$H$289,8,FALSE))</f>
        <v/>
      </c>
      <c r="S66" s="321">
        <f t="shared" si="1"/>
        <v>20</v>
      </c>
      <c r="T66" s="239">
        <f t="shared" si="2"/>
        <v>20</v>
      </c>
      <c r="U66" s="353" t="s">
        <v>2419</v>
      </c>
      <c r="V66" s="353" t="s">
        <v>2419</v>
      </c>
      <c r="W66" s="353" t="s">
        <v>2419</v>
      </c>
      <c r="X66" s="353" t="s">
        <v>2419</v>
      </c>
      <c r="Y66" s="353" t="s">
        <v>2419</v>
      </c>
      <c r="Z66" s="353" t="s">
        <v>2419</v>
      </c>
      <c r="AA66" s="353" t="s">
        <v>2419</v>
      </c>
      <c r="AB66" s="353" t="s">
        <v>2419</v>
      </c>
    </row>
    <row r="67" spans="1:28" ht="242" thickTop="1" thickBot="1" x14ac:dyDescent="0.2">
      <c r="A67" s="195">
        <f t="shared" si="3"/>
        <v>50</v>
      </c>
      <c r="B67" s="296" t="s">
        <v>155</v>
      </c>
      <c r="C67" s="196" t="s">
        <v>2652</v>
      </c>
      <c r="D67" s="196" t="str">
        <f>VLOOKUP(B67,'HECVAT - Full'!A$3:D$321,4,FALSE)</f>
        <v>NA</v>
      </c>
      <c r="E67" s="265" t="s">
        <v>2419</v>
      </c>
      <c r="F67" s="283" t="s">
        <v>2653</v>
      </c>
      <c r="G67" s="283" t="s">
        <v>2654</v>
      </c>
      <c r="H67" s="277" t="s">
        <v>2655</v>
      </c>
      <c r="I67" s="287" t="s">
        <v>2656</v>
      </c>
      <c r="J67" s="213" t="str">
        <f t="shared" si="4"/>
        <v>TRUE</v>
      </c>
      <c r="K67" s="342">
        <v>1</v>
      </c>
      <c r="L67" s="214" t="s">
        <v>1763</v>
      </c>
      <c r="M67" s="323" t="s">
        <v>15</v>
      </c>
      <c r="N67" s="201" t="str">
        <f>VLOOKUP(B67,'HECVAT - Full'!A:E,3,FALSE)</f>
        <v>no</v>
      </c>
      <c r="O67" s="321" t="str">
        <f>IF(LEN(VLOOKUP(B67,'Analyst Report'!$A:$H,6,FALSE))= 0,"",VLOOKUP(B67,'Analyst Report'!$A:$H,6,FALSE))</f>
        <v/>
      </c>
      <c r="P67" s="239">
        <f t="shared" si="0"/>
        <v>0</v>
      </c>
      <c r="Q67" s="201">
        <v>25</v>
      </c>
      <c r="R67" s="239" t="str">
        <f>IF(LEN(VLOOKUP(B67,'Analyst Report'!$A$30:$H$289,8,FALSE))= 0,"",VLOOKUP(B67,'Analyst Report'!$A$30:$H$289,8,FALSE))</f>
        <v/>
      </c>
      <c r="S67" s="321">
        <f t="shared" si="1"/>
        <v>25</v>
      </c>
      <c r="T67" s="239">
        <f t="shared" si="2"/>
        <v>0</v>
      </c>
      <c r="U67" s="353" t="s">
        <v>2419</v>
      </c>
      <c r="V67" s="353" t="s">
        <v>2419</v>
      </c>
      <c r="W67" s="353" t="s">
        <v>2419</v>
      </c>
      <c r="X67" s="353" t="s">
        <v>2419</v>
      </c>
      <c r="Y67" s="353" t="s">
        <v>2419</v>
      </c>
      <c r="Z67" s="353" t="s">
        <v>2419</v>
      </c>
      <c r="AA67" s="353" t="s">
        <v>2419</v>
      </c>
      <c r="AB67" s="353" t="s">
        <v>2419</v>
      </c>
    </row>
    <row r="68" spans="1:28" ht="308" thickTop="1" thickBot="1" x14ac:dyDescent="0.2">
      <c r="A68" s="195">
        <f t="shared" si="3"/>
        <v>51</v>
      </c>
      <c r="B68" s="296" t="s">
        <v>156</v>
      </c>
      <c r="C68" s="196" t="s">
        <v>2657</v>
      </c>
      <c r="D68" s="196">
        <f>VLOOKUP(B68,'HECVAT - Full'!A$3:D$321,4,TRUE)</f>
        <v>0</v>
      </c>
      <c r="E68" s="265" t="s">
        <v>2658</v>
      </c>
      <c r="F68" s="265" t="s">
        <v>2414</v>
      </c>
      <c r="G68" s="265" t="s">
        <v>2659</v>
      </c>
      <c r="H68" s="294" t="s">
        <v>2660</v>
      </c>
      <c r="I68" s="294" t="s">
        <v>2661</v>
      </c>
      <c r="J68" s="213" t="str">
        <f t="shared" si="4"/>
        <v>FALSE</v>
      </c>
      <c r="K68" s="342">
        <v>1</v>
      </c>
      <c r="L68" s="214" t="s">
        <v>1763</v>
      </c>
      <c r="M68" s="323" t="s">
        <v>15</v>
      </c>
      <c r="N68" s="201" t="str">
        <f>VLOOKUP(B68,'HECVAT - Full'!A:E,3,FALSE)</f>
        <v>Yes</v>
      </c>
      <c r="O68" s="321" t="str">
        <f>IF(LEN(VLOOKUP(B68,'Analyst Report'!$A:$H,6,FALSE))= 0,"",VLOOKUP(B68,'Analyst Report'!$A:$H,6,FALSE))</f>
        <v/>
      </c>
      <c r="P68" s="239">
        <f t="shared" si="0"/>
        <v>1</v>
      </c>
      <c r="Q68" s="201">
        <v>20</v>
      </c>
      <c r="R68" s="239" t="str">
        <f>IF(LEN(VLOOKUP(B68,'Analyst Report'!$A$30:$H$289,8,FALSE))= 0,"",VLOOKUP(B68,'Analyst Report'!$A$30:$H$289,8,FALSE))</f>
        <v/>
      </c>
      <c r="S68" s="321">
        <f t="shared" si="1"/>
        <v>20</v>
      </c>
      <c r="T68" s="239">
        <f t="shared" si="2"/>
        <v>20</v>
      </c>
      <c r="U68" s="353" t="s">
        <v>2419</v>
      </c>
      <c r="V68" s="353" t="s">
        <v>2419</v>
      </c>
      <c r="W68" s="353" t="s">
        <v>2419</v>
      </c>
      <c r="X68" s="353" t="s">
        <v>2419</v>
      </c>
      <c r="Y68" s="353" t="s">
        <v>2419</v>
      </c>
      <c r="Z68" s="353" t="s">
        <v>2419</v>
      </c>
      <c r="AA68" s="353" t="s">
        <v>2419</v>
      </c>
      <c r="AB68" s="353" t="s">
        <v>2419</v>
      </c>
    </row>
    <row r="69" spans="1:28" ht="257" thickTop="1" thickBot="1" x14ac:dyDescent="0.2">
      <c r="A69" s="195">
        <f t="shared" si="3"/>
        <v>52</v>
      </c>
      <c r="B69" s="296" t="s">
        <v>157</v>
      </c>
      <c r="C69" s="196" t="s">
        <v>2662</v>
      </c>
      <c r="D69" s="196">
        <f>VLOOKUP(B69,'HECVAT - Full'!A$3:D$321,4,TRUE)</f>
        <v>0</v>
      </c>
      <c r="E69" s="297" t="s">
        <v>2663</v>
      </c>
      <c r="F69" s="297" t="s">
        <v>2664</v>
      </c>
      <c r="G69" s="298" t="s">
        <v>2835</v>
      </c>
      <c r="H69" s="299" t="s">
        <v>2982</v>
      </c>
      <c r="I69" s="300" t="s">
        <v>2983</v>
      </c>
      <c r="J69" s="213" t="str">
        <f t="shared" si="4"/>
        <v>TRUE</v>
      </c>
      <c r="K69" s="342">
        <v>1</v>
      </c>
      <c r="L69" s="214" t="s">
        <v>1763</v>
      </c>
      <c r="M69" s="239" t="s">
        <v>18</v>
      </c>
      <c r="N69" s="201" t="str">
        <f>VLOOKUP(B69,'HECVAT - Full'!A:E,3,FALSE)</f>
        <v>Yes</v>
      </c>
      <c r="O69" s="321" t="str">
        <f>IF(LEN(VLOOKUP(B69,'Analyst Report'!$A:$H,6,FALSE))= 0,"",VLOOKUP(B69,'Analyst Report'!$A:$H,6,FALSE))</f>
        <v/>
      </c>
      <c r="P69" s="239">
        <f t="shared" si="0"/>
        <v>0</v>
      </c>
      <c r="Q69" s="201">
        <v>25</v>
      </c>
      <c r="R69" s="239" t="str">
        <f>IF(LEN(VLOOKUP(B69,'Analyst Report'!$A$30:$H$289,8,FALSE))= 0,"",VLOOKUP(B69,'Analyst Report'!$A$30:$H$289,8,FALSE))</f>
        <v/>
      </c>
      <c r="S69" s="321">
        <f t="shared" si="1"/>
        <v>25</v>
      </c>
      <c r="T69" s="239">
        <f t="shared" si="2"/>
        <v>0</v>
      </c>
      <c r="U69" s="353" t="s">
        <v>2419</v>
      </c>
      <c r="V69" s="353" t="s">
        <v>2419</v>
      </c>
      <c r="W69" s="353" t="s">
        <v>2419</v>
      </c>
      <c r="X69" s="353" t="s">
        <v>2419</v>
      </c>
      <c r="Y69" s="353" t="s">
        <v>2419</v>
      </c>
      <c r="Z69" s="353" t="s">
        <v>2419</v>
      </c>
      <c r="AA69" s="353" t="s">
        <v>2419</v>
      </c>
      <c r="AB69" s="353" t="s">
        <v>2419</v>
      </c>
    </row>
    <row r="70" spans="1:28" ht="189" thickTop="1" thickBot="1" x14ac:dyDescent="0.25">
      <c r="A70" s="195">
        <f t="shared" si="3"/>
        <v>53</v>
      </c>
      <c r="B70" s="295" t="s">
        <v>158</v>
      </c>
      <c r="C70" s="196" t="s">
        <v>2665</v>
      </c>
      <c r="D70" s="196">
        <f>VLOOKUP(B70,'HECVAT - Full'!A$3:D$321,4,TRUE)</f>
        <v>0</v>
      </c>
      <c r="E70" s="282" t="s">
        <v>2419</v>
      </c>
      <c r="F70" s="282" t="s">
        <v>2976</v>
      </c>
      <c r="G70" s="301" t="s">
        <v>2981</v>
      </c>
      <c r="H70" s="302" t="s">
        <v>2979</v>
      </c>
      <c r="I70" s="303" t="s">
        <v>2980</v>
      </c>
      <c r="J70" s="213" t="str">
        <f t="shared" si="4"/>
        <v>FALSE</v>
      </c>
      <c r="K70" s="342">
        <v>1</v>
      </c>
      <c r="L70" s="214" t="s">
        <v>1763</v>
      </c>
      <c r="M70" s="323" t="s">
        <v>15</v>
      </c>
      <c r="N70" s="201" t="str">
        <f>VLOOKUP(B70,'HECVAT - Full'!A:E,3,FALSE)</f>
        <v>No</v>
      </c>
      <c r="O70" s="321" t="str">
        <f>IF(LEN(VLOOKUP(B70,'Analyst Report'!$A:$H,6,FALSE))= 0,"",VLOOKUP(B70,'Analyst Report'!$A:$H,6,FALSE))</f>
        <v/>
      </c>
      <c r="P70" s="239">
        <f t="shared" si="0"/>
        <v>0</v>
      </c>
      <c r="Q70" s="201">
        <v>15</v>
      </c>
      <c r="R70" s="239" t="str">
        <f>IF(LEN(VLOOKUP(B70,'Analyst Report'!$A$30:$H$289,8,FALSE))= 0,"",VLOOKUP(B70,'Analyst Report'!$A$30:$H$289,8,FALSE))</f>
        <v/>
      </c>
      <c r="S70" s="321">
        <f t="shared" si="1"/>
        <v>15</v>
      </c>
      <c r="T70" s="239">
        <f t="shared" si="2"/>
        <v>0</v>
      </c>
      <c r="U70" s="353" t="s">
        <v>2419</v>
      </c>
      <c r="V70" s="353" t="s">
        <v>2419</v>
      </c>
      <c r="W70" s="353" t="s">
        <v>2419</v>
      </c>
      <c r="X70" s="353" t="s">
        <v>2419</v>
      </c>
      <c r="Y70" s="353" t="s">
        <v>2419</v>
      </c>
      <c r="Z70" s="353" t="s">
        <v>2419</v>
      </c>
      <c r="AA70" s="353" t="s">
        <v>2419</v>
      </c>
      <c r="AB70" s="353" t="s">
        <v>2419</v>
      </c>
    </row>
    <row r="71" spans="1:28" ht="104" thickTop="1" thickBot="1" x14ac:dyDescent="0.25">
      <c r="A71" s="195">
        <f t="shared" si="3"/>
        <v>54</v>
      </c>
      <c r="B71" s="296" t="s">
        <v>159</v>
      </c>
      <c r="C71" s="196" t="s">
        <v>2666</v>
      </c>
      <c r="D71" s="196">
        <f>VLOOKUP(B71,'HECVAT - Full'!A$3:D$321,4,TRUE)</f>
        <v>0</v>
      </c>
      <c r="E71" s="282" t="s">
        <v>2419</v>
      </c>
      <c r="F71" s="282" t="s">
        <v>2978</v>
      </c>
      <c r="G71" s="304" t="s">
        <v>2977</v>
      </c>
      <c r="H71" s="299" t="s">
        <v>2984</v>
      </c>
      <c r="I71" s="300" t="s">
        <v>2985</v>
      </c>
      <c r="J71" s="213" t="str">
        <f t="shared" si="4"/>
        <v>TRUE</v>
      </c>
      <c r="K71" s="342">
        <v>1</v>
      </c>
      <c r="L71" s="214" t="s">
        <v>1763</v>
      </c>
      <c r="M71" s="323" t="s">
        <v>18</v>
      </c>
      <c r="N71" s="201" t="str">
        <f>VLOOKUP(B71,'HECVAT - Full'!A:E,3,FALSE)</f>
        <v>No</v>
      </c>
      <c r="O71" s="321" t="str">
        <f>IF(LEN(VLOOKUP(B71,'Analyst Report'!$A:$H,6,FALSE))= 0,"",VLOOKUP(B71,'Analyst Report'!$A:$H,6,FALSE))</f>
        <v/>
      </c>
      <c r="P71" s="239">
        <f t="shared" si="0"/>
        <v>1</v>
      </c>
      <c r="Q71" s="201">
        <v>25</v>
      </c>
      <c r="R71" s="239" t="str">
        <f>IF(LEN(VLOOKUP(B71,'Analyst Report'!$A$30:$H$289,8,FALSE))= 0,"",VLOOKUP(B71,'Analyst Report'!$A$30:$H$289,8,FALSE))</f>
        <v/>
      </c>
      <c r="S71" s="321">
        <f t="shared" si="1"/>
        <v>25</v>
      </c>
      <c r="T71" s="239">
        <f t="shared" si="2"/>
        <v>25</v>
      </c>
      <c r="U71" s="353" t="s">
        <v>2419</v>
      </c>
      <c r="V71" s="353" t="s">
        <v>2419</v>
      </c>
      <c r="W71" s="353" t="s">
        <v>2419</v>
      </c>
      <c r="X71" s="353" t="s">
        <v>2419</v>
      </c>
      <c r="Y71" s="353" t="s">
        <v>2419</v>
      </c>
      <c r="Z71" s="353" t="s">
        <v>2419</v>
      </c>
      <c r="AA71" s="353" t="s">
        <v>2419</v>
      </c>
      <c r="AB71" s="353" t="s">
        <v>2419</v>
      </c>
    </row>
    <row r="72" spans="1:28" ht="358" thickTop="1" thickBot="1" x14ac:dyDescent="0.25">
      <c r="A72" s="195">
        <f t="shared" si="3"/>
        <v>55</v>
      </c>
      <c r="B72" s="296" t="s">
        <v>160</v>
      </c>
      <c r="C72" s="196" t="s">
        <v>2667</v>
      </c>
      <c r="D72" s="196">
        <f>VLOOKUP(B72,'HECVAT - Full'!A$3:D$321,4,TRUE)</f>
        <v>0</v>
      </c>
      <c r="E72" s="282" t="s">
        <v>2419</v>
      </c>
      <c r="F72" s="282" t="s">
        <v>2419</v>
      </c>
      <c r="G72" s="282" t="s">
        <v>352</v>
      </c>
      <c r="H72" s="299" t="s">
        <v>2987</v>
      </c>
      <c r="I72" s="300" t="s">
        <v>2988</v>
      </c>
      <c r="J72" s="213" t="str">
        <f t="shared" si="4"/>
        <v>TRUE</v>
      </c>
      <c r="K72" s="342">
        <v>1</v>
      </c>
      <c r="L72" s="214" t="s">
        <v>1763</v>
      </c>
      <c r="M72" s="239" t="s">
        <v>15</v>
      </c>
      <c r="N72" s="201" t="str">
        <f>VLOOKUP(B72,'HECVAT - Full'!A:E,3,FALSE)</f>
        <v>Yes</v>
      </c>
      <c r="O72" s="321" t="str">
        <f>IF(LEN(VLOOKUP(B72,'Analyst Report'!$A:$H,6,FALSE))= 0,"",VLOOKUP(B72,'Analyst Report'!$A:$H,6,FALSE))</f>
        <v/>
      </c>
      <c r="P72" s="239">
        <f t="shared" si="0"/>
        <v>1</v>
      </c>
      <c r="Q72" s="201">
        <v>40</v>
      </c>
      <c r="R72" s="239" t="str">
        <f>IF(LEN(VLOOKUP(B72,'Analyst Report'!$A$30:$H$289,8,FALSE))= 0,"",VLOOKUP(B72,'Analyst Report'!$A$30:$H$289,8,FALSE))</f>
        <v/>
      </c>
      <c r="S72" s="321">
        <f t="shared" si="1"/>
        <v>40</v>
      </c>
      <c r="T72" s="239">
        <f t="shared" si="2"/>
        <v>40</v>
      </c>
      <c r="U72" s="353" t="s">
        <v>2419</v>
      </c>
      <c r="V72" s="353" t="s">
        <v>2419</v>
      </c>
      <c r="W72" s="353" t="s">
        <v>2419</v>
      </c>
      <c r="X72" s="353" t="s">
        <v>2419</v>
      </c>
      <c r="Y72" s="353" t="s">
        <v>2419</v>
      </c>
      <c r="Z72" s="353" t="s">
        <v>2419</v>
      </c>
      <c r="AA72" s="353" t="s">
        <v>2419</v>
      </c>
      <c r="AB72" s="353" t="s">
        <v>2419</v>
      </c>
    </row>
    <row r="73" spans="1:28" ht="70" thickTop="1" thickBot="1" x14ac:dyDescent="0.25">
      <c r="A73" s="195">
        <f t="shared" si="3"/>
        <v>56</v>
      </c>
      <c r="B73" s="296" t="s">
        <v>161</v>
      </c>
      <c r="C73" s="196" t="s">
        <v>2836</v>
      </c>
      <c r="D73" s="196">
        <f>VLOOKUP(B73,'HECVAT - Full'!A$3:D$321,4,TRUE)</f>
        <v>0</v>
      </c>
      <c r="E73" s="282" t="s">
        <v>2419</v>
      </c>
      <c r="F73" s="282" t="s">
        <v>2419</v>
      </c>
      <c r="G73" s="282" t="s">
        <v>404</v>
      </c>
      <c r="H73" s="299"/>
      <c r="I73" s="300"/>
      <c r="J73" s="213" t="str">
        <f t="shared" si="4"/>
        <v>FALSE</v>
      </c>
      <c r="K73" s="342">
        <v>1</v>
      </c>
      <c r="L73" s="214" t="s">
        <v>1763</v>
      </c>
      <c r="M73" s="239" t="s">
        <v>18</v>
      </c>
      <c r="N73" s="201" t="str">
        <f>VLOOKUP(B73,'HECVAT - Full'!A:E,3,FALSE)</f>
        <v>No</v>
      </c>
      <c r="O73" s="321" t="str">
        <f>IF(LEN(VLOOKUP(B73,'Analyst Report'!$A:$H,6,FALSE))= 0,"",VLOOKUP(B73,'Analyst Report'!$A:$H,6,FALSE))</f>
        <v/>
      </c>
      <c r="P73" s="239">
        <f t="shared" si="0"/>
        <v>1</v>
      </c>
      <c r="Q73" s="201">
        <v>10</v>
      </c>
      <c r="R73" s="239" t="str">
        <f>IF(LEN(VLOOKUP(B73,'Analyst Report'!$A$30:$H$289,8,FALSE))= 0,"",VLOOKUP(B73,'Analyst Report'!$A$30:$H$289,8,FALSE))</f>
        <v/>
      </c>
      <c r="S73" s="321">
        <f t="shared" si="1"/>
        <v>10</v>
      </c>
      <c r="T73" s="239">
        <f t="shared" si="2"/>
        <v>10</v>
      </c>
      <c r="U73" s="353" t="s">
        <v>2419</v>
      </c>
      <c r="V73" s="353" t="s">
        <v>2419</v>
      </c>
      <c r="W73" s="353" t="s">
        <v>2419</v>
      </c>
      <c r="X73" s="353" t="s">
        <v>2419</v>
      </c>
      <c r="Y73" s="353" t="s">
        <v>2419</v>
      </c>
      <c r="Z73" s="353" t="s">
        <v>2419</v>
      </c>
      <c r="AA73" s="353" t="s">
        <v>2419</v>
      </c>
      <c r="AB73" s="353" t="s">
        <v>2419</v>
      </c>
    </row>
    <row r="74" spans="1:28" ht="223" thickTop="1" thickBot="1" x14ac:dyDescent="0.25">
      <c r="A74" s="195">
        <f t="shared" si="3"/>
        <v>57</v>
      </c>
      <c r="B74" s="278" t="s">
        <v>162</v>
      </c>
      <c r="C74" s="278" t="s">
        <v>29</v>
      </c>
      <c r="D74" s="196">
        <f>VLOOKUP(B74,'HECVAT - Full'!A$3:D$321,4,TRUE)</f>
        <v>0</v>
      </c>
      <c r="E74" s="358" t="s">
        <v>2419</v>
      </c>
      <c r="F74" s="282" t="s">
        <v>2996</v>
      </c>
      <c r="G74" s="301" t="s">
        <v>2995</v>
      </c>
      <c r="H74" s="299" t="s">
        <v>2382</v>
      </c>
      <c r="I74" s="300" t="s">
        <v>2354</v>
      </c>
      <c r="J74" s="213" t="str">
        <f>IF(S74&gt;20,"TRUE","FALSE")</f>
        <v>FALSE</v>
      </c>
      <c r="K74" s="342">
        <v>1</v>
      </c>
      <c r="L74" s="213" t="s">
        <v>1771</v>
      </c>
      <c r="M74" s="239" t="s">
        <v>15</v>
      </c>
      <c r="N74" s="201" t="str">
        <f>VLOOKUP(B74,'HECVAT - Full'!A:E,3,FALSE)</f>
        <v>Yes</v>
      </c>
      <c r="O74" s="339" t="str">
        <f>IF(LEN(VLOOKUP(B74,'Analyst Report'!$A:$H,6,FALSE))= 0,"",VLOOKUP(B74,'Analyst Report'!$A:$H,6,FALSE))</f>
        <v/>
      </c>
      <c r="P74" s="239">
        <f>IF((O74=""),(IF(ISNUMBER(FIND(M74,N74)), 1, 0)),(IF(ISNUMBER(FIND(M74,O74)), 1, 0)))</f>
        <v>1</v>
      </c>
      <c r="Q74" s="201">
        <v>20</v>
      </c>
      <c r="R74" s="239" t="str">
        <f>IF(LEN(VLOOKUP(B74,'Analyst Report'!$A$30:$H$289,8,FALSE))= 0,"",VLOOKUP(B74,'Analyst Report'!$A$30:$H$289,8,FALSE))</f>
        <v/>
      </c>
      <c r="S74" s="321">
        <f>(IF((ISNUMBER(R74)),R74,Q74))*K74</f>
        <v>20</v>
      </c>
      <c r="T74" s="239">
        <f>P74*S74</f>
        <v>20</v>
      </c>
      <c r="U74" s="353" t="s">
        <v>2419</v>
      </c>
      <c r="V74" s="353" t="s">
        <v>2419</v>
      </c>
      <c r="W74" s="353" t="s">
        <v>2419</v>
      </c>
      <c r="X74" s="353" t="s">
        <v>2419</v>
      </c>
      <c r="Y74" s="353" t="s">
        <v>2419</v>
      </c>
      <c r="Z74" s="353" t="s">
        <v>2419</v>
      </c>
      <c r="AA74" s="353" t="s">
        <v>2419</v>
      </c>
      <c r="AB74" s="353" t="s">
        <v>2419</v>
      </c>
    </row>
    <row r="75" spans="1:28" ht="223" thickTop="1" thickBot="1" x14ac:dyDescent="0.25">
      <c r="A75" s="195">
        <f t="shared" si="3"/>
        <v>58</v>
      </c>
      <c r="B75" s="278" t="s">
        <v>2712</v>
      </c>
      <c r="C75" s="278" t="s">
        <v>30</v>
      </c>
      <c r="D75" s="196">
        <f>VLOOKUP(B75,'HECVAT - Full'!A$3:D$321,4,TRUE)</f>
        <v>0</v>
      </c>
      <c r="E75" s="282" t="s">
        <v>2419</v>
      </c>
      <c r="F75" s="282" t="s">
        <v>2994</v>
      </c>
      <c r="G75" s="301" t="s">
        <v>2993</v>
      </c>
      <c r="H75" s="299" t="s">
        <v>2382</v>
      </c>
      <c r="I75" s="300" t="s">
        <v>2354</v>
      </c>
      <c r="J75" s="213" t="str">
        <f>IF(S75&gt;20,"TRUE","FALSE")</f>
        <v>FALSE</v>
      </c>
      <c r="K75" s="342">
        <v>1</v>
      </c>
      <c r="L75" s="213" t="s">
        <v>1771</v>
      </c>
      <c r="M75" s="239" t="s">
        <v>15</v>
      </c>
      <c r="N75" s="201" t="str">
        <f>VLOOKUP(B75,'HECVAT - Full'!A:E,3,FALSE)</f>
        <v>Yes</v>
      </c>
      <c r="O75" s="339" t="str">
        <f>IF(LEN(VLOOKUP(B75,'Analyst Report'!$A:$H,6,FALSE))= 0,"",VLOOKUP(B75,'Analyst Report'!$A:$H,6,FALSE))</f>
        <v/>
      </c>
      <c r="P75" s="239">
        <f>IF((O75=""),(IF(ISNUMBER(FIND(M75,N75)), 1, 0)),(IF(ISNUMBER(FIND(M75,O75)), 1, 0)))</f>
        <v>1</v>
      </c>
      <c r="Q75" s="201">
        <v>20</v>
      </c>
      <c r="R75" s="239" t="str">
        <f>IF(LEN(VLOOKUP(B75,'Analyst Report'!$A$30:$H$289,8,FALSE))= 0,"",VLOOKUP(B75,'Analyst Report'!$A$30:$H$289,8,FALSE))</f>
        <v/>
      </c>
      <c r="S75" s="321">
        <f>(IF((ISNUMBER(R75)),R75,Q75))*K75</f>
        <v>20</v>
      </c>
      <c r="T75" s="239">
        <f>P75*S75</f>
        <v>20</v>
      </c>
      <c r="U75" s="353" t="s">
        <v>2419</v>
      </c>
      <c r="V75" s="353" t="s">
        <v>2419</v>
      </c>
      <c r="W75" s="353" t="s">
        <v>2419</v>
      </c>
      <c r="X75" s="353" t="s">
        <v>2419</v>
      </c>
      <c r="Y75" s="353" t="s">
        <v>2419</v>
      </c>
      <c r="Z75" s="353" t="s">
        <v>2419</v>
      </c>
      <c r="AA75" s="353" t="s">
        <v>2419</v>
      </c>
      <c r="AB75" s="353" t="s">
        <v>2419</v>
      </c>
    </row>
    <row r="76" spans="1:28" ht="291" thickTop="1" thickBot="1" x14ac:dyDescent="0.25">
      <c r="A76" s="195">
        <f t="shared" si="3"/>
        <v>59</v>
      </c>
      <c r="B76" s="278" t="s">
        <v>2713</v>
      </c>
      <c r="C76" s="278" t="s">
        <v>2267</v>
      </c>
      <c r="D76" s="196">
        <f>VLOOKUP(B76,'HECVAT - Full'!A$3:D$321,4,TRUE)</f>
        <v>0</v>
      </c>
      <c r="E76" s="282" t="s">
        <v>2419</v>
      </c>
      <c r="F76" s="282" t="s">
        <v>2998</v>
      </c>
      <c r="G76" s="301" t="s">
        <v>2997</v>
      </c>
      <c r="H76" s="299" t="s">
        <v>2989</v>
      </c>
      <c r="I76" s="300" t="s">
        <v>2990</v>
      </c>
      <c r="J76" s="213" t="str">
        <f>IF(S76&gt;20,"TRUE","FALSE")</f>
        <v>TRUE</v>
      </c>
      <c r="K76" s="342">
        <v>1</v>
      </c>
      <c r="L76" s="213" t="s">
        <v>1771</v>
      </c>
      <c r="M76" s="239" t="s">
        <v>15</v>
      </c>
      <c r="N76" s="201" t="str">
        <f>VLOOKUP(B76,'HECVAT - Full'!A:E,3,FALSE)</f>
        <v>Yes</v>
      </c>
      <c r="O76" s="339" t="str">
        <f>IF(LEN(VLOOKUP(B76,'Analyst Report'!$A:$H,6,FALSE))= 0,"",VLOOKUP(B76,'Analyst Report'!$A:$H,6,FALSE))</f>
        <v/>
      </c>
      <c r="P76" s="239">
        <f>IF((O76=""),(IF(ISNUMBER(FIND(M76,N76)), 1, 0)),(IF(ISNUMBER(FIND(M76,O76)), 1, 0)))</f>
        <v>1</v>
      </c>
      <c r="Q76" s="201">
        <v>25</v>
      </c>
      <c r="R76" s="239" t="str">
        <f>IF(LEN(VLOOKUP(B76,'Analyst Report'!$A$30:$H$289,8,FALSE))= 0,"",VLOOKUP(B76,'Analyst Report'!$A$30:$H$289,8,FALSE))</f>
        <v/>
      </c>
      <c r="S76" s="321">
        <f>(IF((ISNUMBER(R76)),R76,Q76))*K76</f>
        <v>25</v>
      </c>
      <c r="T76" s="239">
        <f>P76*S76</f>
        <v>25</v>
      </c>
      <c r="U76" s="353" t="s">
        <v>2419</v>
      </c>
      <c r="V76" s="353" t="s">
        <v>2419</v>
      </c>
      <c r="W76" s="353" t="s">
        <v>2419</v>
      </c>
      <c r="X76" s="353" t="s">
        <v>2419</v>
      </c>
      <c r="Y76" s="353" t="s">
        <v>2419</v>
      </c>
      <c r="Z76" s="353" t="s">
        <v>2419</v>
      </c>
      <c r="AA76" s="353" t="s">
        <v>2419</v>
      </c>
      <c r="AB76" s="353" t="s">
        <v>2419</v>
      </c>
    </row>
    <row r="77" spans="1:28" ht="155" thickTop="1" thickBot="1" x14ac:dyDescent="0.25">
      <c r="A77" s="195">
        <f t="shared" si="3"/>
        <v>60</v>
      </c>
      <c r="B77" s="278" t="s">
        <v>163</v>
      </c>
      <c r="C77" s="278" t="s">
        <v>2268</v>
      </c>
      <c r="D77" s="196">
        <f>VLOOKUP(B77,'HECVAT - Full'!A$3:D$321,4,TRUE)</f>
        <v>0</v>
      </c>
      <c r="E77" s="282" t="s">
        <v>2419</v>
      </c>
      <c r="F77" s="282" t="s">
        <v>3000</v>
      </c>
      <c r="G77" s="301" t="s">
        <v>2999</v>
      </c>
      <c r="H77" s="299" t="s">
        <v>2991</v>
      </c>
      <c r="I77" s="300" t="s">
        <v>2992</v>
      </c>
      <c r="J77" s="213" t="str">
        <f>IF(S77&gt;20,"TRUE","FALSE")</f>
        <v>TRUE</v>
      </c>
      <c r="K77" s="342">
        <v>1</v>
      </c>
      <c r="L77" s="213" t="s">
        <v>1771</v>
      </c>
      <c r="M77" s="239" t="s">
        <v>15</v>
      </c>
      <c r="N77" s="339" t="str">
        <f>VLOOKUP(B77,'HECVAT - Full'!A:E,3,FALSE)</f>
        <v>Yes</v>
      </c>
      <c r="O77" s="339" t="str">
        <f>IF(LEN(VLOOKUP(B77,'Analyst Report'!$A:$H,6,FALSE))= 0,"",VLOOKUP(B77,'Analyst Report'!$A:$H,6,FALSE))</f>
        <v/>
      </c>
      <c r="P77" s="239">
        <f>IF((O77=""),(IF(ISNUMBER(FIND(M77,N77)), 1, 0)),(IF(ISNUMBER(FIND(M77,O77)), 1, 0)))</f>
        <v>1</v>
      </c>
      <c r="Q77" s="201">
        <v>25</v>
      </c>
      <c r="R77" s="239" t="str">
        <f>IF(LEN(VLOOKUP(B77,'Analyst Report'!$A$30:$H$289,8,FALSE))= 0,"",VLOOKUP(B77,'Analyst Report'!$A$30:$H$289,8,FALSE))</f>
        <v/>
      </c>
      <c r="S77" s="321">
        <f>(IF((ISNUMBER(R77)),R77,Q77))*K77</f>
        <v>25</v>
      </c>
      <c r="T77" s="239">
        <f>P77*S77</f>
        <v>25</v>
      </c>
      <c r="U77" s="353" t="s">
        <v>2419</v>
      </c>
      <c r="V77" s="353" t="s">
        <v>2419</v>
      </c>
      <c r="W77" s="353" t="s">
        <v>2419</v>
      </c>
      <c r="X77" s="353" t="s">
        <v>2419</v>
      </c>
      <c r="Y77" s="353" t="s">
        <v>2419</v>
      </c>
      <c r="Z77" s="353" t="s">
        <v>2419</v>
      </c>
      <c r="AA77" s="353" t="s">
        <v>2419</v>
      </c>
      <c r="AB77" s="353" t="s">
        <v>2419</v>
      </c>
    </row>
    <row r="78" spans="1:28" ht="210" thickTop="1" thickBot="1" x14ac:dyDescent="0.2">
      <c r="A78" s="195">
        <f t="shared" si="3"/>
        <v>61</v>
      </c>
      <c r="B78" s="270" t="s">
        <v>165</v>
      </c>
      <c r="C78" s="196" t="s">
        <v>2723</v>
      </c>
      <c r="D78" s="196">
        <f>VLOOKUP(B78,'HECVAT - Full'!A$3:D$321,4,FALSE)</f>
        <v>0</v>
      </c>
      <c r="E78" s="354" t="s">
        <v>2841</v>
      </c>
      <c r="F78" s="355" t="s">
        <v>2842</v>
      </c>
      <c r="G78" s="355" t="s">
        <v>2843</v>
      </c>
      <c r="H78" s="356" t="s">
        <v>2844</v>
      </c>
      <c r="I78" s="357" t="s">
        <v>2845</v>
      </c>
      <c r="J78" s="213" t="str">
        <f t="shared" si="4"/>
        <v>TRUE</v>
      </c>
      <c r="K78" s="342">
        <v>1</v>
      </c>
      <c r="L78" s="213" t="s">
        <v>1764</v>
      </c>
      <c r="M78" s="239" t="s">
        <v>15</v>
      </c>
      <c r="N78" s="331" t="str">
        <f>LEFT(VLOOKUP(B78,'HECVAT - Full'!A:E,3,FALSE),1)</f>
        <v>2</v>
      </c>
      <c r="O78" s="321" t="str">
        <f>IF(LEN(VLOOKUP(B78,'Analyst Report'!$A:$H,6,FALSE))= 0,"",VLOOKUP(B78,'Analyst Report'!$A:$H,6,FALSE))</f>
        <v/>
      </c>
      <c r="P78" s="239">
        <f t="shared" ref="P78:P141" si="5">IF((O78=""),(IF(ISNUMBER(FIND(M78,N78)), 1, 0)),(IF(ISNUMBER(FIND(M78,O78)), 1, 0)))</f>
        <v>0</v>
      </c>
      <c r="Q78" s="201">
        <v>25</v>
      </c>
      <c r="R78" s="239" t="str">
        <f>IF(LEN(VLOOKUP(B78,'Analyst Report'!$A$30:$H$289,8,FALSE))= 0,"",VLOOKUP(B78,'Analyst Report'!$A$30:$H$289,8,FALSE))</f>
        <v/>
      </c>
      <c r="S78" s="321">
        <f t="shared" si="1"/>
        <v>25</v>
      </c>
      <c r="T78" s="239">
        <f t="shared" ref="T78:T141" si="6">P78*S78</f>
        <v>0</v>
      </c>
      <c r="U78" s="353" t="s">
        <v>2419</v>
      </c>
      <c r="V78" s="353" t="s">
        <v>2419</v>
      </c>
      <c r="W78" s="353" t="s">
        <v>2419</v>
      </c>
      <c r="X78" s="353" t="s">
        <v>2419</v>
      </c>
      <c r="Y78" s="353" t="s">
        <v>2419</v>
      </c>
      <c r="Z78" s="353" t="s">
        <v>2419</v>
      </c>
      <c r="AA78" s="353" t="s">
        <v>2419</v>
      </c>
      <c r="AB78" s="353" t="s">
        <v>2419</v>
      </c>
    </row>
    <row r="79" spans="1:28" ht="114" thickTop="1" thickBot="1" x14ac:dyDescent="0.25">
      <c r="A79" s="195">
        <f t="shared" si="3"/>
        <v>62</v>
      </c>
      <c r="B79" s="278" t="s">
        <v>166</v>
      </c>
      <c r="C79" s="196" t="s">
        <v>2724</v>
      </c>
      <c r="D79" s="196">
        <f>VLOOKUP(B79,'HECVAT - Full'!A$3:D$321,4,FALSE)</f>
        <v>0</v>
      </c>
      <c r="E79" s="282" t="s">
        <v>2419</v>
      </c>
      <c r="F79" s="282" t="s">
        <v>3002</v>
      </c>
      <c r="G79" s="301" t="s">
        <v>3001</v>
      </c>
      <c r="H79" s="198" t="s">
        <v>2933</v>
      </c>
      <c r="I79" s="198" t="s">
        <v>2934</v>
      </c>
      <c r="J79" s="213" t="str">
        <f t="shared" si="4"/>
        <v>TRUE</v>
      </c>
      <c r="K79" s="342">
        <v>1</v>
      </c>
      <c r="L79" s="213" t="s">
        <v>1764</v>
      </c>
      <c r="M79" s="239" t="s">
        <v>15</v>
      </c>
      <c r="N79" s="331" t="str">
        <f>LEFT(VLOOKUP(B79,'HECVAT - Full'!A:E,3,FALSE),1)</f>
        <v>1</v>
      </c>
      <c r="O79" s="321" t="str">
        <f>IF(LEN(VLOOKUP(B79,'Analyst Report'!$A:$H,6,FALSE))= 0,"",VLOOKUP(B79,'Analyst Report'!$A:$H,6,FALSE))</f>
        <v/>
      </c>
      <c r="P79" s="239">
        <f t="shared" si="5"/>
        <v>0</v>
      </c>
      <c r="Q79" s="201">
        <v>25</v>
      </c>
      <c r="R79" s="239" t="str">
        <f>IF(LEN(VLOOKUP(B79,'Analyst Report'!$A$30:$H$289,8,FALSE))= 0,"",VLOOKUP(B79,'Analyst Report'!$A$30:$H$289,8,FALSE))</f>
        <v/>
      </c>
      <c r="S79" s="321">
        <f t="shared" si="1"/>
        <v>25</v>
      </c>
      <c r="T79" s="239">
        <f t="shared" si="6"/>
        <v>0</v>
      </c>
      <c r="U79" s="353" t="s">
        <v>2419</v>
      </c>
      <c r="V79" s="353" t="s">
        <v>2419</v>
      </c>
      <c r="W79" s="353" t="s">
        <v>2419</v>
      </c>
      <c r="X79" s="353" t="s">
        <v>2419</v>
      </c>
      <c r="Y79" s="353" t="s">
        <v>2419</v>
      </c>
      <c r="Z79" s="353" t="s">
        <v>2419</v>
      </c>
      <c r="AA79" s="353" t="s">
        <v>2419</v>
      </c>
      <c r="AB79" s="353" t="s">
        <v>2419</v>
      </c>
    </row>
    <row r="80" spans="1:28" ht="210" thickTop="1" thickBot="1" x14ac:dyDescent="0.25">
      <c r="A80" s="195">
        <f t="shared" si="3"/>
        <v>63</v>
      </c>
      <c r="B80" s="278" t="s">
        <v>167</v>
      </c>
      <c r="C80" s="196" t="s">
        <v>26</v>
      </c>
      <c r="D80" s="196">
        <f>VLOOKUP(B80,'HECVAT - Full'!A$3:D$321,4,FALSE)</f>
        <v>0</v>
      </c>
      <c r="E80" s="282" t="s">
        <v>2419</v>
      </c>
      <c r="F80" s="282" t="s">
        <v>2869</v>
      </c>
      <c r="G80" s="301" t="s">
        <v>2868</v>
      </c>
      <c r="H80" s="198" t="s">
        <v>2931</v>
      </c>
      <c r="I80" s="198" t="s">
        <v>2932</v>
      </c>
      <c r="J80" s="213" t="str">
        <f t="shared" si="4"/>
        <v>FALSE</v>
      </c>
      <c r="K80" s="342">
        <f>IF(OR(N$79="1",N$79="3"),1,0)</f>
        <v>1</v>
      </c>
      <c r="L80" s="213" t="s">
        <v>1764</v>
      </c>
      <c r="M80" s="239" t="s">
        <v>15</v>
      </c>
      <c r="N80" s="201" t="str">
        <f>VLOOKUP(B80,'HECVAT - Full'!A:E,3,FALSE)</f>
        <v>Yes</v>
      </c>
      <c r="O80" s="321" t="str">
        <f>IF(LEN(VLOOKUP(B80,'Analyst Report'!$A:$H,6,FALSE))= 0,"",VLOOKUP(B80,'Analyst Report'!$A:$H,6,FALSE))</f>
        <v/>
      </c>
      <c r="P80" s="239">
        <f t="shared" si="5"/>
        <v>1</v>
      </c>
      <c r="Q80" s="201">
        <v>20</v>
      </c>
      <c r="R80" s="239" t="str">
        <f>IF(LEN(VLOOKUP(B80,'Analyst Report'!$A$30:$H$289,8,FALSE))= 0,"",VLOOKUP(B80,'Analyst Report'!$A$30:$H$289,8,FALSE))</f>
        <v/>
      </c>
      <c r="S80" s="321">
        <f t="shared" si="1"/>
        <v>20</v>
      </c>
      <c r="T80" s="239">
        <f t="shared" si="6"/>
        <v>20</v>
      </c>
      <c r="U80" s="353" t="s">
        <v>2419</v>
      </c>
      <c r="V80" s="353" t="s">
        <v>2419</v>
      </c>
      <c r="W80" s="353" t="s">
        <v>2419</v>
      </c>
      <c r="X80" s="353" t="s">
        <v>2419</v>
      </c>
      <c r="Y80" s="353" t="s">
        <v>2419</v>
      </c>
      <c r="Z80" s="353" t="s">
        <v>2419</v>
      </c>
      <c r="AA80" s="353" t="s">
        <v>2419</v>
      </c>
      <c r="AB80" s="353" t="s">
        <v>2419</v>
      </c>
    </row>
    <row r="81" spans="1:28" ht="114" thickTop="1" thickBot="1" x14ac:dyDescent="0.25">
      <c r="A81" s="195">
        <f t="shared" si="3"/>
        <v>64</v>
      </c>
      <c r="B81" s="278" t="s">
        <v>168</v>
      </c>
      <c r="C81" s="196" t="s">
        <v>414</v>
      </c>
      <c r="D81" s="196" t="str">
        <f>VLOOKUP(B81,'HECVAT - Full'!A$3:D$321,4,FALSE)</f>
        <v>None</v>
      </c>
      <c r="E81" s="282" t="s">
        <v>2419</v>
      </c>
      <c r="F81" s="282" t="s">
        <v>2872</v>
      </c>
      <c r="G81" s="301" t="s">
        <v>2871</v>
      </c>
      <c r="H81" s="198" t="s">
        <v>2928</v>
      </c>
      <c r="I81" s="198" t="s">
        <v>2930</v>
      </c>
      <c r="J81" s="213" t="str">
        <f t="shared" si="4"/>
        <v>TRUE</v>
      </c>
      <c r="K81" s="342">
        <f>IF(OR(N$79="1",N$79="3"),1,0)</f>
        <v>1</v>
      </c>
      <c r="L81" s="213" t="s">
        <v>1764</v>
      </c>
      <c r="M81" s="239" t="s">
        <v>18</v>
      </c>
      <c r="N81" s="201" t="str">
        <f>VLOOKUP(B81,'HECVAT - Full'!A:E,3,FALSE)</f>
        <v>No</v>
      </c>
      <c r="O81" s="321" t="str">
        <f>IF(LEN(VLOOKUP(B81,'Analyst Report'!$A:$H,6,FALSE))= 0,"",VLOOKUP(B81,'Analyst Report'!$A:$H,6,FALSE))</f>
        <v/>
      </c>
      <c r="P81" s="239">
        <f t="shared" si="5"/>
        <v>1</v>
      </c>
      <c r="Q81" s="201">
        <v>40</v>
      </c>
      <c r="R81" s="239" t="str">
        <f>IF(LEN(VLOOKUP(B81,'Analyst Report'!$A$30:$H$289,8,FALSE))= 0,"",VLOOKUP(B81,'Analyst Report'!$A$30:$H$289,8,FALSE))</f>
        <v/>
      </c>
      <c r="S81" s="321">
        <f t="shared" si="1"/>
        <v>40</v>
      </c>
      <c r="T81" s="239">
        <f t="shared" si="6"/>
        <v>40</v>
      </c>
      <c r="U81" s="353" t="s">
        <v>2419</v>
      </c>
      <c r="V81" s="353" t="s">
        <v>2419</v>
      </c>
      <c r="W81" s="353" t="s">
        <v>2419</v>
      </c>
      <c r="X81" s="353" t="s">
        <v>2419</v>
      </c>
      <c r="Y81" s="353" t="s">
        <v>2419</v>
      </c>
      <c r="Z81" s="353" t="s">
        <v>2419</v>
      </c>
      <c r="AA81" s="353" t="s">
        <v>2419</v>
      </c>
      <c r="AB81" s="353" t="s">
        <v>2419</v>
      </c>
    </row>
    <row r="82" spans="1:28" ht="114" thickTop="1" thickBot="1" x14ac:dyDescent="0.25">
      <c r="A82" s="195">
        <f t="shared" si="3"/>
        <v>65</v>
      </c>
      <c r="B82" s="278" t="s">
        <v>169</v>
      </c>
      <c r="C82" s="196" t="s">
        <v>1794</v>
      </c>
      <c r="D82" s="196">
        <f>VLOOKUP(B82,'HECVAT - Full'!A$3:D$321,4,FALSE)</f>
        <v>0</v>
      </c>
      <c r="E82" s="282" t="s">
        <v>2419</v>
      </c>
      <c r="F82" s="282" t="s">
        <v>2419</v>
      </c>
      <c r="G82" s="301" t="s">
        <v>2870</v>
      </c>
      <c r="H82" s="198" t="s">
        <v>2928</v>
      </c>
      <c r="I82" s="198" t="s">
        <v>2929</v>
      </c>
      <c r="J82" s="213" t="str">
        <f t="shared" si="4"/>
        <v>TRUE</v>
      </c>
      <c r="K82" s="342">
        <f>IF(OR(N$79="1",N$79="3"),1,0)</f>
        <v>1</v>
      </c>
      <c r="L82" s="213" t="s">
        <v>1764</v>
      </c>
      <c r="M82" s="239" t="s">
        <v>18</v>
      </c>
      <c r="N82" s="201" t="str">
        <f>VLOOKUP(B82,'HECVAT - Full'!A:E,3,FALSE)</f>
        <v>No</v>
      </c>
      <c r="O82" s="321" t="str">
        <f>IF(LEN(VLOOKUP(B82,'Analyst Report'!$A:$H,6,FALSE))= 0,"",VLOOKUP(B82,'Analyst Report'!$A:$H,6,FALSE))</f>
        <v/>
      </c>
      <c r="P82" s="239">
        <f t="shared" si="5"/>
        <v>1</v>
      </c>
      <c r="Q82" s="201">
        <v>40</v>
      </c>
      <c r="R82" s="239" t="str">
        <f>IF(LEN(VLOOKUP(B82,'Analyst Report'!$A$30:$H$289,8,FALSE))= 0,"",VLOOKUP(B82,'Analyst Report'!$A$30:$H$289,8,FALSE))</f>
        <v/>
      </c>
      <c r="S82" s="321">
        <f t="shared" si="1"/>
        <v>40</v>
      </c>
      <c r="T82" s="239">
        <f t="shared" si="6"/>
        <v>40</v>
      </c>
      <c r="U82" s="353" t="s">
        <v>2419</v>
      </c>
      <c r="V82" s="353" t="s">
        <v>2419</v>
      </c>
      <c r="W82" s="353" t="s">
        <v>2419</v>
      </c>
      <c r="X82" s="353" t="s">
        <v>2419</v>
      </c>
      <c r="Y82" s="353" t="s">
        <v>2419</v>
      </c>
      <c r="Z82" s="353" t="s">
        <v>2419</v>
      </c>
      <c r="AA82" s="353" t="s">
        <v>2419</v>
      </c>
      <c r="AB82" s="353" t="s">
        <v>2419</v>
      </c>
    </row>
    <row r="83" spans="1:28" ht="130" thickTop="1" thickBot="1" x14ac:dyDescent="0.25">
      <c r="A83" s="195">
        <f t="shared" si="3"/>
        <v>66</v>
      </c>
      <c r="B83" s="278" t="s">
        <v>170</v>
      </c>
      <c r="C83" s="196" t="s">
        <v>1795</v>
      </c>
      <c r="D83" s="196" t="str">
        <f>VLOOKUP(B83,'HECVAT - Full'!A$3:D$321,4,FALSE)</f>
        <v>Via email</v>
      </c>
      <c r="E83" s="282" t="s">
        <v>2419</v>
      </c>
      <c r="F83" s="282" t="s">
        <v>2874</v>
      </c>
      <c r="G83" s="301" t="s">
        <v>2873</v>
      </c>
      <c r="H83" s="198" t="s">
        <v>2926</v>
      </c>
      <c r="I83" s="198" t="s">
        <v>2927</v>
      </c>
      <c r="J83" s="213" t="str">
        <f t="shared" si="4"/>
        <v>TRUE</v>
      </c>
      <c r="K83" s="342">
        <f>IF(OR(N$79="1",N$79="3"),1,0)</f>
        <v>1</v>
      </c>
      <c r="L83" s="213" t="s">
        <v>1764</v>
      </c>
      <c r="M83" s="239" t="s">
        <v>15</v>
      </c>
      <c r="N83" s="201" t="str">
        <f>VLOOKUP(B83,'HECVAT - Full'!A:E,3,FALSE)</f>
        <v>Yes</v>
      </c>
      <c r="O83" s="321" t="str">
        <f>IF(LEN(VLOOKUP(B83,'Analyst Report'!$A:$H,6,FALSE))= 0,"",VLOOKUP(B83,'Analyst Report'!$A:$H,6,FALSE))</f>
        <v/>
      </c>
      <c r="P83" s="239">
        <f t="shared" si="5"/>
        <v>1</v>
      </c>
      <c r="Q83" s="201">
        <v>25</v>
      </c>
      <c r="R83" s="239" t="str">
        <f>IF(LEN(VLOOKUP(B83,'Analyst Report'!$A$30:$H$289,8,FALSE))= 0,"",VLOOKUP(B83,'Analyst Report'!$A$30:$H$289,8,FALSE))</f>
        <v/>
      </c>
      <c r="S83" s="321">
        <f t="shared" si="1"/>
        <v>25</v>
      </c>
      <c r="T83" s="239">
        <f t="shared" si="6"/>
        <v>25</v>
      </c>
      <c r="U83" s="353" t="s">
        <v>2419</v>
      </c>
      <c r="V83" s="353" t="s">
        <v>2419</v>
      </c>
      <c r="W83" s="353" t="s">
        <v>2419</v>
      </c>
      <c r="X83" s="353" t="s">
        <v>2419</v>
      </c>
      <c r="Y83" s="353" t="s">
        <v>2419</v>
      </c>
      <c r="Z83" s="353" t="s">
        <v>2419</v>
      </c>
      <c r="AA83" s="353" t="s">
        <v>2419</v>
      </c>
      <c r="AB83" s="353" t="s">
        <v>2419</v>
      </c>
    </row>
    <row r="84" spans="1:28" ht="130" thickTop="1" thickBot="1" x14ac:dyDescent="0.2">
      <c r="A84" s="195">
        <f t="shared" si="3"/>
        <v>67</v>
      </c>
      <c r="B84" s="278" t="s">
        <v>171</v>
      </c>
      <c r="C84" s="196" t="s">
        <v>2707</v>
      </c>
      <c r="D84" s="196">
        <f>VLOOKUP(B84,'HECVAT - Full'!A$3:D$321,4,FALSE)</f>
        <v>0</v>
      </c>
      <c r="E84" s="354" t="s">
        <v>2419</v>
      </c>
      <c r="F84" s="355" t="s">
        <v>2846</v>
      </c>
      <c r="G84" s="355" t="s">
        <v>2847</v>
      </c>
      <c r="H84" s="356" t="s">
        <v>2848</v>
      </c>
      <c r="I84" s="356" t="s">
        <v>2849</v>
      </c>
      <c r="J84" s="213" t="str">
        <f t="shared" si="4"/>
        <v>FALSE</v>
      </c>
      <c r="K84" s="342">
        <f>IF(OR(N$78="1",N$78="3"),1,0)</f>
        <v>0</v>
      </c>
      <c r="L84" s="213" t="s">
        <v>1764</v>
      </c>
      <c r="M84" s="239" t="s">
        <v>15</v>
      </c>
      <c r="N84" s="201">
        <f>VLOOKUP(B84,'HECVAT - Full'!A:E,3,FALSE)</f>
        <v>0</v>
      </c>
      <c r="O84" s="321" t="str">
        <f>IF(LEN(VLOOKUP(B84,'Analyst Report'!$A:$H,6,FALSE))= 0,"",VLOOKUP(B84,'Analyst Report'!$A:$H,6,FALSE))</f>
        <v/>
      </c>
      <c r="P84" s="239">
        <f t="shared" si="5"/>
        <v>0</v>
      </c>
      <c r="Q84" s="201">
        <v>40</v>
      </c>
      <c r="R84" s="239" t="str">
        <f>IF(LEN(VLOOKUP(B84,'Analyst Report'!$A$30:$H$289,8,FALSE))= 0,"",VLOOKUP(B84,'Analyst Report'!$A$30:$H$289,8,FALSE))</f>
        <v/>
      </c>
      <c r="S84" s="321">
        <f t="shared" si="1"/>
        <v>0</v>
      </c>
      <c r="T84" s="239">
        <f t="shared" si="6"/>
        <v>0</v>
      </c>
      <c r="U84" s="353" t="s">
        <v>2419</v>
      </c>
      <c r="V84" s="353" t="s">
        <v>2419</v>
      </c>
      <c r="W84" s="353" t="s">
        <v>2419</v>
      </c>
      <c r="X84" s="353" t="s">
        <v>2419</v>
      </c>
      <c r="Y84" s="353" t="s">
        <v>2419</v>
      </c>
      <c r="Z84" s="353" t="s">
        <v>2419</v>
      </c>
      <c r="AA84" s="353" t="s">
        <v>2419</v>
      </c>
      <c r="AB84" s="353" t="s">
        <v>2419</v>
      </c>
    </row>
    <row r="85" spans="1:28" ht="210" thickTop="1" thickBot="1" x14ac:dyDescent="0.2">
      <c r="A85" s="195">
        <f t="shared" si="3"/>
        <v>68</v>
      </c>
      <c r="B85" s="278" t="s">
        <v>172</v>
      </c>
      <c r="C85" s="196" t="s">
        <v>2708</v>
      </c>
      <c r="D85" s="196">
        <f>VLOOKUP(B85,'HECVAT - Full'!A$3:D$321,4,FALSE)</f>
        <v>0</v>
      </c>
      <c r="E85" s="354" t="s">
        <v>2419</v>
      </c>
      <c r="F85" s="354" t="s">
        <v>2850</v>
      </c>
      <c r="G85" s="355" t="s">
        <v>2851</v>
      </c>
      <c r="H85" s="356" t="s">
        <v>2844</v>
      </c>
      <c r="I85" s="356" t="s">
        <v>2852</v>
      </c>
      <c r="J85" s="213" t="str">
        <f t="shared" ref="J85:J146" si="7">IF(S85&gt;20,"TRUE","FALSE")</f>
        <v>FALSE</v>
      </c>
      <c r="K85" s="342">
        <v>1</v>
      </c>
      <c r="L85" s="213" t="s">
        <v>1764</v>
      </c>
      <c r="M85" s="239" t="s">
        <v>15</v>
      </c>
      <c r="N85" s="201" t="str">
        <f>VLOOKUP(B85,'HECVAT - Full'!A:E,3,FALSE)</f>
        <v>No</v>
      </c>
      <c r="O85" s="321" t="str">
        <f>IF(LEN(VLOOKUP(B85,'Analyst Report'!$A:$H,6,FALSE))= 0,"",VLOOKUP(B85,'Analyst Report'!$A:$H,6,FALSE))</f>
        <v/>
      </c>
      <c r="P85" s="239">
        <f t="shared" si="5"/>
        <v>0</v>
      </c>
      <c r="Q85" s="201">
        <v>20</v>
      </c>
      <c r="R85" s="239" t="str">
        <f>IF(LEN(VLOOKUP(B85,'Analyst Report'!$A$30:$H$289,8,FALSE))= 0,"",VLOOKUP(B85,'Analyst Report'!$A$30:$H$289,8,FALSE))</f>
        <v/>
      </c>
      <c r="S85" s="321">
        <f t="shared" si="1"/>
        <v>20</v>
      </c>
      <c r="T85" s="239">
        <f t="shared" si="6"/>
        <v>0</v>
      </c>
      <c r="U85" s="353" t="s">
        <v>2419</v>
      </c>
      <c r="V85" s="353" t="s">
        <v>2419</v>
      </c>
      <c r="W85" s="353" t="s">
        <v>2419</v>
      </c>
      <c r="X85" s="353" t="s">
        <v>2419</v>
      </c>
      <c r="Y85" s="353" t="s">
        <v>2419</v>
      </c>
      <c r="Z85" s="353" t="s">
        <v>2419</v>
      </c>
      <c r="AA85" s="353" t="s">
        <v>2419</v>
      </c>
      <c r="AB85" s="353" t="s">
        <v>2419</v>
      </c>
    </row>
    <row r="86" spans="1:28" ht="210" thickTop="1" thickBot="1" x14ac:dyDescent="0.2">
      <c r="A86" s="195">
        <f t="shared" si="3"/>
        <v>69</v>
      </c>
      <c r="B86" s="278" t="s">
        <v>173</v>
      </c>
      <c r="C86" s="196" t="s">
        <v>2709</v>
      </c>
      <c r="D86" s="196">
        <f>VLOOKUP(B86,'HECVAT - Full'!A$3:D$321,4,FALSE)</f>
        <v>0</v>
      </c>
      <c r="E86" s="354" t="s">
        <v>2853</v>
      </c>
      <c r="F86" s="355" t="s">
        <v>2854</v>
      </c>
      <c r="G86" s="355" t="s">
        <v>2855</v>
      </c>
      <c r="H86" s="356" t="s">
        <v>2844</v>
      </c>
      <c r="I86" s="357" t="s">
        <v>2845</v>
      </c>
      <c r="J86" s="213" t="str">
        <f t="shared" si="7"/>
        <v>FALSE</v>
      </c>
      <c r="K86" s="342">
        <f>IF(OR(N$78="1",N$78="3"),1,0)</f>
        <v>0</v>
      </c>
      <c r="L86" s="213" t="s">
        <v>1764</v>
      </c>
      <c r="M86" s="239" t="s">
        <v>18</v>
      </c>
      <c r="N86" s="201">
        <f>VLOOKUP(B86,'HECVAT - Full'!A:E,3,FALSE)</f>
        <v>0</v>
      </c>
      <c r="O86" s="321" t="str">
        <f>IF(LEN(VLOOKUP(B86,'Analyst Report'!$A:$H,6,FALSE))= 0,"",VLOOKUP(B86,'Analyst Report'!$A:$H,6,FALSE))</f>
        <v/>
      </c>
      <c r="P86" s="239">
        <f t="shared" si="5"/>
        <v>0</v>
      </c>
      <c r="Q86" s="201">
        <v>15</v>
      </c>
      <c r="R86" s="239" t="str">
        <f>IF(LEN(VLOOKUP(B86,'Analyst Report'!$A$30:$H$289,8,FALSE))= 0,"",VLOOKUP(B86,'Analyst Report'!$A$30:$H$289,8,FALSE))</f>
        <v/>
      </c>
      <c r="S86" s="321">
        <f t="shared" ref="S86:S151" si="8">(IF((ISNUMBER(R86)),R86,Q86))*K86</f>
        <v>0</v>
      </c>
      <c r="T86" s="239">
        <f t="shared" si="6"/>
        <v>0</v>
      </c>
      <c r="U86" s="353" t="s">
        <v>2419</v>
      </c>
      <c r="V86" s="353" t="s">
        <v>2419</v>
      </c>
      <c r="W86" s="353" t="s">
        <v>2419</v>
      </c>
      <c r="X86" s="353" t="s">
        <v>2419</v>
      </c>
      <c r="Y86" s="353" t="s">
        <v>2419</v>
      </c>
      <c r="Z86" s="353" t="s">
        <v>2419</v>
      </c>
      <c r="AA86" s="353" t="s">
        <v>2419</v>
      </c>
      <c r="AB86" s="353" t="s">
        <v>2419</v>
      </c>
    </row>
    <row r="87" spans="1:28" ht="162" thickTop="1" thickBot="1" x14ac:dyDescent="0.2">
      <c r="A87" s="195">
        <f t="shared" ref="A87:A150" si="9">A86+1</f>
        <v>70</v>
      </c>
      <c r="B87" s="278" t="s">
        <v>174</v>
      </c>
      <c r="C87" s="196" t="s">
        <v>2710</v>
      </c>
      <c r="D87" s="196" t="str">
        <f>VLOOKUP(B87,'HECVAT - Full'!A$3:D$321,4,FALSE)</f>
        <v>None</v>
      </c>
      <c r="E87" s="354" t="s">
        <v>2419</v>
      </c>
      <c r="F87" s="354" t="s">
        <v>2856</v>
      </c>
      <c r="G87" s="354" t="s">
        <v>2419</v>
      </c>
      <c r="H87" s="356" t="s">
        <v>2857</v>
      </c>
      <c r="I87" s="357" t="s">
        <v>2858</v>
      </c>
      <c r="J87" s="213" t="str">
        <f t="shared" si="7"/>
        <v>FALSE</v>
      </c>
      <c r="K87" s="342">
        <v>1</v>
      </c>
      <c r="L87" s="213" t="s">
        <v>1764</v>
      </c>
      <c r="M87" s="239" t="s">
        <v>15</v>
      </c>
      <c r="N87" s="201" t="str">
        <f>VLOOKUP(B87,'HECVAT - Full'!A:E,3,FALSE)</f>
        <v>No</v>
      </c>
      <c r="O87" s="321" t="str">
        <f>IF(LEN(VLOOKUP(B87,'Analyst Report'!$A:$H,6,FALSE))= 0,"",VLOOKUP(B87,'Analyst Report'!$A:$H,6,FALSE))</f>
        <v/>
      </c>
      <c r="P87" s="239">
        <f t="shared" si="5"/>
        <v>0</v>
      </c>
      <c r="Q87" s="201">
        <v>15</v>
      </c>
      <c r="R87" s="239" t="str">
        <f>IF(LEN(VLOOKUP(B87,'Analyst Report'!$A$30:$H$289,8,FALSE))= 0,"",VLOOKUP(B87,'Analyst Report'!$A$30:$H$289,8,FALSE))</f>
        <v/>
      </c>
      <c r="S87" s="321">
        <f t="shared" si="8"/>
        <v>15</v>
      </c>
      <c r="T87" s="239">
        <f t="shared" si="6"/>
        <v>0</v>
      </c>
      <c r="U87" s="353" t="s">
        <v>2419</v>
      </c>
      <c r="V87" s="353" t="s">
        <v>2419</v>
      </c>
      <c r="W87" s="353" t="s">
        <v>2419</v>
      </c>
      <c r="X87" s="353" t="s">
        <v>2419</v>
      </c>
      <c r="Y87" s="353" t="s">
        <v>2419</v>
      </c>
      <c r="Z87" s="353" t="s">
        <v>2419</v>
      </c>
      <c r="AA87" s="353" t="s">
        <v>2419</v>
      </c>
      <c r="AB87" s="353" t="s">
        <v>2419</v>
      </c>
    </row>
    <row r="88" spans="1:28" ht="162" thickTop="1" thickBot="1" x14ac:dyDescent="0.2">
      <c r="A88" s="195">
        <f t="shared" si="9"/>
        <v>71</v>
      </c>
      <c r="B88" s="278" t="s">
        <v>175</v>
      </c>
      <c r="C88" s="196" t="s">
        <v>2711</v>
      </c>
      <c r="D88" s="196">
        <f>VLOOKUP(B88,'HECVAT - Full'!A$3:D$321,4,FALSE)</f>
        <v>0</v>
      </c>
      <c r="E88" s="354" t="s">
        <v>2419</v>
      </c>
      <c r="F88" s="354" t="s">
        <v>2859</v>
      </c>
      <c r="G88" s="354" t="s">
        <v>2419</v>
      </c>
      <c r="H88" s="356" t="s">
        <v>2857</v>
      </c>
      <c r="I88" s="357" t="s">
        <v>2860</v>
      </c>
      <c r="J88" s="213" t="str">
        <f t="shared" si="7"/>
        <v>FALSE</v>
      </c>
      <c r="K88" s="342">
        <f>IF(OR(N$78="1",N$78="3"),1,0)</f>
        <v>0</v>
      </c>
      <c r="L88" s="213" t="s">
        <v>1764</v>
      </c>
      <c r="M88" s="239" t="s">
        <v>18</v>
      </c>
      <c r="N88" s="201">
        <f>VLOOKUP(B88,'HECVAT - Full'!A:E,3,FALSE)</f>
        <v>0</v>
      </c>
      <c r="O88" s="321" t="str">
        <f>IF(LEN(VLOOKUP(B88,'Analyst Report'!$A:$H,6,FALSE))= 0,"",VLOOKUP(B88,'Analyst Report'!$A:$H,6,FALSE))</f>
        <v/>
      </c>
      <c r="P88" s="239">
        <f t="shared" si="5"/>
        <v>0</v>
      </c>
      <c r="Q88" s="201">
        <v>20</v>
      </c>
      <c r="R88" s="239" t="str">
        <f>IF(LEN(VLOOKUP(B88,'Analyst Report'!$A$30:$H$289,8,FALSE))= 0,"",VLOOKUP(B88,'Analyst Report'!$A$30:$H$289,8,FALSE))</f>
        <v/>
      </c>
      <c r="S88" s="321">
        <f t="shared" si="8"/>
        <v>0</v>
      </c>
      <c r="T88" s="239">
        <f t="shared" si="6"/>
        <v>0</v>
      </c>
      <c r="U88" s="353" t="s">
        <v>2419</v>
      </c>
      <c r="V88" s="353" t="s">
        <v>2419</v>
      </c>
      <c r="W88" s="353" t="s">
        <v>2419</v>
      </c>
      <c r="X88" s="353" t="s">
        <v>2419</v>
      </c>
      <c r="Y88" s="353" t="s">
        <v>2419</v>
      </c>
      <c r="Z88" s="353" t="s">
        <v>2419</v>
      </c>
      <c r="AA88" s="353" t="s">
        <v>2419</v>
      </c>
      <c r="AB88" s="353" t="s">
        <v>2419</v>
      </c>
    </row>
    <row r="89" spans="1:28" ht="130" thickTop="1" thickBot="1" x14ac:dyDescent="0.2">
      <c r="A89" s="195">
        <f t="shared" si="9"/>
        <v>72</v>
      </c>
      <c r="B89" s="278" t="s">
        <v>176</v>
      </c>
      <c r="C89" s="196" t="s">
        <v>2728</v>
      </c>
      <c r="D89" s="196">
        <f>VLOOKUP(B89,'HECVAT - Full'!A$3:D$321,4,FALSE)</f>
        <v>0</v>
      </c>
      <c r="E89" s="354" t="s">
        <v>2419</v>
      </c>
      <c r="F89" s="355" t="s">
        <v>2861</v>
      </c>
      <c r="G89" s="355" t="s">
        <v>2862</v>
      </c>
      <c r="H89" s="356" t="s">
        <v>2863</v>
      </c>
      <c r="I89" s="356" t="s">
        <v>2864</v>
      </c>
      <c r="J89" s="213" t="str">
        <f t="shared" si="7"/>
        <v>FALSE</v>
      </c>
      <c r="K89" s="342">
        <f>IF(N$78="2",1,0)</f>
        <v>1</v>
      </c>
      <c r="L89" s="213" t="s">
        <v>1764</v>
      </c>
      <c r="M89" s="239" t="s">
        <v>18</v>
      </c>
      <c r="N89" s="201" t="str">
        <f>VLOOKUP(B89,'HECVAT - Full'!A:E,3,FALSE)</f>
        <v>No</v>
      </c>
      <c r="O89" s="321" t="str">
        <f>IF(LEN(VLOOKUP(B89,'Analyst Report'!$A:$H,6,FALSE))= 0,"",VLOOKUP(B89,'Analyst Report'!$A:$H,6,FALSE))</f>
        <v/>
      </c>
      <c r="P89" s="239">
        <f t="shared" si="5"/>
        <v>1</v>
      </c>
      <c r="Q89" s="201">
        <v>15</v>
      </c>
      <c r="R89" s="239" t="str">
        <f>IF(LEN(VLOOKUP(B89,'Analyst Report'!$A$30:$H$289,8,FALSE))= 0,"",VLOOKUP(B89,'Analyst Report'!$A$30:$H$289,8,FALSE))</f>
        <v/>
      </c>
      <c r="S89" s="321">
        <f t="shared" si="8"/>
        <v>15</v>
      </c>
      <c r="T89" s="239">
        <f t="shared" si="6"/>
        <v>15</v>
      </c>
      <c r="U89" s="353" t="s">
        <v>2419</v>
      </c>
      <c r="V89" s="353" t="s">
        <v>2419</v>
      </c>
      <c r="W89" s="353" t="s">
        <v>2419</v>
      </c>
      <c r="X89" s="353" t="s">
        <v>2419</v>
      </c>
      <c r="Y89" s="353" t="s">
        <v>2419</v>
      </c>
      <c r="Z89" s="353" t="s">
        <v>2419</v>
      </c>
      <c r="AA89" s="353" t="s">
        <v>2419</v>
      </c>
      <c r="AB89" s="353" t="s">
        <v>2419</v>
      </c>
    </row>
    <row r="90" spans="1:28" ht="77" thickTop="1" thickBot="1" x14ac:dyDescent="0.2">
      <c r="A90" s="195">
        <f t="shared" si="9"/>
        <v>73</v>
      </c>
      <c r="B90" s="278" t="s">
        <v>177</v>
      </c>
      <c r="C90" s="196" t="s">
        <v>2729</v>
      </c>
      <c r="D90" s="196">
        <f>VLOOKUP(B90,'HECVAT - Full'!A$3:D$321,4,FALSE)</f>
        <v>0</v>
      </c>
      <c r="E90" s="354" t="s">
        <v>2419</v>
      </c>
      <c r="F90" s="354" t="s">
        <v>2865</v>
      </c>
      <c r="G90" s="355" t="s">
        <v>2866</v>
      </c>
      <c r="H90" s="356" t="s">
        <v>2867</v>
      </c>
      <c r="I90" s="357" t="s">
        <v>2845</v>
      </c>
      <c r="J90" s="213" t="str">
        <f t="shared" si="7"/>
        <v>FALSE</v>
      </c>
      <c r="K90" s="342">
        <v>1</v>
      </c>
      <c r="L90" s="213" t="s">
        <v>1764</v>
      </c>
      <c r="M90" s="239" t="s">
        <v>15</v>
      </c>
      <c r="N90" s="201" t="str">
        <f>VLOOKUP(B90,'HECVAT - Full'!A:E,3,FALSE)</f>
        <v>Yes</v>
      </c>
      <c r="O90" s="321" t="str">
        <f>IF(LEN(VLOOKUP(B90,'Analyst Report'!$A:$H,6,FALSE))= 0,"",VLOOKUP(B90,'Analyst Report'!$A:$H,6,FALSE))</f>
        <v/>
      </c>
      <c r="P90" s="239">
        <f t="shared" si="5"/>
        <v>1</v>
      </c>
      <c r="Q90" s="201">
        <v>15</v>
      </c>
      <c r="R90" s="239" t="str">
        <f>IF(LEN(VLOOKUP(B90,'Analyst Report'!$A$30:$H$289,8,FALSE))= 0,"",VLOOKUP(B90,'Analyst Report'!$A$30:$H$289,8,FALSE))</f>
        <v/>
      </c>
      <c r="S90" s="321">
        <f t="shared" si="8"/>
        <v>15</v>
      </c>
      <c r="T90" s="239">
        <f t="shared" si="6"/>
        <v>15</v>
      </c>
      <c r="U90" s="353" t="s">
        <v>2419</v>
      </c>
      <c r="V90" s="353" t="s">
        <v>2419</v>
      </c>
      <c r="W90" s="353" t="s">
        <v>2419</v>
      </c>
      <c r="X90" s="353" t="s">
        <v>2419</v>
      </c>
      <c r="Y90" s="353" t="s">
        <v>2419</v>
      </c>
      <c r="Z90" s="353" t="s">
        <v>2419</v>
      </c>
      <c r="AA90" s="353" t="s">
        <v>2419</v>
      </c>
      <c r="AB90" s="353" t="s">
        <v>2419</v>
      </c>
    </row>
    <row r="91" spans="1:28" ht="162" thickTop="1" thickBot="1" x14ac:dyDescent="0.25">
      <c r="A91" s="195">
        <f t="shared" si="9"/>
        <v>74</v>
      </c>
      <c r="B91" s="278" t="s">
        <v>178</v>
      </c>
      <c r="C91" s="335" t="s">
        <v>2255</v>
      </c>
      <c r="D91" s="196">
        <f>VLOOKUP(B91,'HECVAT - Full'!A$3:D$321,4,FALSE)</f>
        <v>0</v>
      </c>
      <c r="E91" s="282" t="s">
        <v>2419</v>
      </c>
      <c r="F91" s="282" t="s">
        <v>2419</v>
      </c>
      <c r="G91" s="301" t="s">
        <v>2875</v>
      </c>
      <c r="H91" s="198" t="s">
        <v>2924</v>
      </c>
      <c r="I91" s="198" t="s">
        <v>2925</v>
      </c>
      <c r="J91" s="213" t="str">
        <f t="shared" si="7"/>
        <v>TRUE</v>
      </c>
      <c r="K91" s="342">
        <v>1</v>
      </c>
      <c r="L91" s="213" t="s">
        <v>1764</v>
      </c>
      <c r="M91" s="239" t="s">
        <v>18</v>
      </c>
      <c r="N91" s="201" t="str">
        <f>VLOOKUP(B91,'HECVAT - Full'!A:E,3,FALSE)</f>
        <v>No</v>
      </c>
      <c r="O91" s="321" t="str">
        <f>IF(LEN(VLOOKUP(B91,'Analyst Report'!$A:$H,6,FALSE))= 0,"",VLOOKUP(B91,'Analyst Report'!$A:$H,6,FALSE))</f>
        <v/>
      </c>
      <c r="P91" s="239">
        <f t="shared" si="5"/>
        <v>1</v>
      </c>
      <c r="Q91" s="201">
        <v>25</v>
      </c>
      <c r="R91" s="239" t="str">
        <f>IF(LEN(VLOOKUP(B91,'Analyst Report'!$A$30:$H$289,8,FALSE))= 0,"",VLOOKUP(B91,'Analyst Report'!$A$30:$H$289,8,FALSE))</f>
        <v/>
      </c>
      <c r="S91" s="321">
        <f t="shared" si="8"/>
        <v>25</v>
      </c>
      <c r="T91" s="239">
        <f t="shared" si="6"/>
        <v>25</v>
      </c>
      <c r="U91" s="353" t="s">
        <v>2419</v>
      </c>
      <c r="V91" s="353" t="s">
        <v>2419</v>
      </c>
      <c r="W91" s="353" t="s">
        <v>2419</v>
      </c>
      <c r="X91" s="353" t="s">
        <v>2419</v>
      </c>
      <c r="Y91" s="353" t="s">
        <v>2419</v>
      </c>
      <c r="Z91" s="353" t="s">
        <v>2419</v>
      </c>
      <c r="AA91" s="353" t="s">
        <v>2419</v>
      </c>
      <c r="AB91" s="353" t="s">
        <v>2419</v>
      </c>
    </row>
    <row r="92" spans="1:28" ht="98" thickTop="1" thickBot="1" x14ac:dyDescent="0.25">
      <c r="A92" s="195">
        <f t="shared" si="9"/>
        <v>75</v>
      </c>
      <c r="B92" s="278" t="s">
        <v>179</v>
      </c>
      <c r="C92" s="336" t="s">
        <v>2730</v>
      </c>
      <c r="D92" s="196">
        <f>VLOOKUP(B92,'HECVAT - Full'!A$3:D$321,4,FALSE)</f>
        <v>0</v>
      </c>
      <c r="E92" s="282" t="s">
        <v>2419</v>
      </c>
      <c r="F92" s="282" t="s">
        <v>2419</v>
      </c>
      <c r="G92" s="301" t="s">
        <v>2876</v>
      </c>
      <c r="H92" s="198" t="s">
        <v>2922</v>
      </c>
      <c r="I92" s="198" t="s">
        <v>2923</v>
      </c>
      <c r="J92" s="213" t="str">
        <f t="shared" si="7"/>
        <v>TRUE</v>
      </c>
      <c r="K92" s="342">
        <v>1</v>
      </c>
      <c r="L92" s="213" t="s">
        <v>1764</v>
      </c>
      <c r="M92" s="239" t="s">
        <v>15</v>
      </c>
      <c r="N92" s="201" t="str">
        <f>VLOOKUP(B92,'HECVAT - Full'!A:E,3,FALSE)</f>
        <v>No</v>
      </c>
      <c r="O92" s="321" t="str">
        <f>IF(LEN(VLOOKUP(B92,'Analyst Report'!$A:$H,6,FALSE))= 0,"",VLOOKUP(B92,'Analyst Report'!$A:$H,6,FALSE))</f>
        <v/>
      </c>
      <c r="P92" s="239">
        <f t="shared" si="5"/>
        <v>0</v>
      </c>
      <c r="Q92" s="201">
        <v>25</v>
      </c>
      <c r="R92" s="239" t="str">
        <f>IF(LEN(VLOOKUP(B92,'Analyst Report'!$A$30:$H$289,8,FALSE))= 0,"",VLOOKUP(B92,'Analyst Report'!$A$30:$H$289,8,FALSE))</f>
        <v/>
      </c>
      <c r="S92" s="321">
        <f t="shared" si="8"/>
        <v>25</v>
      </c>
      <c r="T92" s="239">
        <f t="shared" si="6"/>
        <v>0</v>
      </c>
      <c r="U92" s="353" t="s">
        <v>2419</v>
      </c>
      <c r="V92" s="353" t="s">
        <v>2419</v>
      </c>
      <c r="W92" s="353" t="s">
        <v>2419</v>
      </c>
      <c r="X92" s="353" t="s">
        <v>2419</v>
      </c>
      <c r="Y92" s="353" t="s">
        <v>2419</v>
      </c>
      <c r="Z92" s="353" t="s">
        <v>2419</v>
      </c>
      <c r="AA92" s="353" t="s">
        <v>2419</v>
      </c>
      <c r="AB92" s="353" t="s">
        <v>2419</v>
      </c>
    </row>
    <row r="93" spans="1:28" ht="194" thickTop="1" thickBot="1" x14ac:dyDescent="0.25">
      <c r="A93" s="195">
        <f t="shared" si="9"/>
        <v>76</v>
      </c>
      <c r="B93" s="278" t="s">
        <v>180</v>
      </c>
      <c r="C93" s="196" t="s">
        <v>2731</v>
      </c>
      <c r="D93" s="196" t="str">
        <f>VLOOKUP(B93,'HECVAT - Full'!A$3:D$321,4,FALSE)</f>
        <v>None</v>
      </c>
      <c r="E93" s="282" t="s">
        <v>2419</v>
      </c>
      <c r="F93" s="282" t="s">
        <v>2878</v>
      </c>
      <c r="G93" s="301" t="s">
        <v>2877</v>
      </c>
      <c r="H93" s="198" t="s">
        <v>2920</v>
      </c>
      <c r="I93" s="198" t="s">
        <v>2921</v>
      </c>
      <c r="J93" s="213" t="str">
        <f t="shared" si="7"/>
        <v>FALSE</v>
      </c>
      <c r="K93" s="342">
        <v>1</v>
      </c>
      <c r="L93" s="213" t="s">
        <v>1764</v>
      </c>
      <c r="M93" s="239" t="s">
        <v>15</v>
      </c>
      <c r="N93" s="201" t="str">
        <f>VLOOKUP(B93,'HECVAT - Full'!A:E,3,FALSE)</f>
        <v>No</v>
      </c>
      <c r="O93" s="321" t="str">
        <f>IF(LEN(VLOOKUP(B93,'Analyst Report'!$A:$H,6,FALSE))= 0,"",VLOOKUP(B93,'Analyst Report'!$A:$H,6,FALSE))</f>
        <v/>
      </c>
      <c r="P93" s="239">
        <f t="shared" si="5"/>
        <v>0</v>
      </c>
      <c r="Q93" s="201">
        <v>20</v>
      </c>
      <c r="R93" s="239" t="str">
        <f>IF(LEN(VLOOKUP(B93,'Analyst Report'!$A$30:$H$289,8,FALSE))= 0,"",VLOOKUP(B93,'Analyst Report'!$A$30:$H$289,8,FALSE))</f>
        <v/>
      </c>
      <c r="S93" s="321">
        <f t="shared" si="8"/>
        <v>20</v>
      </c>
      <c r="T93" s="239">
        <f t="shared" si="6"/>
        <v>0</v>
      </c>
      <c r="U93" s="353" t="s">
        <v>2419</v>
      </c>
      <c r="V93" s="353" t="s">
        <v>2419</v>
      </c>
      <c r="W93" s="353" t="s">
        <v>2419</v>
      </c>
      <c r="X93" s="353" t="s">
        <v>2419</v>
      </c>
      <c r="Y93" s="353" t="s">
        <v>2419</v>
      </c>
      <c r="Z93" s="353" t="s">
        <v>2419</v>
      </c>
      <c r="AA93" s="353" t="s">
        <v>2419</v>
      </c>
      <c r="AB93" s="353" t="s">
        <v>2419</v>
      </c>
    </row>
    <row r="94" spans="1:28" ht="226" thickTop="1" thickBot="1" x14ac:dyDescent="0.25">
      <c r="A94" s="195">
        <f t="shared" si="9"/>
        <v>77</v>
      </c>
      <c r="B94" s="278" t="s">
        <v>181</v>
      </c>
      <c r="C94" s="196" t="s">
        <v>428</v>
      </c>
      <c r="D94" s="196">
        <f>VLOOKUP(B94,'HECVAT - Full'!A$3:D$321,4,FALSE)</f>
        <v>0</v>
      </c>
      <c r="E94" s="282" t="s">
        <v>2419</v>
      </c>
      <c r="F94" s="282" t="s">
        <v>2732</v>
      </c>
      <c r="G94" s="301" t="s">
        <v>2419</v>
      </c>
      <c r="H94" s="198" t="s">
        <v>2919</v>
      </c>
      <c r="I94" s="198" t="s">
        <v>2918</v>
      </c>
      <c r="J94" s="213" t="str">
        <f>IF(S94&gt;20,"TRUE","FALSE")</f>
        <v>TRUE</v>
      </c>
      <c r="K94" s="342">
        <v>1</v>
      </c>
      <c r="L94" s="213" t="s">
        <v>1764</v>
      </c>
      <c r="M94" s="239" t="s">
        <v>15</v>
      </c>
      <c r="N94" s="201" t="str">
        <f>VLOOKUP(B94,'HECVAT - Full'!A:E,3,FALSE)</f>
        <v>Yes</v>
      </c>
      <c r="O94" s="321" t="str">
        <f>IF(LEN(VLOOKUP(B94,'Analyst Report'!$A:$H,6,FALSE))= 0,"",VLOOKUP(B94,'Analyst Report'!$A:$H,6,FALSE))</f>
        <v/>
      </c>
      <c r="P94" s="239">
        <f>IF((O94=""),(IF(ISNUMBER(FIND(M94,N94)), 1, 0)),(IF(ISNUMBER(FIND(M94,O94)), 1, 0)))</f>
        <v>1</v>
      </c>
      <c r="Q94" s="201">
        <v>25</v>
      </c>
      <c r="R94" s="239" t="str">
        <f>IF(LEN(VLOOKUP(B94,'Analyst Report'!$A$30:$H$289,8,FALSE))= 0,"",VLOOKUP(B94,'Analyst Report'!$A$30:$H$289,8,FALSE))</f>
        <v/>
      </c>
      <c r="S94" s="321">
        <f>(IF((ISNUMBER(R94)),R94,Q94))*K94</f>
        <v>25</v>
      </c>
      <c r="T94" s="239">
        <f>P94*S94</f>
        <v>25</v>
      </c>
      <c r="U94" s="353" t="s">
        <v>2419</v>
      </c>
      <c r="V94" s="353" t="s">
        <v>2419</v>
      </c>
      <c r="W94" s="353" t="s">
        <v>2419</v>
      </c>
      <c r="X94" s="353" t="s">
        <v>2419</v>
      </c>
      <c r="Y94" s="353" t="s">
        <v>2419</v>
      </c>
      <c r="Z94" s="353" t="s">
        <v>2419</v>
      </c>
      <c r="AA94" s="353" t="s">
        <v>2419</v>
      </c>
      <c r="AB94" s="353" t="s">
        <v>2419</v>
      </c>
    </row>
    <row r="95" spans="1:28" s="330" customFormat="1" ht="274" thickTop="1" thickBot="1" x14ac:dyDescent="0.25">
      <c r="A95" s="195">
        <f t="shared" si="9"/>
        <v>78</v>
      </c>
      <c r="B95" s="278" t="s">
        <v>2726</v>
      </c>
      <c r="C95" s="196" t="s">
        <v>1808</v>
      </c>
      <c r="D95" s="196">
        <f>VLOOKUP(B95,'HECVAT - Full'!A$3:D$321,4,FALSE)</f>
        <v>0</v>
      </c>
      <c r="E95" s="282" t="s">
        <v>2879</v>
      </c>
      <c r="F95" s="282" t="s">
        <v>2419</v>
      </c>
      <c r="G95" s="301" t="s">
        <v>2419</v>
      </c>
      <c r="H95" s="198" t="s">
        <v>2917</v>
      </c>
      <c r="I95" s="198" t="s">
        <v>2918</v>
      </c>
      <c r="J95" s="213"/>
      <c r="K95" s="342">
        <v>1</v>
      </c>
      <c r="L95" s="213" t="s">
        <v>1764</v>
      </c>
      <c r="M95" s="323" t="s">
        <v>2734</v>
      </c>
      <c r="N95" s="331"/>
      <c r="O95" s="331"/>
      <c r="P95" s="339">
        <f>IF((O95=""),(IF(ISNUMBER(FIND(M95,N95)), 1, 0)),(IF(ISNUMBER(FIND(M95,O95)), 1, 0)))</f>
        <v>0</v>
      </c>
      <c r="Q95" s="339">
        <v>25</v>
      </c>
      <c r="R95" s="339" t="str">
        <f>IF(LEN(VLOOKUP(B95,'Analyst Report'!$A$30:$H$289,8,FALSE))= 0,"",VLOOKUP(B95,'Analyst Report'!$A$30:$H$289,8,FALSE))</f>
        <v/>
      </c>
      <c r="S95" s="339">
        <f>(IF((ISNUMBER(R95)),R95,Q95))*K95</f>
        <v>25</v>
      </c>
      <c r="T95" s="339">
        <f>P95*S95</f>
        <v>0</v>
      </c>
      <c r="U95" s="353" t="s">
        <v>2419</v>
      </c>
      <c r="V95" s="353" t="s">
        <v>2419</v>
      </c>
      <c r="W95" s="353" t="s">
        <v>2419</v>
      </c>
      <c r="X95" s="353" t="s">
        <v>2419</v>
      </c>
      <c r="Y95" s="353" t="s">
        <v>2419</v>
      </c>
      <c r="Z95" s="353" t="s">
        <v>2419</v>
      </c>
      <c r="AA95" s="353" t="s">
        <v>2419</v>
      </c>
      <c r="AB95" s="353" t="s">
        <v>2419</v>
      </c>
    </row>
    <row r="96" spans="1:28" s="330" customFormat="1" ht="226" thickTop="1" thickBot="1" x14ac:dyDescent="0.25">
      <c r="A96" s="195">
        <f t="shared" si="9"/>
        <v>79</v>
      </c>
      <c r="B96" s="278" t="s">
        <v>2727</v>
      </c>
      <c r="C96" s="196" t="s">
        <v>353</v>
      </c>
      <c r="D96" s="196">
        <f>VLOOKUP(B96,'HECVAT - Full'!A$3:D$321,4,FALSE)</f>
        <v>0</v>
      </c>
      <c r="E96" s="282" t="s">
        <v>2880</v>
      </c>
      <c r="F96" s="282" t="s">
        <v>2419</v>
      </c>
      <c r="G96" s="301" t="s">
        <v>2419</v>
      </c>
      <c r="H96" s="198" t="s">
        <v>2899</v>
      </c>
      <c r="I96" s="198" t="s">
        <v>2900</v>
      </c>
      <c r="J96" s="213"/>
      <c r="K96" s="342">
        <v>1</v>
      </c>
      <c r="L96" s="213" t="s">
        <v>1764</v>
      </c>
      <c r="M96" s="323" t="s">
        <v>2734</v>
      </c>
      <c r="N96" s="339"/>
      <c r="O96" s="339"/>
      <c r="P96" s="339">
        <f>IF((O96=""),(IF(ISNUMBER(FIND(M96,N96)), 1, 0)),(IF(ISNUMBER(FIND(M96,O96)), 1, 0)))</f>
        <v>0</v>
      </c>
      <c r="Q96" s="339">
        <v>25</v>
      </c>
      <c r="R96" s="339" t="str">
        <f>IF(LEN(VLOOKUP(B96,'Analyst Report'!$A$30:$H$289,8,FALSE))= 0,"",VLOOKUP(B96,'Analyst Report'!$A$30:$H$289,8,FALSE))</f>
        <v/>
      </c>
      <c r="S96" s="339">
        <f>(IF((ISNUMBER(R96)),R96,Q96))*K96</f>
        <v>25</v>
      </c>
      <c r="T96" s="339">
        <f>P96*S96</f>
        <v>0</v>
      </c>
      <c r="U96" s="353" t="s">
        <v>2419</v>
      </c>
      <c r="V96" s="353" t="s">
        <v>2419</v>
      </c>
      <c r="W96" s="353" t="s">
        <v>2419</v>
      </c>
      <c r="X96" s="353" t="s">
        <v>2419</v>
      </c>
      <c r="Y96" s="353" t="s">
        <v>2419</v>
      </c>
      <c r="Z96" s="353" t="s">
        <v>2419</v>
      </c>
      <c r="AA96" s="353" t="s">
        <v>2419</v>
      </c>
      <c r="AB96" s="353" t="s">
        <v>2419</v>
      </c>
    </row>
    <row r="97" spans="1:28" ht="130" thickTop="1" thickBot="1" x14ac:dyDescent="0.25">
      <c r="A97" s="195">
        <f t="shared" si="9"/>
        <v>80</v>
      </c>
      <c r="B97" s="295" t="s">
        <v>164</v>
      </c>
      <c r="C97" s="196" t="s">
        <v>91</v>
      </c>
      <c r="D97" s="196">
        <f>VLOOKUP(B97,'HECVAT - Full'!A$3:D$321,4,TRUE)</f>
        <v>0</v>
      </c>
      <c r="E97" s="282" t="s">
        <v>2419</v>
      </c>
      <c r="F97" s="282" t="s">
        <v>2882</v>
      </c>
      <c r="G97" s="354" t="s">
        <v>2881</v>
      </c>
      <c r="H97" s="198" t="s">
        <v>2901</v>
      </c>
      <c r="I97" s="198" t="s">
        <v>2902</v>
      </c>
      <c r="J97" s="213" t="str">
        <f t="shared" si="7"/>
        <v>FALSE</v>
      </c>
      <c r="K97" s="342">
        <v>1</v>
      </c>
      <c r="L97" s="213" t="s">
        <v>1765</v>
      </c>
      <c r="M97" s="239" t="s">
        <v>15</v>
      </c>
      <c r="N97" s="201" t="str">
        <f>VLOOKUP(B97,'HECVAT - Full'!A:E,3,FALSE)</f>
        <v>Yes</v>
      </c>
      <c r="O97" s="321" t="str">
        <f>IF(LEN(VLOOKUP(B97,'Analyst Report'!$A:$H,6,FALSE))= 0,"",VLOOKUP(B97,'Analyst Report'!$A:$H,6,FALSE))</f>
        <v/>
      </c>
      <c r="P97" s="239">
        <f t="shared" si="5"/>
        <v>1</v>
      </c>
      <c r="Q97" s="201">
        <v>20</v>
      </c>
      <c r="R97" s="239" t="str">
        <f>IF(LEN(VLOOKUP(B97,'Analyst Report'!$A$30:$H$289,8,FALSE))= 0,"",VLOOKUP(B97,'Analyst Report'!$A$30:$H$289,8,FALSE))</f>
        <v/>
      </c>
      <c r="S97" s="321">
        <f t="shared" si="8"/>
        <v>20</v>
      </c>
      <c r="T97" s="239">
        <f t="shared" si="6"/>
        <v>20</v>
      </c>
      <c r="U97" s="353" t="s">
        <v>2419</v>
      </c>
      <c r="V97" s="353" t="s">
        <v>2419</v>
      </c>
      <c r="W97" s="353" t="s">
        <v>2419</v>
      </c>
      <c r="X97" s="353" t="s">
        <v>2419</v>
      </c>
      <c r="Y97" s="353" t="s">
        <v>2419</v>
      </c>
      <c r="Z97" s="353" t="s">
        <v>2419</v>
      </c>
      <c r="AA97" s="353" t="s">
        <v>2419</v>
      </c>
      <c r="AB97" s="353" t="s">
        <v>2419</v>
      </c>
    </row>
    <row r="98" spans="1:28" ht="146" thickTop="1" thickBot="1" x14ac:dyDescent="0.25">
      <c r="A98" s="195">
        <f t="shared" si="9"/>
        <v>81</v>
      </c>
      <c r="B98" s="296" t="s">
        <v>182</v>
      </c>
      <c r="C98" s="196" t="s">
        <v>94</v>
      </c>
      <c r="D98" s="196" t="str">
        <f>VLOOKUP(B98,'HECVAT - Full'!A$3:D$321,4,TRUE)</f>
        <v>Issues are raised to department IT support. Additional support available from institution IT support, as needed.</v>
      </c>
      <c r="E98" s="282" t="s">
        <v>2419</v>
      </c>
      <c r="F98" s="282" t="s">
        <v>2884</v>
      </c>
      <c r="G98" s="301" t="s">
        <v>2883</v>
      </c>
      <c r="H98" s="198" t="s">
        <v>2903</v>
      </c>
      <c r="I98" s="198" t="s">
        <v>2344</v>
      </c>
      <c r="J98" s="213" t="str">
        <f t="shared" si="7"/>
        <v>FALSE</v>
      </c>
      <c r="K98" s="342">
        <v>1</v>
      </c>
      <c r="L98" s="213" t="s">
        <v>1765</v>
      </c>
      <c r="M98" s="239" t="s">
        <v>15</v>
      </c>
      <c r="N98" s="201" t="str">
        <f>VLOOKUP(B98,'HECVAT - Full'!A:E,3,FALSE)</f>
        <v>Yes</v>
      </c>
      <c r="O98" s="321" t="str">
        <f>IF(LEN(VLOOKUP(B98,'Analyst Report'!$A:$H,6,FALSE))= 0,"",VLOOKUP(B98,'Analyst Report'!$A:$H,6,FALSE))</f>
        <v/>
      </c>
      <c r="P98" s="239">
        <f t="shared" si="5"/>
        <v>1</v>
      </c>
      <c r="Q98" s="201">
        <v>20</v>
      </c>
      <c r="R98" s="239" t="str">
        <f>IF(LEN(VLOOKUP(B98,'Analyst Report'!$A$30:$H$289,8,FALSE))= 0,"",VLOOKUP(B98,'Analyst Report'!$A$30:$H$289,8,FALSE))</f>
        <v/>
      </c>
      <c r="S98" s="321">
        <f t="shared" si="8"/>
        <v>20</v>
      </c>
      <c r="T98" s="239">
        <f t="shared" si="6"/>
        <v>20</v>
      </c>
      <c r="U98" s="353" t="s">
        <v>2419</v>
      </c>
      <c r="V98" s="353" t="s">
        <v>2419</v>
      </c>
      <c r="W98" s="353" t="s">
        <v>2419</v>
      </c>
      <c r="X98" s="353" t="s">
        <v>2419</v>
      </c>
      <c r="Y98" s="353" t="s">
        <v>2419</v>
      </c>
      <c r="Z98" s="353" t="s">
        <v>2419</v>
      </c>
      <c r="AA98" s="353" t="s">
        <v>2419</v>
      </c>
      <c r="AB98" s="353" t="s">
        <v>2419</v>
      </c>
    </row>
    <row r="99" spans="1:28" ht="146" thickTop="1" thickBot="1" x14ac:dyDescent="0.25">
      <c r="A99" s="195">
        <f t="shared" si="9"/>
        <v>82</v>
      </c>
      <c r="B99" s="296" t="s">
        <v>183</v>
      </c>
      <c r="C99" s="196" t="s">
        <v>95</v>
      </c>
      <c r="D99" s="196" t="str">
        <f>VLOOKUP(B99,'HECVAT - Full'!A$3:D$321,4,TRUE)</f>
        <v xml:space="preserve">Emails to users as needed. Most issues resolved in less than 15 minutes. Updates sent to users as needed. </v>
      </c>
      <c r="E99" s="282" t="s">
        <v>2419</v>
      </c>
      <c r="F99" s="282" t="s">
        <v>2886</v>
      </c>
      <c r="G99" s="301" t="s">
        <v>2885</v>
      </c>
      <c r="H99" s="198" t="s">
        <v>2903</v>
      </c>
      <c r="I99" s="198" t="s">
        <v>2344</v>
      </c>
      <c r="J99" s="213" t="str">
        <f t="shared" si="7"/>
        <v>TRUE</v>
      </c>
      <c r="K99" s="342">
        <v>1</v>
      </c>
      <c r="L99" s="213" t="s">
        <v>1765</v>
      </c>
      <c r="M99" s="239" t="s">
        <v>15</v>
      </c>
      <c r="N99" s="201" t="str">
        <f>VLOOKUP(B99,'HECVAT - Full'!A:E,3,FALSE)</f>
        <v>Yes</v>
      </c>
      <c r="O99" s="321" t="str">
        <f>IF(LEN(VLOOKUP(B99,'Analyst Report'!$A:$H,6,FALSE))= 0,"",VLOOKUP(B99,'Analyst Report'!$A:$H,6,FALSE))</f>
        <v/>
      </c>
      <c r="P99" s="239">
        <f t="shared" si="5"/>
        <v>1</v>
      </c>
      <c r="Q99" s="201">
        <v>25</v>
      </c>
      <c r="R99" s="239" t="str">
        <f>IF(LEN(VLOOKUP(B99,'Analyst Report'!$A$30:$H$289,8,FALSE))= 0,"",VLOOKUP(B99,'Analyst Report'!$A$30:$H$289,8,FALSE))</f>
        <v/>
      </c>
      <c r="S99" s="321">
        <f t="shared" si="8"/>
        <v>25</v>
      </c>
      <c r="T99" s="239">
        <f t="shared" si="6"/>
        <v>25</v>
      </c>
      <c r="U99" s="353" t="s">
        <v>2419</v>
      </c>
      <c r="V99" s="353" t="s">
        <v>2419</v>
      </c>
      <c r="W99" s="353" t="s">
        <v>2419</v>
      </c>
      <c r="X99" s="353" t="s">
        <v>2419</v>
      </c>
      <c r="Y99" s="353" t="s">
        <v>2419</v>
      </c>
      <c r="Z99" s="353" t="s">
        <v>2419</v>
      </c>
      <c r="AA99" s="353" t="s">
        <v>2419</v>
      </c>
      <c r="AB99" s="353" t="s">
        <v>2419</v>
      </c>
    </row>
    <row r="100" spans="1:28" ht="194" thickTop="1" thickBot="1" x14ac:dyDescent="0.25">
      <c r="A100" s="195">
        <f t="shared" si="9"/>
        <v>83</v>
      </c>
      <c r="B100" s="296" t="s">
        <v>184</v>
      </c>
      <c r="C100" s="196" t="s">
        <v>2668</v>
      </c>
      <c r="D100" s="196">
        <f>VLOOKUP(B100,'HECVAT - Full'!A$3:D$321,4,TRUE)</f>
        <v>0</v>
      </c>
      <c r="E100" s="282" t="s">
        <v>2419</v>
      </c>
      <c r="F100" s="282" t="s">
        <v>2888</v>
      </c>
      <c r="G100" s="301" t="s">
        <v>2887</v>
      </c>
      <c r="H100" s="198" t="s">
        <v>2904</v>
      </c>
      <c r="I100" s="198" t="s">
        <v>2905</v>
      </c>
      <c r="J100" s="213" t="str">
        <f t="shared" si="7"/>
        <v>TRUE</v>
      </c>
      <c r="K100" s="342">
        <v>1</v>
      </c>
      <c r="L100" s="213" t="s">
        <v>1765</v>
      </c>
      <c r="M100" s="239" t="s">
        <v>15</v>
      </c>
      <c r="N100" s="201" t="str">
        <f>VLOOKUP(B100,'HECVAT - Full'!A:E,3,FALSE)</f>
        <v>Yes</v>
      </c>
      <c r="O100" s="321" t="str">
        <f>IF(LEN(VLOOKUP(B100,'Analyst Report'!$A:$H,6,FALSE))= 0,"",VLOOKUP(B100,'Analyst Report'!$A:$H,6,FALSE))</f>
        <v/>
      </c>
      <c r="P100" s="239">
        <f t="shared" si="5"/>
        <v>1</v>
      </c>
      <c r="Q100" s="201">
        <v>25</v>
      </c>
      <c r="R100" s="239" t="str">
        <f>IF(LEN(VLOOKUP(B100,'Analyst Report'!$A$30:$H$289,8,FALSE))= 0,"",VLOOKUP(B100,'Analyst Report'!$A$30:$H$289,8,FALSE))</f>
        <v/>
      </c>
      <c r="S100" s="321">
        <f t="shared" si="8"/>
        <v>25</v>
      </c>
      <c r="T100" s="239">
        <f t="shared" si="6"/>
        <v>25</v>
      </c>
      <c r="U100" s="353" t="s">
        <v>2419</v>
      </c>
      <c r="V100" s="353" t="s">
        <v>2419</v>
      </c>
      <c r="W100" s="353" t="s">
        <v>2419</v>
      </c>
      <c r="X100" s="353" t="s">
        <v>2419</v>
      </c>
      <c r="Y100" s="353" t="s">
        <v>2419</v>
      </c>
      <c r="Z100" s="353" t="s">
        <v>2419</v>
      </c>
      <c r="AA100" s="353" t="s">
        <v>2419</v>
      </c>
      <c r="AB100" s="353" t="s">
        <v>2419</v>
      </c>
    </row>
    <row r="101" spans="1:28" ht="210" thickTop="1" thickBot="1" x14ac:dyDescent="0.25">
      <c r="A101" s="195">
        <f t="shared" si="9"/>
        <v>84</v>
      </c>
      <c r="B101" s="295" t="s">
        <v>185</v>
      </c>
      <c r="C101" s="196" t="s">
        <v>97</v>
      </c>
      <c r="D101" s="196" t="str">
        <f>VLOOKUP(B101,'HECVAT - Full'!A$3:D$321,4,TRUE)</f>
        <v xml:space="preserve">IT support: Managing issues with hardware/hosting environment. SW devs: Managing issues with SW config changes. </v>
      </c>
      <c r="E101" s="282" t="s">
        <v>2419</v>
      </c>
      <c r="F101" s="282" t="s">
        <v>2890</v>
      </c>
      <c r="G101" s="301" t="s">
        <v>2889</v>
      </c>
      <c r="H101" s="198" t="s">
        <v>2906</v>
      </c>
      <c r="I101" s="198" t="s">
        <v>2907</v>
      </c>
      <c r="J101" s="213" t="str">
        <f t="shared" si="7"/>
        <v>FALSE</v>
      </c>
      <c r="K101" s="342">
        <v>1</v>
      </c>
      <c r="L101" s="213" t="s">
        <v>1765</v>
      </c>
      <c r="M101" s="239" t="s">
        <v>15</v>
      </c>
      <c r="N101" s="201" t="str">
        <f>VLOOKUP(B101,'HECVAT - Full'!A:E,3,FALSE)</f>
        <v>Yes</v>
      </c>
      <c r="O101" s="321" t="str">
        <f>IF(LEN(VLOOKUP(B101,'Analyst Report'!$A:$H,6,FALSE))= 0,"",VLOOKUP(B101,'Analyst Report'!$A:$H,6,FALSE))</f>
        <v/>
      </c>
      <c r="P101" s="239">
        <f t="shared" si="5"/>
        <v>1</v>
      </c>
      <c r="Q101" s="201">
        <v>20</v>
      </c>
      <c r="R101" s="239" t="str">
        <f>IF(LEN(VLOOKUP(B101,'Analyst Report'!$A$30:$H$289,8,FALSE))= 0,"",VLOOKUP(B101,'Analyst Report'!$A$30:$H$289,8,FALSE))</f>
        <v/>
      </c>
      <c r="S101" s="321">
        <f t="shared" si="8"/>
        <v>20</v>
      </c>
      <c r="T101" s="239">
        <f t="shared" si="6"/>
        <v>20</v>
      </c>
      <c r="U101" s="353" t="s">
        <v>2419</v>
      </c>
      <c r="V101" s="353" t="s">
        <v>2419</v>
      </c>
      <c r="W101" s="353" t="s">
        <v>2419</v>
      </c>
      <c r="X101" s="353" t="s">
        <v>2419</v>
      </c>
      <c r="Y101" s="353" t="s">
        <v>2419</v>
      </c>
      <c r="Z101" s="353" t="s">
        <v>2419</v>
      </c>
      <c r="AA101" s="353" t="s">
        <v>2419</v>
      </c>
      <c r="AB101" s="353" t="s">
        <v>2419</v>
      </c>
    </row>
    <row r="102" spans="1:28" ht="162" thickTop="1" thickBot="1" x14ac:dyDescent="0.25">
      <c r="A102" s="195">
        <f t="shared" si="9"/>
        <v>85</v>
      </c>
      <c r="B102" s="296" t="s">
        <v>186</v>
      </c>
      <c r="C102" s="196" t="s">
        <v>96</v>
      </c>
      <c r="D102" s="196">
        <f>VLOOKUP(B102,'HECVAT - Full'!A$3:D$321,4,TRUE)</f>
        <v>0</v>
      </c>
      <c r="E102" s="282" t="s">
        <v>2419</v>
      </c>
      <c r="F102" s="282" t="s">
        <v>2892</v>
      </c>
      <c r="G102" s="301" t="s">
        <v>2891</v>
      </c>
      <c r="H102" s="198" t="s">
        <v>2908</v>
      </c>
      <c r="I102" s="198" t="s">
        <v>2909</v>
      </c>
      <c r="J102" s="213" t="str">
        <f t="shared" si="7"/>
        <v>FALSE</v>
      </c>
      <c r="K102" s="342">
        <v>1</v>
      </c>
      <c r="L102" s="213" t="s">
        <v>1765</v>
      </c>
      <c r="M102" s="239" t="s">
        <v>15</v>
      </c>
      <c r="N102" s="201" t="str">
        <f>VLOOKUP(B102,'HECVAT - Full'!A:E,3,FALSE)</f>
        <v>Yes</v>
      </c>
      <c r="O102" s="321" t="str">
        <f>IF(LEN(VLOOKUP(B102,'Analyst Report'!$A:$H,6,FALSE))= 0,"",VLOOKUP(B102,'Analyst Report'!$A:$H,6,FALSE))</f>
        <v/>
      </c>
      <c r="P102" s="239">
        <f t="shared" si="5"/>
        <v>1</v>
      </c>
      <c r="Q102" s="201">
        <v>20</v>
      </c>
      <c r="R102" s="239" t="str">
        <f>IF(LEN(VLOOKUP(B102,'Analyst Report'!$A$30:$H$289,8,FALSE))= 0,"",VLOOKUP(B102,'Analyst Report'!$A$30:$H$289,8,FALSE))</f>
        <v/>
      </c>
      <c r="S102" s="321">
        <f t="shared" si="8"/>
        <v>20</v>
      </c>
      <c r="T102" s="239">
        <f t="shared" si="6"/>
        <v>20</v>
      </c>
      <c r="U102" s="353" t="s">
        <v>2419</v>
      </c>
      <c r="V102" s="353" t="s">
        <v>2419</v>
      </c>
      <c r="W102" s="353" t="s">
        <v>2419</v>
      </c>
      <c r="X102" s="353" t="s">
        <v>2419</v>
      </c>
      <c r="Y102" s="353" t="s">
        <v>2419</v>
      </c>
      <c r="Z102" s="353" t="s">
        <v>2419</v>
      </c>
      <c r="AA102" s="353" t="s">
        <v>2419</v>
      </c>
      <c r="AB102" s="353" t="s">
        <v>2419</v>
      </c>
    </row>
    <row r="103" spans="1:28" ht="178" thickTop="1" thickBot="1" x14ac:dyDescent="0.25">
      <c r="A103" s="195">
        <f t="shared" si="9"/>
        <v>86</v>
      </c>
      <c r="B103" s="296" t="s">
        <v>187</v>
      </c>
      <c r="C103" s="196" t="s">
        <v>98</v>
      </c>
      <c r="D103" s="196">
        <f>VLOOKUP(B103,'HECVAT - Full'!A$3:D$321,4,TRUE)</f>
        <v>0</v>
      </c>
      <c r="E103" s="282" t="s">
        <v>2419</v>
      </c>
      <c r="F103" s="282" t="s">
        <v>2896</v>
      </c>
      <c r="G103" s="301" t="s">
        <v>2895</v>
      </c>
      <c r="H103" s="198" t="s">
        <v>2910</v>
      </c>
      <c r="I103" s="198" t="s">
        <v>2911</v>
      </c>
      <c r="J103" s="213" t="str">
        <f t="shared" si="7"/>
        <v>FALSE</v>
      </c>
      <c r="K103" s="342">
        <v>1</v>
      </c>
      <c r="L103" s="213" t="s">
        <v>1765</v>
      </c>
      <c r="M103" s="239" t="s">
        <v>15</v>
      </c>
      <c r="N103" s="201" t="str">
        <f>VLOOKUP(B103,'HECVAT - Full'!A:E,3,FALSE)</f>
        <v>Yes</v>
      </c>
      <c r="O103" s="321" t="str">
        <f>IF(LEN(VLOOKUP(B103,'Analyst Report'!$A:$H,6,FALSE))= 0,"",VLOOKUP(B103,'Analyst Report'!$A:$H,6,FALSE))</f>
        <v/>
      </c>
      <c r="P103" s="239">
        <f t="shared" si="5"/>
        <v>1</v>
      </c>
      <c r="Q103" s="201">
        <v>20</v>
      </c>
      <c r="R103" s="239" t="str">
        <f>IF(LEN(VLOOKUP(B103,'Analyst Report'!$A$30:$H$289,8,FALSE))= 0,"",VLOOKUP(B103,'Analyst Report'!$A$30:$H$289,8,FALSE))</f>
        <v/>
      </c>
      <c r="S103" s="321">
        <f t="shared" si="8"/>
        <v>20</v>
      </c>
      <c r="T103" s="239">
        <f t="shared" si="6"/>
        <v>20</v>
      </c>
      <c r="U103" s="353" t="s">
        <v>2419</v>
      </c>
      <c r="V103" s="353" t="s">
        <v>2419</v>
      </c>
      <c r="W103" s="353" t="s">
        <v>2419</v>
      </c>
      <c r="X103" s="353" t="s">
        <v>2419</v>
      </c>
      <c r="Y103" s="353" t="s">
        <v>2419</v>
      </c>
      <c r="Z103" s="353" t="s">
        <v>2419</v>
      </c>
      <c r="AA103" s="353" t="s">
        <v>2419</v>
      </c>
      <c r="AB103" s="353" t="s">
        <v>2419</v>
      </c>
    </row>
    <row r="104" spans="1:28" ht="162" thickTop="1" thickBot="1" x14ac:dyDescent="0.25">
      <c r="A104" s="195">
        <f t="shared" si="9"/>
        <v>87</v>
      </c>
      <c r="B104" s="296" t="s">
        <v>188</v>
      </c>
      <c r="C104" s="196" t="s">
        <v>2295</v>
      </c>
      <c r="D104" s="196" t="str">
        <f>VLOOKUP(B104,'HECVAT - Full'!A$3:D$321,4,TRUE)</f>
        <v>None</v>
      </c>
      <c r="E104" s="282" t="s">
        <v>2419</v>
      </c>
      <c r="F104" s="282" t="s">
        <v>2894</v>
      </c>
      <c r="G104" s="301" t="s">
        <v>2893</v>
      </c>
      <c r="H104" s="198" t="s">
        <v>2912</v>
      </c>
      <c r="I104" s="198" t="s">
        <v>2905</v>
      </c>
      <c r="J104" s="213" t="str">
        <f t="shared" si="7"/>
        <v>FALSE</v>
      </c>
      <c r="K104" s="342">
        <v>1</v>
      </c>
      <c r="L104" s="213" t="s">
        <v>1765</v>
      </c>
      <c r="M104" s="239" t="s">
        <v>15</v>
      </c>
      <c r="N104" s="201" t="str">
        <f>VLOOKUP(B104,'HECVAT - Full'!A:E,3,FALSE)</f>
        <v>No</v>
      </c>
      <c r="O104" s="321" t="str">
        <f>IF(LEN(VLOOKUP(B104,'Analyst Report'!$A:$H,6,FALSE))= 0,"",VLOOKUP(B104,'Analyst Report'!$A:$H,6,FALSE))</f>
        <v/>
      </c>
      <c r="P104" s="239">
        <f t="shared" si="5"/>
        <v>0</v>
      </c>
      <c r="Q104" s="201">
        <v>20</v>
      </c>
      <c r="R104" s="239" t="str">
        <f>IF(LEN(VLOOKUP(B104,'Analyst Report'!$A$30:$H$289,8,FALSE))= 0,"",VLOOKUP(B104,'Analyst Report'!$A$30:$H$289,8,FALSE))</f>
        <v/>
      </c>
      <c r="S104" s="321">
        <f t="shared" si="8"/>
        <v>20</v>
      </c>
      <c r="T104" s="239">
        <f t="shared" si="6"/>
        <v>0</v>
      </c>
      <c r="U104" s="353" t="s">
        <v>2419</v>
      </c>
      <c r="V104" s="353" t="s">
        <v>2419</v>
      </c>
      <c r="W104" s="353" t="s">
        <v>2419</v>
      </c>
      <c r="X104" s="353" t="s">
        <v>2419</v>
      </c>
      <c r="Y104" s="353" t="s">
        <v>2419</v>
      </c>
      <c r="Z104" s="353" t="s">
        <v>2419</v>
      </c>
      <c r="AA104" s="353" t="s">
        <v>2419</v>
      </c>
      <c r="AB104" s="353" t="s">
        <v>2419</v>
      </c>
    </row>
    <row r="105" spans="1:28" ht="194" thickTop="1" thickBot="1" x14ac:dyDescent="0.25">
      <c r="A105" s="195">
        <f t="shared" si="9"/>
        <v>88</v>
      </c>
      <c r="B105" s="296" t="s">
        <v>189</v>
      </c>
      <c r="C105" s="196" t="s">
        <v>1796</v>
      </c>
      <c r="D105" s="196">
        <f>VLOOKUP(B105,'HECVAT - Full'!A$3:D$321,4,TRUE)</f>
        <v>0</v>
      </c>
      <c r="E105" s="282" t="s">
        <v>2419</v>
      </c>
      <c r="F105" s="282" t="s">
        <v>2897</v>
      </c>
      <c r="G105" s="301" t="s">
        <v>2898</v>
      </c>
      <c r="H105" s="198" t="s">
        <v>2913</v>
      </c>
      <c r="I105" s="198" t="s">
        <v>2914</v>
      </c>
      <c r="J105" s="213" t="str">
        <f t="shared" si="7"/>
        <v>FALSE</v>
      </c>
      <c r="K105" s="342">
        <f>IF(N104="Yes",1,0)</f>
        <v>0</v>
      </c>
      <c r="L105" s="213" t="s">
        <v>1765</v>
      </c>
      <c r="M105" s="239" t="s">
        <v>15</v>
      </c>
      <c r="N105" s="201" t="str">
        <f>VLOOKUP(B105,'HECVAT - Full'!A:E,3,FALSE)</f>
        <v>No</v>
      </c>
      <c r="O105" s="321" t="str">
        <f>IF(LEN(VLOOKUP(B105,'Analyst Report'!$A:$H,6,FALSE))= 0,"",VLOOKUP(B105,'Analyst Report'!$A:$H,6,FALSE))</f>
        <v/>
      </c>
      <c r="P105" s="239">
        <f t="shared" si="5"/>
        <v>0</v>
      </c>
      <c r="Q105" s="201">
        <v>15</v>
      </c>
      <c r="R105" s="239" t="str">
        <f>IF(LEN(VLOOKUP(B105,'Analyst Report'!$A$30:$H$289,8,FALSE))= 0,"",VLOOKUP(B105,'Analyst Report'!$A$30:$H$289,8,FALSE))</f>
        <v/>
      </c>
      <c r="S105" s="321">
        <f t="shared" si="8"/>
        <v>0</v>
      </c>
      <c r="T105" s="239">
        <f t="shared" si="6"/>
        <v>0</v>
      </c>
      <c r="U105" s="353" t="s">
        <v>2419</v>
      </c>
      <c r="V105" s="353" t="s">
        <v>2419</v>
      </c>
      <c r="W105" s="353" t="s">
        <v>2419</v>
      </c>
      <c r="X105" s="353" t="s">
        <v>2419</v>
      </c>
      <c r="Y105" s="353" t="s">
        <v>2419</v>
      </c>
      <c r="Z105" s="353" t="s">
        <v>2419</v>
      </c>
      <c r="AA105" s="353" t="s">
        <v>2419</v>
      </c>
      <c r="AB105" s="353" t="s">
        <v>2419</v>
      </c>
    </row>
    <row r="106" spans="1:28" ht="82" thickTop="1" thickBot="1" x14ac:dyDescent="0.25">
      <c r="A106" s="195">
        <f t="shared" si="9"/>
        <v>89</v>
      </c>
      <c r="B106" s="296" t="s">
        <v>190</v>
      </c>
      <c r="C106" s="196" t="s">
        <v>2669</v>
      </c>
      <c r="D106" s="196">
        <f>VLOOKUP(B106,'HECVAT - Full'!A$3:D$321,4,TRUE)</f>
        <v>0</v>
      </c>
      <c r="E106" s="282" t="s">
        <v>2419</v>
      </c>
      <c r="F106" s="282" t="s">
        <v>2419</v>
      </c>
      <c r="G106" s="301" t="s">
        <v>2375</v>
      </c>
      <c r="H106" s="198" t="s">
        <v>2915</v>
      </c>
      <c r="I106" s="198" t="s">
        <v>2916</v>
      </c>
      <c r="J106" s="213" t="str">
        <f t="shared" si="7"/>
        <v>TRUE</v>
      </c>
      <c r="K106" s="342">
        <v>1</v>
      </c>
      <c r="L106" s="213" t="s">
        <v>1765</v>
      </c>
      <c r="M106" s="239" t="s">
        <v>15</v>
      </c>
      <c r="N106" s="201" t="str">
        <f>VLOOKUP(B106,'HECVAT - Full'!A:E,3,FALSE)</f>
        <v>Yes</v>
      </c>
      <c r="O106" s="321" t="str">
        <f>IF(LEN(VLOOKUP(B106,'Analyst Report'!$A:$H,6,FALSE))= 0,"",VLOOKUP(B106,'Analyst Report'!$A:$H,6,FALSE))</f>
        <v/>
      </c>
      <c r="P106" s="239">
        <f t="shared" si="5"/>
        <v>1</v>
      </c>
      <c r="Q106" s="201">
        <v>25</v>
      </c>
      <c r="R106" s="239" t="str">
        <f>IF(LEN(VLOOKUP(B106,'Analyst Report'!$A$30:$H$289,8,FALSE))= 0,"",VLOOKUP(B106,'Analyst Report'!$A$30:$H$289,8,FALSE))</f>
        <v/>
      </c>
      <c r="S106" s="321">
        <f t="shared" si="8"/>
        <v>25</v>
      </c>
      <c r="T106" s="239">
        <f t="shared" si="6"/>
        <v>25</v>
      </c>
      <c r="U106" s="353" t="s">
        <v>2419</v>
      </c>
      <c r="V106" s="353" t="s">
        <v>2419</v>
      </c>
      <c r="W106" s="353" t="s">
        <v>2419</v>
      </c>
      <c r="X106" s="353" t="s">
        <v>2419</v>
      </c>
      <c r="Y106" s="353" t="s">
        <v>2419</v>
      </c>
      <c r="Z106" s="353" t="s">
        <v>2419</v>
      </c>
      <c r="AA106" s="353" t="s">
        <v>2419</v>
      </c>
      <c r="AB106" s="353" t="s">
        <v>2419</v>
      </c>
    </row>
    <row r="107" spans="1:28" ht="172" thickTop="1" thickBot="1" x14ac:dyDescent="0.25">
      <c r="A107" s="195">
        <f t="shared" si="9"/>
        <v>90</v>
      </c>
      <c r="B107" s="295" t="s">
        <v>191</v>
      </c>
      <c r="C107" s="196" t="s">
        <v>2670</v>
      </c>
      <c r="D107" s="196" t="str">
        <f>VLOOKUP(B107,'HECVAT - Full'!A$3:D$321,4,TRUE)</f>
        <v>Also includes accessibility assessment before moving to production.</v>
      </c>
      <c r="E107" s="282" t="s">
        <v>2419</v>
      </c>
      <c r="F107" s="282" t="s">
        <v>2419</v>
      </c>
      <c r="G107" s="301" t="s">
        <v>2671</v>
      </c>
      <c r="H107" s="302" t="s">
        <v>2938</v>
      </c>
      <c r="I107" s="303" t="s">
        <v>2939</v>
      </c>
      <c r="J107" s="213" t="str">
        <f t="shared" si="7"/>
        <v>FALSE</v>
      </c>
      <c r="K107" s="342">
        <v>1</v>
      </c>
      <c r="L107" s="213" t="s">
        <v>1766</v>
      </c>
      <c r="M107" s="239" t="s">
        <v>15</v>
      </c>
      <c r="N107" s="201" t="str">
        <f>VLOOKUP(B107,'HECVAT - Full'!A:E,3,FALSE)</f>
        <v>Yes</v>
      </c>
      <c r="O107" s="321" t="str">
        <f>IF(LEN(VLOOKUP(B107,'Analyst Report'!$A:$H,6,FALSE))= 0,"",VLOOKUP(B107,'Analyst Report'!$A:$H,6,FALSE))</f>
        <v/>
      </c>
      <c r="P107" s="239">
        <f t="shared" si="5"/>
        <v>1</v>
      </c>
      <c r="Q107" s="201">
        <v>20</v>
      </c>
      <c r="R107" s="239" t="str">
        <f>IF(LEN(VLOOKUP(B107,'Analyst Report'!$A$30:$H$289,8,FALSE))= 0,"",VLOOKUP(B107,'Analyst Report'!$A$30:$H$289,8,FALSE))</f>
        <v/>
      </c>
      <c r="S107" s="321">
        <f t="shared" si="8"/>
        <v>20</v>
      </c>
      <c r="T107" s="239">
        <f t="shared" si="6"/>
        <v>20</v>
      </c>
      <c r="U107" s="353" t="s">
        <v>2419</v>
      </c>
      <c r="V107" s="353" t="s">
        <v>2419</v>
      </c>
      <c r="W107" s="353" t="s">
        <v>2419</v>
      </c>
      <c r="X107" s="353" t="s">
        <v>2419</v>
      </c>
      <c r="Y107" s="353" t="s">
        <v>2419</v>
      </c>
      <c r="Z107" s="353" t="s">
        <v>2419</v>
      </c>
      <c r="AA107" s="353" t="s">
        <v>2419</v>
      </c>
      <c r="AB107" s="353" t="s">
        <v>2419</v>
      </c>
    </row>
    <row r="108" spans="1:28" ht="155" thickTop="1" thickBot="1" x14ac:dyDescent="0.25">
      <c r="A108" s="195">
        <f t="shared" si="9"/>
        <v>91</v>
      </c>
      <c r="B108" s="296" t="s">
        <v>192</v>
      </c>
      <c r="C108" s="196" t="s">
        <v>2672</v>
      </c>
      <c r="D108" s="196">
        <f>VLOOKUP(B108,'HECVAT - Full'!A$3:D$321,4,TRUE)</f>
        <v>0</v>
      </c>
      <c r="E108" s="282" t="s">
        <v>2419</v>
      </c>
      <c r="F108" s="282" t="s">
        <v>2935</v>
      </c>
      <c r="G108" s="301" t="s">
        <v>2936</v>
      </c>
      <c r="H108" s="299" t="s">
        <v>2937</v>
      </c>
      <c r="I108" s="305" t="s">
        <v>2344</v>
      </c>
      <c r="J108" s="213" t="str">
        <f t="shared" si="7"/>
        <v>FALSE</v>
      </c>
      <c r="K108" s="342">
        <v>1</v>
      </c>
      <c r="L108" s="213" t="s">
        <v>1766</v>
      </c>
      <c r="M108" s="239" t="s">
        <v>15</v>
      </c>
      <c r="N108" s="201" t="str">
        <f>VLOOKUP(B108,'HECVAT - Full'!A:E,3,FALSE)</f>
        <v>Yes</v>
      </c>
      <c r="O108" s="321" t="str">
        <f>IF(LEN(VLOOKUP(B108,'Analyst Report'!$A:$H,6,FALSE))= 0,"",VLOOKUP(B108,'Analyst Report'!$A:$H,6,FALSE))</f>
        <v/>
      </c>
      <c r="P108" s="239">
        <f t="shared" si="5"/>
        <v>1</v>
      </c>
      <c r="Q108" s="201">
        <v>20</v>
      </c>
      <c r="R108" s="239" t="str">
        <f>IF(LEN(VLOOKUP(B108,'Analyst Report'!$A$30:$H$289,8,FALSE))= 0,"",VLOOKUP(B108,'Analyst Report'!$A$30:$H$289,8,FALSE))</f>
        <v/>
      </c>
      <c r="S108" s="321">
        <f t="shared" si="8"/>
        <v>20</v>
      </c>
      <c r="T108" s="239">
        <f t="shared" si="6"/>
        <v>20</v>
      </c>
      <c r="U108" s="353" t="s">
        <v>2419</v>
      </c>
      <c r="V108" s="353" t="s">
        <v>2419</v>
      </c>
      <c r="W108" s="353" t="s">
        <v>2419</v>
      </c>
      <c r="X108" s="353" t="s">
        <v>2419</v>
      </c>
      <c r="Y108" s="353" t="s">
        <v>2419</v>
      </c>
      <c r="Z108" s="353" t="s">
        <v>2419</v>
      </c>
      <c r="AA108" s="353" t="s">
        <v>2419</v>
      </c>
      <c r="AB108" s="353" t="s">
        <v>2419</v>
      </c>
    </row>
    <row r="109" spans="1:28" ht="146" thickTop="1" thickBot="1" x14ac:dyDescent="0.25">
      <c r="A109" s="195">
        <f t="shared" si="9"/>
        <v>92</v>
      </c>
      <c r="B109" s="278" t="s">
        <v>193</v>
      </c>
      <c r="C109" s="196" t="s">
        <v>2526</v>
      </c>
      <c r="D109" s="196" t="str">
        <f>VLOOKUP(B109,'HECVAT - Full'!A$3:D$321,4,TRUE)</f>
        <v>As needed</v>
      </c>
      <c r="E109" s="282" t="s">
        <v>2419</v>
      </c>
      <c r="F109" s="282" t="s">
        <v>2527</v>
      </c>
      <c r="G109" s="301" t="s">
        <v>2528</v>
      </c>
      <c r="H109" s="293" t="s">
        <v>2346</v>
      </c>
      <c r="I109" s="305" t="s">
        <v>2344</v>
      </c>
      <c r="J109" s="213" t="str">
        <f t="shared" si="7"/>
        <v>TRUE</v>
      </c>
      <c r="K109" s="342">
        <v>1</v>
      </c>
      <c r="L109" s="213" t="s">
        <v>1766</v>
      </c>
      <c r="M109" s="239" t="s">
        <v>15</v>
      </c>
      <c r="N109" s="201" t="str">
        <f>VLOOKUP(B109,'HECVAT - Full'!A:E,3,FALSE)</f>
        <v>Yes</v>
      </c>
      <c r="O109" s="321" t="str">
        <f>IF(LEN(VLOOKUP(B109,'Analyst Report'!$A:$H,6,FALSE))= 0,"",VLOOKUP(B109,'Analyst Report'!$A:$H,6,FALSE))</f>
        <v/>
      </c>
      <c r="P109" s="239">
        <f t="shared" si="5"/>
        <v>1</v>
      </c>
      <c r="Q109" s="201">
        <v>25</v>
      </c>
      <c r="R109" s="239" t="str">
        <f>IF(LEN(VLOOKUP(B109,'Analyst Report'!$A$30:$H$289,8,FALSE))= 0,"",VLOOKUP(B109,'Analyst Report'!$A$30:$H$289,8,FALSE))</f>
        <v/>
      </c>
      <c r="S109" s="321">
        <f t="shared" si="8"/>
        <v>25</v>
      </c>
      <c r="T109" s="239">
        <f t="shared" si="6"/>
        <v>25</v>
      </c>
      <c r="U109" s="353" t="s">
        <v>2419</v>
      </c>
      <c r="V109" s="353" t="s">
        <v>2419</v>
      </c>
      <c r="W109" s="353" t="s">
        <v>2419</v>
      </c>
      <c r="X109" s="353" t="s">
        <v>2419</v>
      </c>
      <c r="Y109" s="353" t="s">
        <v>2419</v>
      </c>
      <c r="Z109" s="353" t="s">
        <v>2419</v>
      </c>
      <c r="AA109" s="353" t="s">
        <v>2419</v>
      </c>
      <c r="AB109" s="353" t="s">
        <v>2419</v>
      </c>
    </row>
    <row r="110" spans="1:28" ht="308" thickTop="1" thickBot="1" x14ac:dyDescent="0.25">
      <c r="A110" s="195">
        <f t="shared" si="9"/>
        <v>93</v>
      </c>
      <c r="B110" s="278" t="s">
        <v>194</v>
      </c>
      <c r="C110" s="196" t="s">
        <v>76</v>
      </c>
      <c r="D110" s="196" t="str">
        <f>VLOOKUP(B110,'HECVAT - Full'!A$3:D$321,4,TRUE)</f>
        <v>No way to differentiate between users at a system feature level</v>
      </c>
      <c r="E110" s="282" t="s">
        <v>2419</v>
      </c>
      <c r="F110" s="282" t="s">
        <v>2943</v>
      </c>
      <c r="G110" s="304" t="s">
        <v>2942</v>
      </c>
      <c r="H110" s="299" t="s">
        <v>2940</v>
      </c>
      <c r="I110" s="300" t="s">
        <v>2941</v>
      </c>
      <c r="J110" s="213" t="str">
        <f t="shared" si="7"/>
        <v>FALSE</v>
      </c>
      <c r="K110" s="342">
        <v>1</v>
      </c>
      <c r="L110" s="213" t="s">
        <v>1766</v>
      </c>
      <c r="M110" s="239" t="s">
        <v>15</v>
      </c>
      <c r="N110" s="201" t="str">
        <f>VLOOKUP(B110,'HECVAT - Full'!A:E,3,FALSE)</f>
        <v>No</v>
      </c>
      <c r="O110" s="321" t="str">
        <f>IF(LEN(VLOOKUP(B110,'Analyst Report'!$A:$H,6,FALSE))= 0,"",VLOOKUP(B110,'Analyst Report'!$A:$H,6,FALSE))</f>
        <v/>
      </c>
      <c r="P110" s="239">
        <f t="shared" si="5"/>
        <v>0</v>
      </c>
      <c r="Q110" s="201">
        <v>10</v>
      </c>
      <c r="R110" s="239" t="str">
        <f>IF(LEN(VLOOKUP(B110,'Analyst Report'!$A$30:$H$289,8,FALSE))= 0,"",VLOOKUP(B110,'Analyst Report'!$A$30:$H$289,8,FALSE))</f>
        <v/>
      </c>
      <c r="S110" s="321">
        <f t="shared" si="8"/>
        <v>10</v>
      </c>
      <c r="T110" s="239">
        <f t="shared" si="6"/>
        <v>0</v>
      </c>
      <c r="U110" s="353" t="s">
        <v>2419</v>
      </c>
      <c r="V110" s="353" t="s">
        <v>2419</v>
      </c>
      <c r="W110" s="353" t="s">
        <v>2419</v>
      </c>
      <c r="X110" s="353" t="s">
        <v>2419</v>
      </c>
      <c r="Y110" s="353" t="s">
        <v>2419</v>
      </c>
      <c r="Z110" s="353" t="s">
        <v>2419</v>
      </c>
      <c r="AA110" s="353" t="s">
        <v>2419</v>
      </c>
      <c r="AB110" s="353" t="s">
        <v>2419</v>
      </c>
    </row>
    <row r="111" spans="1:28" ht="155" thickTop="1" thickBot="1" x14ac:dyDescent="0.25">
      <c r="A111" s="195">
        <f t="shared" si="9"/>
        <v>94</v>
      </c>
      <c r="B111" s="278" t="s">
        <v>195</v>
      </c>
      <c r="C111" s="196" t="s">
        <v>2673</v>
      </c>
      <c r="D111" s="196">
        <f>VLOOKUP(B111,'HECVAT - Full'!A$3:D$321,4,TRUE)</f>
        <v>0</v>
      </c>
      <c r="E111" s="282" t="s">
        <v>2674</v>
      </c>
      <c r="F111" s="282" t="s">
        <v>2419</v>
      </c>
      <c r="G111" s="304" t="s">
        <v>355</v>
      </c>
      <c r="H111" s="299" t="s">
        <v>2946</v>
      </c>
      <c r="I111" s="300" t="s">
        <v>2947</v>
      </c>
      <c r="J111" s="213" t="str">
        <f t="shared" si="7"/>
        <v>FALSE</v>
      </c>
      <c r="K111" s="342">
        <v>1</v>
      </c>
      <c r="L111" s="213" t="s">
        <v>1766</v>
      </c>
      <c r="M111" s="239" t="s">
        <v>15</v>
      </c>
      <c r="N111" s="201" t="str">
        <f>VLOOKUP(B111,'HECVAT - Full'!A:E,3,FALSE)</f>
        <v>No</v>
      </c>
      <c r="O111" s="321" t="str">
        <f>IF(LEN(VLOOKUP(B111,'Analyst Report'!$A:$H,6,FALSE))= 0,"",VLOOKUP(B111,'Analyst Report'!$A:$H,6,FALSE))</f>
        <v/>
      </c>
      <c r="P111" s="239">
        <f t="shared" si="5"/>
        <v>0</v>
      </c>
      <c r="Q111" s="201">
        <v>15</v>
      </c>
      <c r="R111" s="239" t="str">
        <f>IF(LEN(VLOOKUP(B111,'Analyst Report'!$A$30:$H$289,8,FALSE))= 0,"",VLOOKUP(B111,'Analyst Report'!$A$30:$H$289,8,FALSE))</f>
        <v/>
      </c>
      <c r="S111" s="321">
        <f t="shared" si="8"/>
        <v>15</v>
      </c>
      <c r="T111" s="239">
        <f t="shared" si="6"/>
        <v>0</v>
      </c>
      <c r="U111" s="353" t="s">
        <v>2419</v>
      </c>
      <c r="V111" s="353" t="s">
        <v>2419</v>
      </c>
      <c r="W111" s="353" t="s">
        <v>2419</v>
      </c>
      <c r="X111" s="353" t="s">
        <v>2419</v>
      </c>
      <c r="Y111" s="353" t="s">
        <v>2419</v>
      </c>
      <c r="Z111" s="353" t="s">
        <v>2419</v>
      </c>
      <c r="AA111" s="353" t="s">
        <v>2419</v>
      </c>
      <c r="AB111" s="353" t="s">
        <v>2419</v>
      </c>
    </row>
    <row r="112" spans="1:28" ht="223" thickTop="1" thickBot="1" x14ac:dyDescent="0.25">
      <c r="A112" s="195">
        <f t="shared" si="9"/>
        <v>95</v>
      </c>
      <c r="B112" s="295" t="s">
        <v>196</v>
      </c>
      <c r="C112" s="196" t="s">
        <v>1797</v>
      </c>
      <c r="D112" s="196">
        <f>VLOOKUP(B112,'HECVAT - Full'!A$3:D$321,4,TRUE)</f>
        <v>0</v>
      </c>
      <c r="E112" s="282" t="s">
        <v>2948</v>
      </c>
      <c r="F112" s="282" t="s">
        <v>2419</v>
      </c>
      <c r="G112" s="304" t="s">
        <v>2419</v>
      </c>
      <c r="H112" s="302" t="s">
        <v>2944</v>
      </c>
      <c r="I112" s="303" t="s">
        <v>2945</v>
      </c>
      <c r="J112" s="213" t="str">
        <f t="shared" si="7"/>
        <v>TRUE</v>
      </c>
      <c r="K112" s="342">
        <v>1</v>
      </c>
      <c r="L112" s="213" t="s">
        <v>1766</v>
      </c>
      <c r="M112" s="239" t="s">
        <v>15</v>
      </c>
      <c r="N112" s="201" t="str">
        <f>VLOOKUP(B112,'HECVAT - Full'!A:E,3,FALSE)</f>
        <v>No</v>
      </c>
      <c r="O112" s="321" t="str">
        <f>IF(LEN(VLOOKUP(B112,'Analyst Report'!$A:$H,6,TRUE))= 0,"",VLOOKUP(B112,'Analyst Report'!$A:$H,6,TRUE))</f>
        <v/>
      </c>
      <c r="P112" s="239">
        <f t="shared" si="5"/>
        <v>0</v>
      </c>
      <c r="Q112" s="201">
        <v>25</v>
      </c>
      <c r="R112" s="239" t="str">
        <f>IF(LEN(VLOOKUP(B112,'Analyst Report'!$A$30:$H$289,8,FALSE))= 0,"",VLOOKUP(B112,'Analyst Report'!$A$30:$H$289,8,FALSE))</f>
        <v/>
      </c>
      <c r="S112" s="321">
        <f t="shared" si="8"/>
        <v>25</v>
      </c>
      <c r="T112" s="239">
        <f t="shared" si="6"/>
        <v>0</v>
      </c>
      <c r="U112" s="353" t="s">
        <v>2419</v>
      </c>
      <c r="V112" s="353" t="s">
        <v>2419</v>
      </c>
      <c r="W112" s="353" t="s">
        <v>2419</v>
      </c>
      <c r="X112" s="353" t="s">
        <v>2419</v>
      </c>
      <c r="Y112" s="353" t="s">
        <v>2419</v>
      </c>
      <c r="Z112" s="353" t="s">
        <v>2419</v>
      </c>
      <c r="AA112" s="353" t="s">
        <v>2419</v>
      </c>
      <c r="AB112" s="353" t="s">
        <v>2419</v>
      </c>
    </row>
    <row r="113" spans="1:28" ht="138" thickTop="1" thickBot="1" x14ac:dyDescent="0.25">
      <c r="A113" s="195">
        <f t="shared" si="9"/>
        <v>96</v>
      </c>
      <c r="B113" s="296" t="s">
        <v>197</v>
      </c>
      <c r="C113" s="196" t="s">
        <v>1798</v>
      </c>
      <c r="D113" s="196" t="str">
        <f>VLOOKUP(B113,'HECVAT - Full'!A$3:D$321,4,TRUE)</f>
        <v>Major changes are released in Dec/Jan and August (ie outside semester academic schedule). Minor changes can be released at anytime.</v>
      </c>
      <c r="E113" s="282" t="s">
        <v>2419</v>
      </c>
      <c r="F113" s="282" t="s">
        <v>2950</v>
      </c>
      <c r="G113" s="304" t="s">
        <v>2949</v>
      </c>
      <c r="H113" s="299" t="s">
        <v>2956</v>
      </c>
      <c r="I113" s="300" t="s">
        <v>2957</v>
      </c>
      <c r="J113" s="213" t="str">
        <f t="shared" si="7"/>
        <v>FALSE</v>
      </c>
      <c r="K113" s="342">
        <v>1</v>
      </c>
      <c r="L113" s="213" t="s">
        <v>1766</v>
      </c>
      <c r="M113" s="239" t="s">
        <v>15</v>
      </c>
      <c r="N113" s="201" t="str">
        <f>VLOOKUP(B113,'HECVAT - Full'!A:E,3,FALSE)</f>
        <v>Yes</v>
      </c>
      <c r="O113" s="321" t="str">
        <f>IF(LEN(VLOOKUP(B113,'Analyst Report'!$A:$H,6,TRUE))= 0,"",VLOOKUP(B113,'Analyst Report'!$A:$H,6,TRUE))</f>
        <v/>
      </c>
      <c r="P113" s="239">
        <f t="shared" si="5"/>
        <v>1</v>
      </c>
      <c r="Q113" s="201">
        <v>15</v>
      </c>
      <c r="R113" s="239" t="str">
        <f>IF(LEN(VLOOKUP(B113,'Analyst Report'!$A$30:$H$289,8,FALSE))= 0,"",VLOOKUP(B113,'Analyst Report'!$A$30:$H$289,8,FALSE))</f>
        <v/>
      </c>
      <c r="S113" s="321">
        <f t="shared" si="8"/>
        <v>15</v>
      </c>
      <c r="T113" s="239">
        <f t="shared" si="6"/>
        <v>15</v>
      </c>
      <c r="U113" s="353" t="s">
        <v>2419</v>
      </c>
      <c r="V113" s="353" t="s">
        <v>2419</v>
      </c>
      <c r="W113" s="353" t="s">
        <v>2419</v>
      </c>
      <c r="X113" s="353" t="s">
        <v>2419</v>
      </c>
      <c r="Y113" s="353" t="s">
        <v>2419</v>
      </c>
      <c r="Z113" s="353" t="s">
        <v>2419</v>
      </c>
      <c r="AA113" s="353" t="s">
        <v>2419</v>
      </c>
      <c r="AB113" s="353" t="s">
        <v>2419</v>
      </c>
    </row>
    <row r="114" spans="1:28" ht="87" thickTop="1" thickBot="1" x14ac:dyDescent="0.25">
      <c r="A114" s="195">
        <f t="shared" si="9"/>
        <v>97</v>
      </c>
      <c r="B114" s="296" t="s">
        <v>198</v>
      </c>
      <c r="C114" s="196" t="s">
        <v>2675</v>
      </c>
      <c r="D114" s="196" t="str">
        <f>VLOOKUP(B114,'HECVAT - Full'!A$3:D$321,4,TRUE)</f>
        <v>None</v>
      </c>
      <c r="E114" s="282" t="s">
        <v>2419</v>
      </c>
      <c r="F114" s="282" t="s">
        <v>2952</v>
      </c>
      <c r="G114" s="304" t="s">
        <v>2951</v>
      </c>
      <c r="H114" s="299" t="s">
        <v>2958</v>
      </c>
      <c r="I114" s="300" t="s">
        <v>2959</v>
      </c>
      <c r="J114" s="213" t="str">
        <f t="shared" si="7"/>
        <v>FALSE</v>
      </c>
      <c r="K114" s="342">
        <v>1</v>
      </c>
      <c r="L114" s="213" t="s">
        <v>1766</v>
      </c>
      <c r="M114" s="239" t="s">
        <v>15</v>
      </c>
      <c r="N114" s="201" t="str">
        <f>VLOOKUP(B114,'HECVAT - Full'!A:E,3,FALSE)</f>
        <v>No</v>
      </c>
      <c r="O114" s="321" t="str">
        <f>IF(LEN(VLOOKUP(B114,'Analyst Report'!$A:$H,6,TRUE))= 0,"",VLOOKUP(B114,'Analyst Report'!$A:$H,6,TRUE))</f>
        <v/>
      </c>
      <c r="P114" s="239">
        <f t="shared" si="5"/>
        <v>0</v>
      </c>
      <c r="Q114" s="201">
        <v>15</v>
      </c>
      <c r="R114" s="239" t="str">
        <f>IF(LEN(VLOOKUP(B114,'Analyst Report'!$A$30:$H$289,8,FALSE))= 0,"",VLOOKUP(B114,'Analyst Report'!$A$30:$H$289,8,FALSE))</f>
        <v/>
      </c>
      <c r="S114" s="321">
        <f t="shared" si="8"/>
        <v>15</v>
      </c>
      <c r="T114" s="239">
        <f t="shared" si="6"/>
        <v>0</v>
      </c>
      <c r="U114" s="353" t="s">
        <v>2419</v>
      </c>
      <c r="V114" s="353" t="s">
        <v>2419</v>
      </c>
      <c r="W114" s="353" t="s">
        <v>2419</v>
      </c>
      <c r="X114" s="353" t="s">
        <v>2419</v>
      </c>
      <c r="Y114" s="353" t="s">
        <v>2419</v>
      </c>
      <c r="Z114" s="353" t="s">
        <v>2419</v>
      </c>
      <c r="AA114" s="353" t="s">
        <v>2419</v>
      </c>
      <c r="AB114" s="353" t="s">
        <v>2419</v>
      </c>
    </row>
    <row r="115" spans="1:28" ht="342" thickTop="1" thickBot="1" x14ac:dyDescent="0.25">
      <c r="A115" s="195">
        <f t="shared" si="9"/>
        <v>98</v>
      </c>
      <c r="B115" s="296" t="s">
        <v>199</v>
      </c>
      <c r="C115" s="196" t="s">
        <v>1799</v>
      </c>
      <c r="D115" s="196">
        <f>VLOOKUP(B115,'HECVAT - Full'!A$3:D$321,4,TRUE)</f>
        <v>0</v>
      </c>
      <c r="E115" s="282" t="s">
        <v>2419</v>
      </c>
      <c r="F115" s="282" t="s">
        <v>2419</v>
      </c>
      <c r="G115" s="304" t="s">
        <v>2953</v>
      </c>
      <c r="H115" s="299" t="s">
        <v>2960</v>
      </c>
      <c r="I115" s="300" t="s">
        <v>2961</v>
      </c>
      <c r="J115" s="213" t="str">
        <f t="shared" si="7"/>
        <v>FALSE</v>
      </c>
      <c r="K115" s="342">
        <v>1</v>
      </c>
      <c r="L115" s="213" t="s">
        <v>1766</v>
      </c>
      <c r="M115" s="239" t="s">
        <v>15</v>
      </c>
      <c r="N115" s="201" t="str">
        <f>VLOOKUP(B115,'HECVAT - Full'!A:E,3,FALSE)</f>
        <v>No</v>
      </c>
      <c r="O115" s="321" t="str">
        <f>IF(LEN(VLOOKUP(B115,'Analyst Report'!$A:$H,6,TRUE))= 0,"",VLOOKUP(B115,'Analyst Report'!$A:$H,6,TRUE))</f>
        <v/>
      </c>
      <c r="P115" s="239">
        <f t="shared" si="5"/>
        <v>0</v>
      </c>
      <c r="Q115" s="201">
        <v>15</v>
      </c>
      <c r="R115" s="239" t="str">
        <f>IF(LEN(VLOOKUP(B115,'Analyst Report'!$A$30:$H$289,8,FALSE))= 0,"",VLOOKUP(B115,'Analyst Report'!$A$30:$H$289,8,FALSE))</f>
        <v/>
      </c>
      <c r="S115" s="321">
        <f t="shared" si="8"/>
        <v>15</v>
      </c>
      <c r="T115" s="239">
        <f t="shared" si="6"/>
        <v>0</v>
      </c>
      <c r="U115" s="353" t="s">
        <v>2419</v>
      </c>
      <c r="V115" s="353" t="s">
        <v>2419</v>
      </c>
      <c r="W115" s="353" t="s">
        <v>2419</v>
      </c>
      <c r="X115" s="353" t="s">
        <v>2419</v>
      </c>
      <c r="Y115" s="353" t="s">
        <v>2419</v>
      </c>
      <c r="Z115" s="353" t="s">
        <v>2419</v>
      </c>
      <c r="AA115" s="353" t="s">
        <v>2419</v>
      </c>
      <c r="AB115" s="353" t="s">
        <v>2419</v>
      </c>
    </row>
    <row r="116" spans="1:28" ht="138" thickTop="1" thickBot="1" x14ac:dyDescent="0.25">
      <c r="A116" s="195">
        <f t="shared" si="9"/>
        <v>99</v>
      </c>
      <c r="B116" s="296" t="s">
        <v>200</v>
      </c>
      <c r="C116" s="196" t="s">
        <v>1800</v>
      </c>
      <c r="D116" s="196">
        <f>VLOOKUP(B116,'HECVAT - Full'!A$3:D$321,4,TRUE)</f>
        <v>0</v>
      </c>
      <c r="E116" s="282" t="s">
        <v>2419</v>
      </c>
      <c r="F116" s="282" t="s">
        <v>2955</v>
      </c>
      <c r="G116" s="304" t="s">
        <v>2954</v>
      </c>
      <c r="H116" s="299" t="s">
        <v>2962</v>
      </c>
      <c r="I116" s="300" t="s">
        <v>2963</v>
      </c>
      <c r="J116" s="213" t="str">
        <f t="shared" si="7"/>
        <v>FALSE</v>
      </c>
      <c r="K116" s="342">
        <v>1</v>
      </c>
      <c r="L116" s="213" t="s">
        <v>1766</v>
      </c>
      <c r="M116" s="239" t="s">
        <v>15</v>
      </c>
      <c r="N116" s="201" t="str">
        <f>VLOOKUP(B116,'HECVAT - Full'!A:E,3,FALSE)</f>
        <v>No</v>
      </c>
      <c r="O116" s="321" t="str">
        <f>IF(LEN(VLOOKUP(B116,'Analyst Report'!$A:$H,6,TRUE))= 0,"",VLOOKUP(B116,'Analyst Report'!$A:$H,6,TRUE))</f>
        <v/>
      </c>
      <c r="P116" s="239">
        <f t="shared" si="5"/>
        <v>0</v>
      </c>
      <c r="Q116" s="201">
        <v>20</v>
      </c>
      <c r="R116" s="239" t="str">
        <f>IF(LEN(VLOOKUP(B116,'Analyst Report'!$A$30:$H$289,8,FALSE))= 0,"",VLOOKUP(B116,'Analyst Report'!$A$30:$H$289,8,FALSE))</f>
        <v/>
      </c>
      <c r="S116" s="321">
        <f t="shared" si="8"/>
        <v>20</v>
      </c>
      <c r="T116" s="239">
        <f t="shared" si="6"/>
        <v>0</v>
      </c>
      <c r="U116" s="353" t="s">
        <v>2419</v>
      </c>
      <c r="V116" s="353" t="s">
        <v>2419</v>
      </c>
      <c r="W116" s="353" t="s">
        <v>2419</v>
      </c>
      <c r="X116" s="353" t="s">
        <v>2419</v>
      </c>
      <c r="Y116" s="353" t="s">
        <v>2419</v>
      </c>
      <c r="Z116" s="353" t="s">
        <v>2419</v>
      </c>
      <c r="AA116" s="353" t="s">
        <v>2419</v>
      </c>
      <c r="AB116" s="353" t="s">
        <v>2419</v>
      </c>
    </row>
    <row r="117" spans="1:28" ht="210" thickTop="1" thickBot="1" x14ac:dyDescent="0.2">
      <c r="A117" s="195">
        <f t="shared" si="9"/>
        <v>100</v>
      </c>
      <c r="B117" s="296" t="s">
        <v>201</v>
      </c>
      <c r="C117" s="196" t="s">
        <v>1801</v>
      </c>
      <c r="D117" s="196">
        <f>VLOOKUP(B117,'HECVAT - Full'!A$3:D$321,4,TRUE)</f>
        <v>0</v>
      </c>
      <c r="E117" s="265" t="s">
        <v>2419</v>
      </c>
      <c r="F117" s="265" t="s">
        <v>2529</v>
      </c>
      <c r="G117" s="283" t="s">
        <v>2530</v>
      </c>
      <c r="H117" s="293" t="s">
        <v>2380</v>
      </c>
      <c r="I117" s="305" t="s">
        <v>2347</v>
      </c>
      <c r="J117" s="213" t="str">
        <f t="shared" si="7"/>
        <v>FALSE</v>
      </c>
      <c r="K117" s="342">
        <v>1</v>
      </c>
      <c r="L117" s="213" t="s">
        <v>1766</v>
      </c>
      <c r="M117" s="239" t="s">
        <v>15</v>
      </c>
      <c r="N117" s="201" t="str">
        <f>VLOOKUP(B117,'HECVAT - Full'!A:E,3,FALSE)</f>
        <v>No</v>
      </c>
      <c r="O117" s="321" t="str">
        <f>IF(LEN(VLOOKUP(B117,'Analyst Report'!$A:$H,6,TRUE))= 0,"",VLOOKUP(B117,'Analyst Report'!$A:$H,6,TRUE))</f>
        <v/>
      </c>
      <c r="P117" s="239">
        <f t="shared" si="5"/>
        <v>0</v>
      </c>
      <c r="Q117" s="201">
        <v>20</v>
      </c>
      <c r="R117" s="239" t="str">
        <f>IF(LEN(VLOOKUP(B117,'Analyst Report'!$A$30:$H$289,8,FALSE))= 0,"",VLOOKUP(B117,'Analyst Report'!$A$30:$H$289,8,FALSE))</f>
        <v/>
      </c>
      <c r="S117" s="321">
        <f t="shared" si="8"/>
        <v>20</v>
      </c>
      <c r="T117" s="239">
        <f t="shared" si="6"/>
        <v>0</v>
      </c>
      <c r="U117" s="353" t="s">
        <v>2419</v>
      </c>
      <c r="V117" s="353" t="s">
        <v>2419</v>
      </c>
      <c r="W117" s="353" t="s">
        <v>2419</v>
      </c>
      <c r="X117" s="353" t="s">
        <v>2419</v>
      </c>
      <c r="Y117" s="353" t="s">
        <v>2419</v>
      </c>
      <c r="Z117" s="353" t="s">
        <v>2419</v>
      </c>
      <c r="AA117" s="353" t="s">
        <v>2419</v>
      </c>
      <c r="AB117" s="353" t="s">
        <v>2419</v>
      </c>
    </row>
    <row r="118" spans="1:28" ht="223" thickTop="1" thickBot="1" x14ac:dyDescent="0.25">
      <c r="A118" s="195">
        <f t="shared" si="9"/>
        <v>101</v>
      </c>
      <c r="B118" s="296" t="s">
        <v>202</v>
      </c>
      <c r="C118" s="196" t="s">
        <v>79</v>
      </c>
      <c r="D118" s="196" t="str">
        <f>VLOOKUP(B118,'HECVAT - Full'!A$3:D$321,4,TRUE)</f>
        <v>After 5:00 PM ET.</v>
      </c>
      <c r="E118" s="282" t="s">
        <v>2419</v>
      </c>
      <c r="F118" s="282" t="s">
        <v>2975</v>
      </c>
      <c r="G118" s="301" t="s">
        <v>2974</v>
      </c>
      <c r="H118" s="299" t="s">
        <v>2964</v>
      </c>
      <c r="I118" s="300" t="s">
        <v>2939</v>
      </c>
      <c r="J118" s="213" t="str">
        <f t="shared" si="7"/>
        <v>FALSE</v>
      </c>
      <c r="K118" s="342">
        <v>1</v>
      </c>
      <c r="L118" s="213" t="s">
        <v>1766</v>
      </c>
      <c r="M118" s="239" t="s">
        <v>15</v>
      </c>
      <c r="N118" s="201" t="str">
        <f>VLOOKUP(B118,'HECVAT - Full'!A:E,3,FALSE)</f>
        <v>Yes</v>
      </c>
      <c r="O118" s="321" t="str">
        <f>IF(LEN(VLOOKUP(B118,'Analyst Report'!$A:$H,6,TRUE))= 0,"",VLOOKUP(B118,'Analyst Report'!$A:$H,6,TRUE))</f>
        <v/>
      </c>
      <c r="P118" s="239">
        <f t="shared" si="5"/>
        <v>1</v>
      </c>
      <c r="Q118" s="201">
        <v>15</v>
      </c>
      <c r="R118" s="239" t="str">
        <f>IF(LEN(VLOOKUP(B118,'Analyst Report'!$A$30:$H$289,8,FALSE))= 0,"",VLOOKUP(B118,'Analyst Report'!$A$30:$H$289,8,FALSE))</f>
        <v/>
      </c>
      <c r="S118" s="321">
        <f t="shared" si="8"/>
        <v>15</v>
      </c>
      <c r="T118" s="239">
        <f t="shared" si="6"/>
        <v>15</v>
      </c>
      <c r="U118" s="353" t="s">
        <v>2419</v>
      </c>
      <c r="V118" s="353" t="s">
        <v>2419</v>
      </c>
      <c r="W118" s="353" t="s">
        <v>2419</v>
      </c>
      <c r="X118" s="353" t="s">
        <v>2419</v>
      </c>
      <c r="Y118" s="353" t="s">
        <v>2419</v>
      </c>
      <c r="Z118" s="353" t="s">
        <v>2419</v>
      </c>
      <c r="AA118" s="353" t="s">
        <v>2419</v>
      </c>
      <c r="AB118" s="353" t="s">
        <v>2419</v>
      </c>
    </row>
    <row r="119" spans="1:28" ht="189" thickTop="1" thickBot="1" x14ac:dyDescent="0.25">
      <c r="A119" s="195">
        <f t="shared" si="9"/>
        <v>102</v>
      </c>
      <c r="B119" s="296" t="s">
        <v>203</v>
      </c>
      <c r="C119" s="196" t="s">
        <v>80</v>
      </c>
      <c r="D119" s="196">
        <f>VLOOKUP(B119,'HECVAT - Full'!A$3:D$321,4,TRUE)</f>
        <v>0</v>
      </c>
      <c r="E119" s="282" t="s">
        <v>2419</v>
      </c>
      <c r="F119" s="282" t="s">
        <v>2973</v>
      </c>
      <c r="G119" s="301" t="s">
        <v>2972</v>
      </c>
      <c r="H119" s="299" t="s">
        <v>2965</v>
      </c>
      <c r="I119" s="300" t="s">
        <v>2966</v>
      </c>
      <c r="J119" s="213" t="str">
        <f t="shared" si="7"/>
        <v>FALSE</v>
      </c>
      <c r="K119" s="342">
        <v>1</v>
      </c>
      <c r="L119" s="213" t="s">
        <v>1766</v>
      </c>
      <c r="M119" s="239" t="s">
        <v>15</v>
      </c>
      <c r="N119" s="201" t="str">
        <f>VLOOKUP(B119,'HECVAT - Full'!A:E,3,FALSE)</f>
        <v>No</v>
      </c>
      <c r="O119" s="321" t="str">
        <f>IF(LEN(VLOOKUP(B119,'Analyst Report'!$A:$H,6,TRUE))= 0,"",VLOOKUP(B119,'Analyst Report'!$A:$H,6,TRUE))</f>
        <v/>
      </c>
      <c r="P119" s="239">
        <f t="shared" si="5"/>
        <v>0</v>
      </c>
      <c r="Q119" s="201">
        <v>15</v>
      </c>
      <c r="R119" s="239" t="str">
        <f>IF(LEN(VLOOKUP(B119,'Analyst Report'!$A$30:$H$289,8,FALSE))= 0,"",VLOOKUP(B119,'Analyst Report'!$A$30:$H$289,8,FALSE))</f>
        <v/>
      </c>
      <c r="S119" s="321">
        <f t="shared" si="8"/>
        <v>15</v>
      </c>
      <c r="T119" s="239">
        <f t="shared" si="6"/>
        <v>0</v>
      </c>
      <c r="U119" s="353" t="s">
        <v>2419</v>
      </c>
      <c r="V119" s="353" t="s">
        <v>2419</v>
      </c>
      <c r="W119" s="353" t="s">
        <v>2419</v>
      </c>
      <c r="X119" s="353" t="s">
        <v>2419</v>
      </c>
      <c r="Y119" s="353" t="s">
        <v>2419</v>
      </c>
      <c r="Z119" s="353" t="s">
        <v>2419</v>
      </c>
      <c r="AA119" s="353" t="s">
        <v>2419</v>
      </c>
      <c r="AB119" s="353" t="s">
        <v>2419</v>
      </c>
    </row>
    <row r="120" spans="1:28" ht="210" thickTop="1" thickBot="1" x14ac:dyDescent="0.25">
      <c r="A120" s="195">
        <f t="shared" si="9"/>
        <v>103</v>
      </c>
      <c r="B120" s="196" t="s">
        <v>204</v>
      </c>
      <c r="C120" s="196" t="s">
        <v>1801</v>
      </c>
      <c r="D120" s="196">
        <f>VLOOKUP(B120,'HECVAT - Full'!A$3:D$321,4,TRUE)</f>
        <v>0</v>
      </c>
      <c r="E120" s="282" t="s">
        <v>2419</v>
      </c>
      <c r="F120" s="282" t="s">
        <v>2529</v>
      </c>
      <c r="G120" s="301" t="s">
        <v>2971</v>
      </c>
      <c r="H120" s="198" t="s">
        <v>2380</v>
      </c>
      <c r="I120" s="198" t="s">
        <v>2347</v>
      </c>
      <c r="J120" s="213" t="str">
        <f t="shared" si="7"/>
        <v>TRUE</v>
      </c>
      <c r="K120" s="342">
        <v>1</v>
      </c>
      <c r="L120" s="213" t="s">
        <v>1766</v>
      </c>
      <c r="M120" s="239" t="s">
        <v>15</v>
      </c>
      <c r="N120" s="201" t="str">
        <f>VLOOKUP(B120,'HECVAT - Full'!A:E,3,FALSE)</f>
        <v>No</v>
      </c>
      <c r="O120" s="321" t="str">
        <f>IF(LEN(VLOOKUP(B120,'Analyst Report'!$A:$H,6,TRUE))= 0,"",VLOOKUP(B120,'Analyst Report'!$A:$H,6,TRUE))</f>
        <v/>
      </c>
      <c r="P120" s="239">
        <f t="shared" si="5"/>
        <v>0</v>
      </c>
      <c r="Q120" s="201">
        <v>25</v>
      </c>
      <c r="R120" s="239" t="str">
        <f>IF(LEN(VLOOKUP(B120,'Analyst Report'!$A$30:$H$289,8,FALSE))= 0,"",VLOOKUP(B120,'Analyst Report'!$A$30:$H$289,8,FALSE))</f>
        <v/>
      </c>
      <c r="S120" s="321">
        <f t="shared" si="8"/>
        <v>25</v>
      </c>
      <c r="T120" s="239">
        <f t="shared" si="6"/>
        <v>0</v>
      </c>
      <c r="U120" s="353" t="s">
        <v>2419</v>
      </c>
      <c r="V120" s="353" t="s">
        <v>2419</v>
      </c>
      <c r="W120" s="353" t="s">
        <v>2419</v>
      </c>
      <c r="X120" s="353" t="s">
        <v>2419</v>
      </c>
      <c r="Y120" s="353" t="s">
        <v>2419</v>
      </c>
      <c r="Z120" s="353" t="s">
        <v>2419</v>
      </c>
      <c r="AA120" s="353" t="s">
        <v>2419</v>
      </c>
      <c r="AB120" s="353" t="s">
        <v>2419</v>
      </c>
    </row>
    <row r="121" spans="1:28" ht="193" thickBot="1" x14ac:dyDescent="0.2">
      <c r="A121" s="195">
        <f t="shared" si="9"/>
        <v>104</v>
      </c>
      <c r="B121" s="196" t="s">
        <v>205</v>
      </c>
      <c r="C121" s="196" t="s">
        <v>438</v>
      </c>
      <c r="D121" s="196">
        <f>VLOOKUP(B121,'HECVAT - Full'!A$3:D$321,4,TRUE)</f>
        <v>0</v>
      </c>
      <c r="E121" s="269" t="s">
        <v>2419</v>
      </c>
      <c r="F121" s="207" t="s">
        <v>2967</v>
      </c>
      <c r="G121" s="269" t="s">
        <v>2968</v>
      </c>
      <c r="H121" s="198" t="s">
        <v>2969</v>
      </c>
      <c r="I121" s="198" t="s">
        <v>2970</v>
      </c>
      <c r="J121" s="213" t="str">
        <f>IF(S121&gt;20,"TRUE","FALSE")</f>
        <v>TRUE</v>
      </c>
      <c r="K121" s="342">
        <v>1</v>
      </c>
      <c r="L121" s="213" t="s">
        <v>1766</v>
      </c>
      <c r="M121" s="239" t="s">
        <v>15</v>
      </c>
      <c r="N121" s="201" t="str">
        <f>VLOOKUP(B121,'HECVAT - Full'!A:E,3,FALSE)</f>
        <v>No</v>
      </c>
      <c r="O121" s="321" t="str">
        <f>IF(LEN(VLOOKUP(B121,'Analyst Report'!$A:$H,6,TRUE))= 0,"",VLOOKUP(B121,'Analyst Report'!$A:$H,6,TRUE))</f>
        <v/>
      </c>
      <c r="P121" s="239">
        <f>IF((O121=""),(IF(ISNUMBER(FIND(M121,N121)), 1, 0)),(IF(ISNUMBER(FIND(M121,O121)), 1, 0)))</f>
        <v>0</v>
      </c>
      <c r="Q121" s="201">
        <v>25</v>
      </c>
      <c r="R121" s="239" t="str">
        <f>IF(LEN(VLOOKUP(B121,'Analyst Report'!$A$30:$H$289,8,FALSE))= 0,"",VLOOKUP(B121,'Analyst Report'!$A$30:$H$289,8,FALSE))</f>
        <v/>
      </c>
      <c r="S121" s="321">
        <f t="shared" si="8"/>
        <v>25</v>
      </c>
      <c r="T121" s="239">
        <f>P121*S121</f>
        <v>0</v>
      </c>
      <c r="U121" s="353" t="s">
        <v>2419</v>
      </c>
      <c r="V121" s="353" t="s">
        <v>2419</v>
      </c>
      <c r="W121" s="353" t="s">
        <v>2419</v>
      </c>
      <c r="X121" s="353" t="s">
        <v>2419</v>
      </c>
      <c r="Y121" s="353" t="s">
        <v>2419</v>
      </c>
      <c r="Z121" s="353" t="s">
        <v>2419</v>
      </c>
      <c r="AA121" s="353" t="s">
        <v>2419</v>
      </c>
      <c r="AB121" s="353" t="s">
        <v>2419</v>
      </c>
    </row>
    <row r="122" spans="1:28" ht="209" thickBot="1" x14ac:dyDescent="0.2">
      <c r="A122" s="195">
        <f t="shared" si="9"/>
        <v>105</v>
      </c>
      <c r="B122" s="196" t="s">
        <v>2687</v>
      </c>
      <c r="C122" s="196" t="s">
        <v>2571</v>
      </c>
      <c r="D122" s="196">
        <f>VLOOKUP(B122,'HECVAT - Full'!A$3:D$321,4,TRUE)</f>
        <v>0</v>
      </c>
      <c r="E122" s="219" t="s">
        <v>2419</v>
      </c>
      <c r="F122" s="222" t="s">
        <v>2572</v>
      </c>
      <c r="G122" s="222" t="s">
        <v>2573</v>
      </c>
      <c r="H122" s="218" t="s">
        <v>2511</v>
      </c>
      <c r="I122" s="220" t="s">
        <v>2358</v>
      </c>
      <c r="J122" s="213" t="str">
        <f>IF(S122&gt;20,"TRUE","FALSE")</f>
        <v>FALSE</v>
      </c>
      <c r="K122" s="342">
        <v>1</v>
      </c>
      <c r="L122" s="213" t="s">
        <v>1773</v>
      </c>
      <c r="M122" s="239" t="s">
        <v>15</v>
      </c>
      <c r="N122" s="201" t="str">
        <f>VLOOKUP(B122,'HECVAT - Full'!A:E,3,FALSE)</f>
        <v>No</v>
      </c>
      <c r="O122" s="321" t="str">
        <f>IF(LEN(VLOOKUP(B122,'Analyst Report'!$A:$H,6,TRUE))= 0,"",VLOOKUP(B122,'Analyst Report'!$A:$H,6,TRUE))</f>
        <v/>
      </c>
      <c r="P122" s="239">
        <f>IF((O122=""),(IF(ISNUMBER(FIND(M122,N122)), 1, 0)),(IF(ISNUMBER(FIND(M122,O122)), 1, 0)))</f>
        <v>0</v>
      </c>
      <c r="Q122" s="201">
        <v>15</v>
      </c>
      <c r="R122" s="239" t="str">
        <f>IF(LEN(VLOOKUP(B122,'Analyst Report'!$A$30:$H$289,8,FALSE))= 0,"",VLOOKUP(B122,'Analyst Report'!$A$30:$H$289,8,FALSE))</f>
        <v/>
      </c>
      <c r="S122" s="321">
        <f t="shared" si="8"/>
        <v>15</v>
      </c>
      <c r="T122" s="239">
        <f>P122*S122</f>
        <v>0</v>
      </c>
      <c r="U122" s="353" t="s">
        <v>2419</v>
      </c>
      <c r="V122" s="353" t="s">
        <v>2419</v>
      </c>
      <c r="W122" s="353" t="s">
        <v>2419</v>
      </c>
      <c r="X122" s="353" t="s">
        <v>2419</v>
      </c>
      <c r="Y122" s="353" t="s">
        <v>2419</v>
      </c>
      <c r="Z122" s="353" t="s">
        <v>2419</v>
      </c>
      <c r="AA122" s="353" t="s">
        <v>2419</v>
      </c>
      <c r="AB122" s="353" t="s">
        <v>2419</v>
      </c>
    </row>
    <row r="123" spans="1:28" ht="273" thickBot="1" x14ac:dyDescent="0.25">
      <c r="A123" s="195">
        <f t="shared" si="9"/>
        <v>106</v>
      </c>
      <c r="B123" s="196" t="s">
        <v>206</v>
      </c>
      <c r="C123" s="196" t="s">
        <v>2522</v>
      </c>
      <c r="D123" s="196" t="str">
        <f>VLOOKUP(B123,'HECVAT - Full'!A$3:D$321,4,TRUE)</f>
        <v>Logically</v>
      </c>
      <c r="E123" s="282" t="s">
        <v>2419</v>
      </c>
      <c r="F123" s="283" t="s">
        <v>2523</v>
      </c>
      <c r="G123" s="283" t="s">
        <v>2524</v>
      </c>
      <c r="H123" s="273" t="s">
        <v>2525</v>
      </c>
      <c r="I123" s="303"/>
      <c r="J123" s="213" t="str">
        <f t="shared" si="7"/>
        <v>FALSE</v>
      </c>
      <c r="K123" s="342">
        <v>1</v>
      </c>
      <c r="L123" s="213" t="s">
        <v>1767</v>
      </c>
      <c r="M123" s="239" t="s">
        <v>18</v>
      </c>
      <c r="N123" s="201" t="str">
        <f>VLOOKUP(B123,'HECVAT - Full'!A:E,3,FALSE)</f>
        <v>No</v>
      </c>
      <c r="O123" s="321" t="str">
        <f>IF(LEN(VLOOKUP(B123,'Analyst Report'!$A:$H,6,TRUE))= 0,"",VLOOKUP(B123,'Analyst Report'!$A:$H,6,TRUE))</f>
        <v/>
      </c>
      <c r="P123" s="239">
        <f t="shared" si="5"/>
        <v>1</v>
      </c>
      <c r="Q123" s="201">
        <v>15</v>
      </c>
      <c r="R123" s="239" t="str">
        <f>IF(LEN(VLOOKUP(B123,'Analyst Report'!$A$30:$H$289,8,FALSE))= 0,"",VLOOKUP(B123,'Analyst Report'!$A$30:$H$289,8,FALSE))</f>
        <v/>
      </c>
      <c r="S123" s="321">
        <f t="shared" si="8"/>
        <v>15</v>
      </c>
      <c r="T123" s="239">
        <f t="shared" si="6"/>
        <v>15</v>
      </c>
      <c r="U123" s="353" t="s">
        <v>2419</v>
      </c>
      <c r="V123" s="353" t="s">
        <v>2419</v>
      </c>
      <c r="W123" s="353" t="s">
        <v>2419</v>
      </c>
      <c r="X123" s="353" t="s">
        <v>2419</v>
      </c>
      <c r="Y123" s="353" t="s">
        <v>2419</v>
      </c>
      <c r="Z123" s="353" t="s">
        <v>2419</v>
      </c>
      <c r="AA123" s="353" t="s">
        <v>2419</v>
      </c>
      <c r="AB123" s="353" t="s">
        <v>2419</v>
      </c>
    </row>
    <row r="124" spans="1:28" ht="188" thickBot="1" x14ac:dyDescent="0.25">
      <c r="A124" s="195">
        <f t="shared" si="9"/>
        <v>107</v>
      </c>
      <c r="B124" s="196" t="s">
        <v>207</v>
      </c>
      <c r="C124" s="196" t="s">
        <v>429</v>
      </c>
      <c r="D124" s="196">
        <f>VLOOKUP(B124,'HECVAT - Full'!A$3:D$321,4,TRUE)</f>
        <v>0</v>
      </c>
      <c r="E124" s="282" t="s">
        <v>2419</v>
      </c>
      <c r="F124" s="282" t="s">
        <v>2419</v>
      </c>
      <c r="G124" s="301" t="s">
        <v>2746</v>
      </c>
      <c r="H124" s="299" t="s">
        <v>3003</v>
      </c>
      <c r="I124" s="300" t="s">
        <v>3004</v>
      </c>
      <c r="J124" s="213" t="str">
        <f t="shared" si="7"/>
        <v>TRUE</v>
      </c>
      <c r="K124" s="342">
        <v>1</v>
      </c>
      <c r="L124" s="213" t="s">
        <v>1767</v>
      </c>
      <c r="M124" s="323" t="s">
        <v>18</v>
      </c>
      <c r="N124" s="201" t="str">
        <f>VLOOKUP(B124,'HECVAT - Full'!A:E,3,FALSE)</f>
        <v>No</v>
      </c>
      <c r="O124" s="321" t="str">
        <f>IF(LEN(VLOOKUP(B124,'Analyst Report'!$A:$H,6,TRUE))= 0,"",VLOOKUP(B124,'Analyst Report'!$A:$H,6,TRUE))</f>
        <v/>
      </c>
      <c r="P124" s="239">
        <f t="shared" si="5"/>
        <v>1</v>
      </c>
      <c r="Q124" s="201">
        <v>25</v>
      </c>
      <c r="R124" s="239" t="str">
        <f>IF(LEN(VLOOKUP(B124,'Analyst Report'!$A$30:$H$289,8,FALSE))= 0,"",VLOOKUP(B124,'Analyst Report'!$A$30:$H$289,8,FALSE))</f>
        <v/>
      </c>
      <c r="S124" s="321">
        <f t="shared" si="8"/>
        <v>25</v>
      </c>
      <c r="T124" s="239">
        <f t="shared" si="6"/>
        <v>25</v>
      </c>
      <c r="U124" s="353" t="s">
        <v>2419</v>
      </c>
      <c r="V124" s="353" t="s">
        <v>2419</v>
      </c>
      <c r="W124" s="353" t="s">
        <v>2419</v>
      </c>
      <c r="X124" s="353" t="s">
        <v>2419</v>
      </c>
      <c r="Y124" s="353" t="s">
        <v>2419</v>
      </c>
      <c r="Z124" s="353" t="s">
        <v>2419</v>
      </c>
      <c r="AA124" s="353" t="s">
        <v>2419</v>
      </c>
      <c r="AB124" s="353" t="s">
        <v>2419</v>
      </c>
    </row>
    <row r="125" spans="1:28" ht="145" thickBot="1" x14ac:dyDescent="0.2">
      <c r="A125" s="195">
        <f t="shared" si="9"/>
        <v>108</v>
      </c>
      <c r="B125" s="196" t="s">
        <v>208</v>
      </c>
      <c r="C125" s="196" t="s">
        <v>2531</v>
      </c>
      <c r="D125" s="196" t="str">
        <f>VLOOKUP(B125,'HECVAT - Full'!A$3:D$321,4,TRUE)</f>
        <v>SSL/TLS is required</v>
      </c>
      <c r="E125" s="265" t="s">
        <v>2419</v>
      </c>
      <c r="F125" s="283" t="s">
        <v>2532</v>
      </c>
      <c r="G125" s="283" t="s">
        <v>2533</v>
      </c>
      <c r="H125" s="277" t="s">
        <v>2348</v>
      </c>
      <c r="I125" s="284" t="s">
        <v>2349</v>
      </c>
      <c r="J125" s="213" t="str">
        <f t="shared" si="7"/>
        <v>TRUE</v>
      </c>
      <c r="K125" s="342">
        <v>1</v>
      </c>
      <c r="L125" s="213" t="s">
        <v>1767</v>
      </c>
      <c r="M125" s="239" t="s">
        <v>15</v>
      </c>
      <c r="N125" s="201" t="str">
        <f>VLOOKUP(B125,'HECVAT - Full'!A:E,3,FALSE)</f>
        <v>Yes</v>
      </c>
      <c r="O125" s="321" t="str">
        <f>IF(LEN(VLOOKUP(B125,'Analyst Report'!$A:$H,6,TRUE))= 0,"",VLOOKUP(B125,'Analyst Report'!$A:$H,6,TRUE))</f>
        <v/>
      </c>
      <c r="P125" s="239">
        <f t="shared" si="5"/>
        <v>1</v>
      </c>
      <c r="Q125" s="201">
        <v>40</v>
      </c>
      <c r="R125" s="239" t="str">
        <f>IF(LEN(VLOOKUP(B125,'Analyst Report'!$A$30:$H$289,8,FALSE))= 0,"",VLOOKUP(B125,'Analyst Report'!$A$30:$H$289,8,FALSE))</f>
        <v/>
      </c>
      <c r="S125" s="321">
        <f t="shared" si="8"/>
        <v>40</v>
      </c>
      <c r="T125" s="239">
        <f t="shared" si="6"/>
        <v>40</v>
      </c>
      <c r="U125" s="353" t="s">
        <v>2419</v>
      </c>
      <c r="V125" s="353" t="s">
        <v>2419</v>
      </c>
      <c r="W125" s="353" t="s">
        <v>2419</v>
      </c>
      <c r="X125" s="353" t="s">
        <v>2419</v>
      </c>
      <c r="Y125" s="353" t="s">
        <v>2419</v>
      </c>
      <c r="Z125" s="353" t="s">
        <v>2419</v>
      </c>
      <c r="AA125" s="353" t="s">
        <v>2419</v>
      </c>
      <c r="AB125" s="353" t="s">
        <v>2419</v>
      </c>
    </row>
    <row r="126" spans="1:28" ht="145" thickBot="1" x14ac:dyDescent="0.2">
      <c r="A126" s="195">
        <f t="shared" si="9"/>
        <v>109</v>
      </c>
      <c r="B126" s="196" t="s">
        <v>209</v>
      </c>
      <c r="C126" s="196" t="s">
        <v>2534</v>
      </c>
      <c r="D126" s="196">
        <f>VLOOKUP(B126,'HECVAT - Full'!A$3:D$321,4,TRUE)</f>
        <v>0</v>
      </c>
      <c r="E126" s="265" t="s">
        <v>2419</v>
      </c>
      <c r="F126" s="283" t="s">
        <v>2535</v>
      </c>
      <c r="G126" s="283" t="s">
        <v>2536</v>
      </c>
      <c r="H126" s="293" t="s">
        <v>2343</v>
      </c>
      <c r="I126" s="305" t="s">
        <v>2350</v>
      </c>
      <c r="J126" s="213" t="str">
        <f t="shared" si="7"/>
        <v>TRUE</v>
      </c>
      <c r="K126" s="342">
        <v>1</v>
      </c>
      <c r="L126" s="213" t="s">
        <v>1767</v>
      </c>
      <c r="M126" s="239" t="s">
        <v>15</v>
      </c>
      <c r="N126" s="201" t="str">
        <f>VLOOKUP(B126,'HECVAT - Full'!A:E,3,FALSE)</f>
        <v>Yes</v>
      </c>
      <c r="O126" s="321" t="str">
        <f>IF(LEN(VLOOKUP(B126,'Analyst Report'!$A:$H,6,TRUE))= 0,"",VLOOKUP(B126,'Analyst Report'!$A:$H,6,TRUE))</f>
        <v/>
      </c>
      <c r="P126" s="239">
        <f t="shared" si="5"/>
        <v>1</v>
      </c>
      <c r="Q126" s="201">
        <v>25</v>
      </c>
      <c r="R126" s="239" t="str">
        <f>IF(LEN(VLOOKUP(B126,'Analyst Report'!$A$30:$H$289,8,FALSE))= 0,"",VLOOKUP(B126,'Analyst Report'!$A$30:$H$289,8,FALSE))</f>
        <v/>
      </c>
      <c r="S126" s="321">
        <f t="shared" si="8"/>
        <v>25</v>
      </c>
      <c r="T126" s="239">
        <f t="shared" si="6"/>
        <v>25</v>
      </c>
      <c r="U126" s="353" t="s">
        <v>2419</v>
      </c>
      <c r="V126" s="353" t="s">
        <v>2419</v>
      </c>
      <c r="W126" s="353" t="s">
        <v>2419</v>
      </c>
      <c r="X126" s="353" t="s">
        <v>2419</v>
      </c>
      <c r="Y126" s="353" t="s">
        <v>2419</v>
      </c>
      <c r="Z126" s="353" t="s">
        <v>2419</v>
      </c>
      <c r="AA126" s="353" t="s">
        <v>2419</v>
      </c>
      <c r="AB126" s="353" t="s">
        <v>2419</v>
      </c>
    </row>
    <row r="127" spans="1:28" ht="222" thickBot="1" x14ac:dyDescent="0.25">
      <c r="A127" s="195">
        <f t="shared" si="9"/>
        <v>110</v>
      </c>
      <c r="B127" s="196" t="s">
        <v>210</v>
      </c>
      <c r="C127" s="196" t="s">
        <v>2676</v>
      </c>
      <c r="D127" s="196">
        <f>VLOOKUP(B127,'HECVAT - Full'!A$3:D$321,4,TRUE)</f>
        <v>0</v>
      </c>
      <c r="E127" s="282" t="s">
        <v>2419</v>
      </c>
      <c r="F127" s="297" t="s">
        <v>2747</v>
      </c>
      <c r="G127" s="301"/>
      <c r="H127" s="299" t="s">
        <v>3005</v>
      </c>
      <c r="I127" s="300" t="s">
        <v>3006</v>
      </c>
      <c r="J127" s="213" t="str">
        <f t="shared" si="7"/>
        <v>TRUE</v>
      </c>
      <c r="K127" s="342">
        <v>1</v>
      </c>
      <c r="L127" s="213" t="s">
        <v>1767</v>
      </c>
      <c r="M127" s="239" t="s">
        <v>15</v>
      </c>
      <c r="N127" s="201" t="str">
        <f>VLOOKUP(B127,'HECVAT - Full'!A:E,3,FALSE)</f>
        <v>Yes</v>
      </c>
      <c r="O127" s="321" t="str">
        <f>IF(LEN(VLOOKUP(B127,'Analyst Report'!$A:$H,6,TRUE))= 0,"",VLOOKUP(B127,'Analyst Report'!$A:$H,6,TRUE))</f>
        <v/>
      </c>
      <c r="P127" s="239">
        <f t="shared" si="5"/>
        <v>1</v>
      </c>
      <c r="Q127" s="201">
        <v>25</v>
      </c>
      <c r="R127" s="239" t="str">
        <f>IF(LEN(VLOOKUP(B127,'Analyst Report'!$A$30:$H$289,8,FALSE))= 0,"",VLOOKUP(B127,'Analyst Report'!$A$30:$H$289,8,FALSE))</f>
        <v/>
      </c>
      <c r="S127" s="321">
        <f t="shared" si="8"/>
        <v>25</v>
      </c>
      <c r="T127" s="239">
        <f t="shared" si="6"/>
        <v>25</v>
      </c>
      <c r="U127" s="353" t="s">
        <v>2419</v>
      </c>
      <c r="V127" s="353" t="s">
        <v>2419</v>
      </c>
      <c r="W127" s="353" t="s">
        <v>2419</v>
      </c>
      <c r="X127" s="353" t="s">
        <v>2419</v>
      </c>
      <c r="Y127" s="353" t="s">
        <v>2419</v>
      </c>
      <c r="Z127" s="353" t="s">
        <v>2419</v>
      </c>
      <c r="AA127" s="353" t="s">
        <v>2419</v>
      </c>
      <c r="AB127" s="353" t="s">
        <v>2419</v>
      </c>
    </row>
    <row r="128" spans="1:28" ht="205" thickBot="1" x14ac:dyDescent="0.25">
      <c r="A128" s="195">
        <f t="shared" si="9"/>
        <v>111</v>
      </c>
      <c r="B128" s="196" t="s">
        <v>211</v>
      </c>
      <c r="C128" s="196" t="s">
        <v>2677</v>
      </c>
      <c r="D128" s="196" t="str">
        <f>VLOOKUP(B128,'HECVAT - Full'!A$3:D$321,4,TRUE)</f>
        <v>At instructor's request</v>
      </c>
      <c r="E128" s="282" t="s">
        <v>2419</v>
      </c>
      <c r="F128" s="283" t="s">
        <v>2748</v>
      </c>
      <c r="G128" s="301" t="s">
        <v>2751</v>
      </c>
      <c r="H128" s="302" t="s">
        <v>3007</v>
      </c>
      <c r="I128" s="303" t="s">
        <v>2351</v>
      </c>
      <c r="J128" s="213" t="str">
        <f t="shared" si="7"/>
        <v>FALSE</v>
      </c>
      <c r="K128" s="342">
        <v>1</v>
      </c>
      <c r="L128" s="213" t="s">
        <v>1767</v>
      </c>
      <c r="M128" s="323" t="s">
        <v>15</v>
      </c>
      <c r="N128" s="201" t="str">
        <f>VLOOKUP(B128,'HECVAT - Full'!A:E,3,FALSE)</f>
        <v>Yes</v>
      </c>
      <c r="O128" s="321" t="str">
        <f>IF(LEN(VLOOKUP(B128,'Analyst Report'!$A:$H,6,TRUE))= 0,"",VLOOKUP(B128,'Analyst Report'!$A:$H,6,TRUE))</f>
        <v/>
      </c>
      <c r="P128" s="239">
        <f t="shared" si="5"/>
        <v>1</v>
      </c>
      <c r="Q128" s="201">
        <v>20</v>
      </c>
      <c r="R128" s="239" t="str">
        <f>IF(LEN(VLOOKUP(B128,'Analyst Report'!$A$30:$H$289,8,FALSE))= 0,"",VLOOKUP(B128,'Analyst Report'!$A$30:$H$289,8,FALSE))</f>
        <v/>
      </c>
      <c r="S128" s="321">
        <f t="shared" si="8"/>
        <v>20</v>
      </c>
      <c r="T128" s="239">
        <f t="shared" si="6"/>
        <v>20</v>
      </c>
      <c r="U128" s="353" t="s">
        <v>2419</v>
      </c>
      <c r="V128" s="353" t="s">
        <v>2419</v>
      </c>
      <c r="W128" s="353" t="s">
        <v>2419</v>
      </c>
      <c r="X128" s="353" t="s">
        <v>2419</v>
      </c>
      <c r="Y128" s="353" t="s">
        <v>2419</v>
      </c>
      <c r="Z128" s="353" t="s">
        <v>2419</v>
      </c>
      <c r="AA128" s="353" t="s">
        <v>2419</v>
      </c>
      <c r="AB128" s="353" t="s">
        <v>2419</v>
      </c>
    </row>
    <row r="129" spans="1:28" ht="205" thickBot="1" x14ac:dyDescent="0.25">
      <c r="A129" s="195">
        <f t="shared" si="9"/>
        <v>112</v>
      </c>
      <c r="B129" s="196" t="s">
        <v>212</v>
      </c>
      <c r="C129" s="196" t="s">
        <v>2257</v>
      </c>
      <c r="D129" s="196" t="str">
        <f>VLOOKUP(B129,'HECVAT - Full'!A$3:D$321,4,TRUE)</f>
        <v>As long as instructor requires</v>
      </c>
      <c r="E129" s="282" t="s">
        <v>2419</v>
      </c>
      <c r="F129" s="283" t="s">
        <v>2750</v>
      </c>
      <c r="G129" s="301" t="s">
        <v>2749</v>
      </c>
      <c r="H129" s="299" t="s">
        <v>3007</v>
      </c>
      <c r="I129" s="300" t="s">
        <v>2351</v>
      </c>
      <c r="J129" s="213" t="str">
        <f t="shared" si="7"/>
        <v>TRUE</v>
      </c>
      <c r="K129" s="342">
        <v>1</v>
      </c>
      <c r="L129" s="213" t="s">
        <v>1767</v>
      </c>
      <c r="M129" s="239" t="s">
        <v>15</v>
      </c>
      <c r="N129" s="201" t="str">
        <f>VLOOKUP(B129,'HECVAT - Full'!A:E,3,FALSE)</f>
        <v>Yes</v>
      </c>
      <c r="O129" s="321" t="str">
        <f>IF(LEN(VLOOKUP(B129,'Analyst Report'!$A:$H,6,TRUE))= 0,"",VLOOKUP(B129,'Analyst Report'!$A:$H,6,TRUE))</f>
        <v/>
      </c>
      <c r="P129" s="239">
        <f t="shared" si="5"/>
        <v>1</v>
      </c>
      <c r="Q129" s="201">
        <v>25</v>
      </c>
      <c r="R129" s="239" t="str">
        <f>IF(LEN(VLOOKUP(B129,'Analyst Report'!$A$30:$H$289,8,FALSE))= 0,"",VLOOKUP(B129,'Analyst Report'!$A$30:$H$289,8,FALSE))</f>
        <v/>
      </c>
      <c r="S129" s="321">
        <f t="shared" si="8"/>
        <v>25</v>
      </c>
      <c r="T129" s="239">
        <f t="shared" si="6"/>
        <v>25</v>
      </c>
      <c r="U129" s="353" t="s">
        <v>2419</v>
      </c>
      <c r="V129" s="353" t="s">
        <v>2419</v>
      </c>
      <c r="W129" s="353" t="s">
        <v>2419</v>
      </c>
      <c r="X129" s="353" t="s">
        <v>2419</v>
      </c>
      <c r="Y129" s="353" t="s">
        <v>2419</v>
      </c>
      <c r="Z129" s="353" t="s">
        <v>2419</v>
      </c>
      <c r="AA129" s="353" t="s">
        <v>2419</v>
      </c>
      <c r="AB129" s="353" t="s">
        <v>2419</v>
      </c>
    </row>
    <row r="130" spans="1:28" ht="177" thickBot="1" x14ac:dyDescent="0.2">
      <c r="A130" s="195">
        <f t="shared" si="9"/>
        <v>113</v>
      </c>
      <c r="B130" s="196" t="s">
        <v>213</v>
      </c>
      <c r="C130" s="196" t="s">
        <v>2537</v>
      </c>
      <c r="D130" s="196" t="str">
        <f>VLOOKUP(B130,'HECVAT - Full'!A$3:D$321,4,TRUE)</f>
        <v>We have existing scripts to extract data by instructor/course/term</v>
      </c>
      <c r="E130" s="265" t="s">
        <v>2419</v>
      </c>
      <c r="F130" s="283" t="s">
        <v>2538</v>
      </c>
      <c r="G130" s="283" t="s">
        <v>2539</v>
      </c>
      <c r="H130" s="293" t="s">
        <v>2381</v>
      </c>
      <c r="I130" s="305" t="s">
        <v>2351</v>
      </c>
      <c r="J130" s="213" t="str">
        <f t="shared" si="7"/>
        <v>FALSE</v>
      </c>
      <c r="K130" s="342">
        <v>1</v>
      </c>
      <c r="L130" s="213" t="s">
        <v>1767</v>
      </c>
      <c r="M130" s="239" t="s">
        <v>15</v>
      </c>
      <c r="N130" s="201" t="str">
        <f>VLOOKUP(B130,'HECVAT - Full'!A:E,3,FALSE)</f>
        <v>Yes</v>
      </c>
      <c r="O130" s="321" t="str">
        <f>IF(LEN(VLOOKUP(B130,'Analyst Report'!$A:$H,6,TRUE))= 0,"",VLOOKUP(B130,'Analyst Report'!$A:$H,6,TRUE))</f>
        <v/>
      </c>
      <c r="P130" s="239">
        <f t="shared" si="5"/>
        <v>1</v>
      </c>
      <c r="Q130" s="201">
        <v>20</v>
      </c>
      <c r="R130" s="239" t="str">
        <f>IF(LEN(VLOOKUP(B130,'Analyst Report'!$A$30:$H$289,8,FALSE))= 0,"",VLOOKUP(B130,'Analyst Report'!$A$30:$H$289,8,FALSE))</f>
        <v/>
      </c>
      <c r="S130" s="321">
        <f t="shared" si="8"/>
        <v>20</v>
      </c>
      <c r="T130" s="239">
        <f t="shared" si="6"/>
        <v>20</v>
      </c>
      <c r="U130" s="353" t="s">
        <v>2419</v>
      </c>
      <c r="V130" s="353" t="s">
        <v>2419</v>
      </c>
      <c r="W130" s="353" t="s">
        <v>2419</v>
      </c>
      <c r="X130" s="353" t="s">
        <v>2419</v>
      </c>
      <c r="Y130" s="353" t="s">
        <v>2419</v>
      </c>
      <c r="Z130" s="353" t="s">
        <v>2419</v>
      </c>
      <c r="AA130" s="353" t="s">
        <v>2419</v>
      </c>
      <c r="AB130" s="353" t="s">
        <v>2419</v>
      </c>
    </row>
    <row r="131" spans="1:28" ht="222" thickBot="1" x14ac:dyDescent="0.25">
      <c r="A131" s="195">
        <f t="shared" si="9"/>
        <v>114</v>
      </c>
      <c r="B131" s="196" t="s">
        <v>214</v>
      </c>
      <c r="C131" s="196" t="s">
        <v>2258</v>
      </c>
      <c r="D131" s="196">
        <f>VLOOKUP(B131,'HECVAT - Full'!A$3:D$321,4,TRUE)</f>
        <v>0</v>
      </c>
      <c r="E131" s="282" t="s">
        <v>2419</v>
      </c>
      <c r="F131" s="282" t="s">
        <v>2752</v>
      </c>
      <c r="G131" s="301" t="s">
        <v>2753</v>
      </c>
      <c r="H131" s="299" t="s">
        <v>3008</v>
      </c>
      <c r="I131" s="300" t="s">
        <v>3009</v>
      </c>
      <c r="J131" s="213" t="str">
        <f t="shared" si="7"/>
        <v>FALSE</v>
      </c>
      <c r="K131" s="342">
        <v>1</v>
      </c>
      <c r="L131" s="213" t="s">
        <v>1767</v>
      </c>
      <c r="M131" s="239" t="s">
        <v>15</v>
      </c>
      <c r="N131" s="201" t="str">
        <f>VLOOKUP(B131,'HECVAT - Full'!A:E,3,FALSE)</f>
        <v>Yes</v>
      </c>
      <c r="O131" s="321" t="str">
        <f>IF(LEN(VLOOKUP(B131,'Analyst Report'!$A:$H,6,TRUE))= 0,"",VLOOKUP(B131,'Analyst Report'!$A:$H,6,TRUE))</f>
        <v/>
      </c>
      <c r="P131" s="239">
        <f t="shared" si="5"/>
        <v>1</v>
      </c>
      <c r="Q131" s="201">
        <v>15</v>
      </c>
      <c r="R131" s="239" t="str">
        <f>IF(LEN(VLOOKUP(B131,'Analyst Report'!$A$30:$H$289,8,FALSE))= 0,"",VLOOKUP(B131,'Analyst Report'!$A$30:$H$289,8,FALSE))</f>
        <v/>
      </c>
      <c r="S131" s="321">
        <f t="shared" si="8"/>
        <v>15</v>
      </c>
      <c r="T131" s="239">
        <f t="shared" si="6"/>
        <v>15</v>
      </c>
      <c r="U131" s="353" t="s">
        <v>2419</v>
      </c>
      <c r="V131" s="353" t="s">
        <v>2419</v>
      </c>
      <c r="W131" s="353" t="s">
        <v>2419</v>
      </c>
      <c r="X131" s="353" t="s">
        <v>2419</v>
      </c>
      <c r="Y131" s="353" t="s">
        <v>2419</v>
      </c>
      <c r="Z131" s="353" t="s">
        <v>2419</v>
      </c>
      <c r="AA131" s="353" t="s">
        <v>2419</v>
      </c>
      <c r="AB131" s="353" t="s">
        <v>2419</v>
      </c>
    </row>
    <row r="132" spans="1:28" ht="171" thickBot="1" x14ac:dyDescent="0.25">
      <c r="A132" s="195">
        <f t="shared" si="9"/>
        <v>115</v>
      </c>
      <c r="B132" s="196" t="s">
        <v>215</v>
      </c>
      <c r="C132" s="196" t="s">
        <v>77</v>
      </c>
      <c r="D132" s="196" t="str">
        <f>VLOOKUP(B132,'HECVAT - Full'!A$3:D$321,4,TRUE)</f>
        <v>NA</v>
      </c>
      <c r="E132" s="282" t="s">
        <v>2419</v>
      </c>
      <c r="F132" s="282" t="s">
        <v>2754</v>
      </c>
      <c r="G132" s="301" t="s">
        <v>2755</v>
      </c>
      <c r="H132" s="299" t="s">
        <v>3010</v>
      </c>
      <c r="I132" s="300" t="s">
        <v>3009</v>
      </c>
      <c r="J132" s="213" t="str">
        <f t="shared" si="7"/>
        <v>TRUE</v>
      </c>
      <c r="K132" s="342">
        <v>1</v>
      </c>
      <c r="L132" s="213" t="s">
        <v>1767</v>
      </c>
      <c r="M132" s="239" t="s">
        <v>15</v>
      </c>
      <c r="N132" s="201" t="str">
        <f>VLOOKUP(B132,'HECVAT - Full'!A:E,3,FALSE)</f>
        <v>Yes</v>
      </c>
      <c r="O132" s="321" t="str">
        <f>IF(LEN(VLOOKUP(B132,'Analyst Report'!$A:$H,6,TRUE))= 0,"",VLOOKUP(B132,'Analyst Report'!$A:$H,6,TRUE))</f>
        <v/>
      </c>
      <c r="P132" s="239">
        <f t="shared" si="5"/>
        <v>1</v>
      </c>
      <c r="Q132" s="201">
        <v>25</v>
      </c>
      <c r="R132" s="239" t="str">
        <f>IF(LEN(VLOOKUP(B132,'Analyst Report'!$A$30:$H$289,8,FALSE))= 0,"",VLOOKUP(B132,'Analyst Report'!$A$30:$H$289,8,FALSE))</f>
        <v/>
      </c>
      <c r="S132" s="321">
        <f t="shared" si="8"/>
        <v>25</v>
      </c>
      <c r="T132" s="239">
        <f t="shared" si="6"/>
        <v>25</v>
      </c>
      <c r="U132" s="353" t="s">
        <v>2419</v>
      </c>
      <c r="V132" s="353" t="s">
        <v>2419</v>
      </c>
      <c r="W132" s="353" t="s">
        <v>2419</v>
      </c>
      <c r="X132" s="353" t="s">
        <v>2419</v>
      </c>
      <c r="Y132" s="353" t="s">
        <v>2419</v>
      </c>
      <c r="Z132" s="353" t="s">
        <v>2419</v>
      </c>
      <c r="AA132" s="353" t="s">
        <v>2419</v>
      </c>
      <c r="AB132" s="353" t="s">
        <v>2419</v>
      </c>
    </row>
    <row r="133" spans="1:28" ht="171" thickBot="1" x14ac:dyDescent="0.25">
      <c r="A133" s="195">
        <f t="shared" si="9"/>
        <v>116</v>
      </c>
      <c r="B133" s="196" t="s">
        <v>216</v>
      </c>
      <c r="C133" s="196" t="s">
        <v>78</v>
      </c>
      <c r="D133" s="196" t="str">
        <f>VLOOKUP(B133,'HECVAT - Full'!A$3:D$321,4,TRUE)</f>
        <v>NA</v>
      </c>
      <c r="E133" s="282" t="s">
        <v>2419</v>
      </c>
      <c r="F133" s="282" t="s">
        <v>2756</v>
      </c>
      <c r="G133" s="301" t="s">
        <v>2757</v>
      </c>
      <c r="H133" s="299" t="s">
        <v>3010</v>
      </c>
      <c r="I133" s="300" t="s">
        <v>3009</v>
      </c>
      <c r="J133" s="213" t="str">
        <f t="shared" si="7"/>
        <v>FALSE</v>
      </c>
      <c r="K133" s="342">
        <v>1</v>
      </c>
      <c r="L133" s="213" t="s">
        <v>1767</v>
      </c>
      <c r="M133" s="239" t="s">
        <v>15</v>
      </c>
      <c r="N133" s="201">
        <f>VLOOKUP(B133,'HECVAT - Full'!A:E,3,FALSE)</f>
        <v>0</v>
      </c>
      <c r="O133" s="321" t="str">
        <f>IF(LEN(VLOOKUP(B133,'Analyst Report'!$A:$H,6,TRUE))= 0,"",VLOOKUP(B133,'Analyst Report'!$A:$H,6,TRUE))</f>
        <v/>
      </c>
      <c r="P133" s="239">
        <f t="shared" si="5"/>
        <v>0</v>
      </c>
      <c r="Q133" s="201">
        <v>0</v>
      </c>
      <c r="R133" s="239" t="str">
        <f>IF(LEN(VLOOKUP(B133,'Analyst Report'!$A$30:$H$289,8,FALSE))= 0,"",VLOOKUP(B133,'Analyst Report'!$A$30:$H$289,8,FALSE))</f>
        <v/>
      </c>
      <c r="S133" s="321">
        <f t="shared" si="8"/>
        <v>0</v>
      </c>
      <c r="T133" s="239">
        <f t="shared" si="6"/>
        <v>0</v>
      </c>
      <c r="U133" s="353" t="s">
        <v>2419</v>
      </c>
      <c r="V133" s="353" t="s">
        <v>2419</v>
      </c>
      <c r="W133" s="353" t="s">
        <v>2419</v>
      </c>
      <c r="X133" s="353" t="s">
        <v>2419</v>
      </c>
      <c r="Y133" s="353" t="s">
        <v>2419</v>
      </c>
      <c r="Z133" s="353" t="s">
        <v>2419</v>
      </c>
      <c r="AA133" s="353" t="s">
        <v>2419</v>
      </c>
      <c r="AB133" s="353" t="s">
        <v>2419</v>
      </c>
    </row>
    <row r="134" spans="1:28" ht="193" thickBot="1" x14ac:dyDescent="0.2">
      <c r="A134" s="195">
        <f t="shared" si="9"/>
        <v>117</v>
      </c>
      <c r="B134" s="196" t="s">
        <v>217</v>
      </c>
      <c r="C134" s="196" t="s">
        <v>2540</v>
      </c>
      <c r="D134" s="196">
        <f>VLOOKUP(B134,'HECVAT - Full'!A$3:D$321,4,TRUE)</f>
        <v>0</v>
      </c>
      <c r="E134" s="306" t="s">
        <v>2678</v>
      </c>
      <c r="F134" s="265" t="s">
        <v>2541</v>
      </c>
      <c r="G134" s="265" t="s">
        <v>2256</v>
      </c>
      <c r="H134" s="267" t="s">
        <v>2542</v>
      </c>
      <c r="I134" s="268" t="s">
        <v>2352</v>
      </c>
      <c r="J134" s="213" t="str">
        <f t="shared" si="7"/>
        <v>FALSE</v>
      </c>
      <c r="K134" s="342">
        <f>IF(N133="Yes",1,0)</f>
        <v>0</v>
      </c>
      <c r="L134" s="213" t="s">
        <v>1767</v>
      </c>
      <c r="M134" s="239" t="s">
        <v>15</v>
      </c>
      <c r="N134" s="201" t="str">
        <f>VLOOKUP(B134,'HECVAT - Full'!A:E,3,FALSE)</f>
        <v>Yes</v>
      </c>
      <c r="O134" s="321" t="str">
        <f>IF(LEN(VLOOKUP(B134,'Analyst Report'!$A:$H,6,TRUE))= 0,"",VLOOKUP(B134,'Analyst Report'!$A:$H,6,TRUE))</f>
        <v/>
      </c>
      <c r="P134" s="239">
        <f t="shared" si="5"/>
        <v>1</v>
      </c>
      <c r="Q134" s="201">
        <v>15</v>
      </c>
      <c r="R134" s="239" t="str">
        <f>IF(LEN(VLOOKUP(B134,'Analyst Report'!$A$30:$H$289,8,FALSE))= 0,"",VLOOKUP(B134,'Analyst Report'!$A$30:$H$289,8,FALSE))</f>
        <v/>
      </c>
      <c r="S134" s="321">
        <f t="shared" si="8"/>
        <v>0</v>
      </c>
      <c r="T134" s="239">
        <f t="shared" si="6"/>
        <v>0</v>
      </c>
      <c r="U134" s="353" t="s">
        <v>2419</v>
      </c>
      <c r="V134" s="353" t="s">
        <v>2419</v>
      </c>
      <c r="W134" s="353" t="s">
        <v>2419</v>
      </c>
      <c r="X134" s="353" t="s">
        <v>2419</v>
      </c>
      <c r="Y134" s="353" t="s">
        <v>2419</v>
      </c>
      <c r="Z134" s="353" t="s">
        <v>2419</v>
      </c>
      <c r="AA134" s="353" t="s">
        <v>2419</v>
      </c>
      <c r="AB134" s="353" t="s">
        <v>2419</v>
      </c>
    </row>
    <row r="135" spans="1:28" ht="137" thickBot="1" x14ac:dyDescent="0.25">
      <c r="A135" s="195">
        <f t="shared" si="9"/>
        <v>118</v>
      </c>
      <c r="B135" s="196" t="s">
        <v>218</v>
      </c>
      <c r="C135" s="196" t="s">
        <v>431</v>
      </c>
      <c r="D135" s="196">
        <f>VLOOKUP(B135,'HECVAT - Full'!A$3:D$321,4,TRUE)</f>
        <v>0</v>
      </c>
      <c r="E135" s="282" t="s">
        <v>2419</v>
      </c>
      <c r="F135" s="301" t="s">
        <v>2758</v>
      </c>
      <c r="G135" s="301" t="s">
        <v>2759</v>
      </c>
      <c r="H135" s="302" t="s">
        <v>3011</v>
      </c>
      <c r="I135" s="303" t="s">
        <v>3012</v>
      </c>
      <c r="J135" s="213" t="str">
        <f t="shared" si="7"/>
        <v>FALSE</v>
      </c>
      <c r="K135" s="342">
        <v>1</v>
      </c>
      <c r="L135" s="213" t="s">
        <v>1767</v>
      </c>
      <c r="M135" s="323" t="s">
        <v>15</v>
      </c>
      <c r="N135" s="201" t="str">
        <f>VLOOKUP(B135,'HECVAT - Full'!A:E,3,FALSE)</f>
        <v>Yes</v>
      </c>
      <c r="O135" s="321" t="str">
        <f>IF(LEN(VLOOKUP(B135,'Analyst Report'!$A:$H,6,TRUE))= 0,"",VLOOKUP(B135,'Analyst Report'!$A:$H,6,TRUE))</f>
        <v/>
      </c>
      <c r="P135" s="239">
        <f t="shared" si="5"/>
        <v>1</v>
      </c>
      <c r="Q135" s="201">
        <v>20</v>
      </c>
      <c r="R135" s="239" t="str">
        <f>IF(LEN(VLOOKUP(B135,'Analyst Report'!$A$30:$H$289,8,FALSE))= 0,"",VLOOKUP(B135,'Analyst Report'!$A$30:$H$289,8,FALSE))</f>
        <v/>
      </c>
      <c r="S135" s="321">
        <f t="shared" si="8"/>
        <v>20</v>
      </c>
      <c r="T135" s="239">
        <f t="shared" si="6"/>
        <v>20</v>
      </c>
      <c r="U135" s="353" t="s">
        <v>2419</v>
      </c>
      <c r="V135" s="353" t="s">
        <v>2419</v>
      </c>
      <c r="W135" s="353" t="s">
        <v>2419</v>
      </c>
      <c r="X135" s="353" t="s">
        <v>2419</v>
      </c>
      <c r="Y135" s="353" t="s">
        <v>2419</v>
      </c>
      <c r="Z135" s="353" t="s">
        <v>2419</v>
      </c>
      <c r="AA135" s="353" t="s">
        <v>2419</v>
      </c>
      <c r="AB135" s="353" t="s">
        <v>2419</v>
      </c>
    </row>
    <row r="136" spans="1:28" ht="239" thickBot="1" x14ac:dyDescent="0.25">
      <c r="A136" s="195">
        <f t="shared" si="9"/>
        <v>119</v>
      </c>
      <c r="B136" s="196" t="s">
        <v>219</v>
      </c>
      <c r="C136" s="196" t="s">
        <v>2259</v>
      </c>
      <c r="D136" s="196" t="str">
        <f>VLOOKUP(B136,'HECVAT - Full'!A$3:D$321,4,TRUE)</f>
        <v>Backups made by institutional backup service.</v>
      </c>
      <c r="E136" s="282" t="s">
        <v>2419</v>
      </c>
      <c r="F136" s="282" t="s">
        <v>2763</v>
      </c>
      <c r="G136" s="301" t="s">
        <v>2760</v>
      </c>
      <c r="H136" s="299" t="s">
        <v>3013</v>
      </c>
      <c r="I136" s="300" t="s">
        <v>3014</v>
      </c>
      <c r="J136" s="213" t="str">
        <f t="shared" si="7"/>
        <v>FALSE</v>
      </c>
      <c r="K136" s="342">
        <v>1</v>
      </c>
      <c r="L136" s="213" t="s">
        <v>1767</v>
      </c>
      <c r="M136" s="323" t="s">
        <v>15</v>
      </c>
      <c r="N136" s="201" t="str">
        <f>VLOOKUP(B136,'HECVAT - Full'!A:E,3,FALSE)</f>
        <v>Yes</v>
      </c>
      <c r="O136" s="321" t="str">
        <f>IF(LEN(VLOOKUP(B136,'Analyst Report'!$A:$H,6,TRUE))= 0,"",VLOOKUP(B136,'Analyst Report'!$A:$H,6,TRUE))</f>
        <v/>
      </c>
      <c r="P136" s="239">
        <f t="shared" si="5"/>
        <v>1</v>
      </c>
      <c r="Q136" s="201">
        <v>20</v>
      </c>
      <c r="R136" s="239" t="str">
        <f>IF(LEN(VLOOKUP(B136,'Analyst Report'!$A$30:$H$289,8,FALSE))= 0,"",VLOOKUP(B136,'Analyst Report'!$A$30:$H$289,8,FALSE))</f>
        <v/>
      </c>
      <c r="S136" s="321">
        <f t="shared" si="8"/>
        <v>20</v>
      </c>
      <c r="T136" s="239">
        <f t="shared" si="6"/>
        <v>20</v>
      </c>
      <c r="U136" s="353" t="s">
        <v>2419</v>
      </c>
      <c r="V136" s="353" t="s">
        <v>2419</v>
      </c>
      <c r="W136" s="353" t="s">
        <v>2419</v>
      </c>
      <c r="X136" s="353" t="s">
        <v>2419</v>
      </c>
      <c r="Y136" s="353" t="s">
        <v>2419</v>
      </c>
      <c r="Z136" s="353" t="s">
        <v>2419</v>
      </c>
      <c r="AA136" s="353" t="s">
        <v>2419</v>
      </c>
      <c r="AB136" s="353" t="s">
        <v>2419</v>
      </c>
    </row>
    <row r="137" spans="1:28" ht="188" thickBot="1" x14ac:dyDescent="0.25">
      <c r="A137" s="195">
        <f t="shared" si="9"/>
        <v>120</v>
      </c>
      <c r="B137" s="196" t="s">
        <v>220</v>
      </c>
      <c r="C137" s="196" t="s">
        <v>432</v>
      </c>
      <c r="D137" s="196">
        <f>VLOOKUP(B137,'HECVAT - Full'!A$3:D$321,4,TRUE)</f>
        <v>10</v>
      </c>
      <c r="E137" s="282" t="s">
        <v>2419</v>
      </c>
      <c r="F137" s="282" t="s">
        <v>2761</v>
      </c>
      <c r="G137" s="301" t="s">
        <v>2762</v>
      </c>
      <c r="H137" s="299" t="s">
        <v>3015</v>
      </c>
      <c r="I137" s="300" t="s">
        <v>3016</v>
      </c>
      <c r="J137" s="213" t="str">
        <f t="shared" si="7"/>
        <v>FALSE</v>
      </c>
      <c r="K137" s="342"/>
      <c r="L137" s="213"/>
      <c r="M137" s="239" t="s">
        <v>15</v>
      </c>
      <c r="N137" s="201" t="str">
        <f>VLOOKUP(B137,'HECVAT - Full'!A:E,3,FALSE)</f>
        <v>Yes</v>
      </c>
      <c r="O137" s="321" t="str">
        <f>IF(LEN(VLOOKUP(B137,'Analyst Report'!$A:$H,6,TRUE))= 0,"",VLOOKUP(B137,'Analyst Report'!$A:$H,6,TRUE))</f>
        <v/>
      </c>
      <c r="P137" s="239">
        <f t="shared" si="5"/>
        <v>1</v>
      </c>
      <c r="Q137" s="201">
        <v>20</v>
      </c>
      <c r="R137" s="239" t="str">
        <f>IF(LEN(VLOOKUP(B137,'Analyst Report'!$A$30:$H$289,8,FALSE))= 0,"",VLOOKUP(B137,'Analyst Report'!$A$30:$H$289,8,FALSE))</f>
        <v/>
      </c>
      <c r="S137" s="321">
        <f t="shared" si="8"/>
        <v>0</v>
      </c>
      <c r="T137" s="239">
        <f t="shared" si="6"/>
        <v>0</v>
      </c>
      <c r="U137" s="353" t="s">
        <v>2419</v>
      </c>
      <c r="V137" s="353" t="s">
        <v>2419</v>
      </c>
      <c r="W137" s="353" t="s">
        <v>2419</v>
      </c>
      <c r="X137" s="353" t="s">
        <v>2419</v>
      </c>
      <c r="Y137" s="353" t="s">
        <v>2419</v>
      </c>
      <c r="Z137" s="353" t="s">
        <v>2419</v>
      </c>
      <c r="AA137" s="353" t="s">
        <v>2419</v>
      </c>
      <c r="AB137" s="353" t="s">
        <v>2419</v>
      </c>
    </row>
    <row r="138" spans="1:28" ht="222" thickBot="1" x14ac:dyDescent="0.25">
      <c r="A138" s="195">
        <f t="shared" si="9"/>
        <v>121</v>
      </c>
      <c r="B138" s="196" t="s">
        <v>221</v>
      </c>
      <c r="C138" s="196" t="s">
        <v>2286</v>
      </c>
      <c r="D138" s="196">
        <f>VLOOKUP(B138,'HECVAT - Full'!A$3:D$321,4,TRUE)</f>
        <v>0</v>
      </c>
      <c r="E138" s="282" t="s">
        <v>2419</v>
      </c>
      <c r="F138" s="282" t="s">
        <v>2419</v>
      </c>
      <c r="G138" s="301" t="s">
        <v>2764</v>
      </c>
      <c r="H138" s="299" t="s">
        <v>3017</v>
      </c>
      <c r="I138" s="300" t="s">
        <v>3018</v>
      </c>
      <c r="J138" s="213" t="str">
        <f t="shared" si="7"/>
        <v>TRUE</v>
      </c>
      <c r="K138" s="342">
        <v>1</v>
      </c>
      <c r="L138" s="213" t="s">
        <v>1767</v>
      </c>
      <c r="M138" s="323" t="s">
        <v>18</v>
      </c>
      <c r="N138" s="201" t="str">
        <f>VLOOKUP(B138,'HECVAT - Full'!A:E,3,FALSE)</f>
        <v>No</v>
      </c>
      <c r="O138" s="321" t="str">
        <f>IF(LEN(VLOOKUP(B138,'Analyst Report'!$A:$H,6,TRUE))= 0,"",VLOOKUP(B138,'Analyst Report'!$A:$H,6,TRUE))</f>
        <v/>
      </c>
      <c r="P138" s="239">
        <f t="shared" si="5"/>
        <v>1</v>
      </c>
      <c r="Q138" s="201">
        <v>25</v>
      </c>
      <c r="R138" s="239" t="str">
        <f>IF(LEN(VLOOKUP(B138,'Analyst Report'!$A$30:$H$289,8,FALSE))= 0,"",VLOOKUP(B138,'Analyst Report'!$A$30:$H$289,8,FALSE))</f>
        <v/>
      </c>
      <c r="S138" s="321">
        <f t="shared" si="8"/>
        <v>25</v>
      </c>
      <c r="T138" s="239">
        <f t="shared" si="6"/>
        <v>25</v>
      </c>
      <c r="U138" s="353" t="s">
        <v>2419</v>
      </c>
      <c r="V138" s="353" t="s">
        <v>2419</v>
      </c>
      <c r="W138" s="353" t="s">
        <v>2419</v>
      </c>
      <c r="X138" s="353" t="s">
        <v>2419</v>
      </c>
      <c r="Y138" s="353" t="s">
        <v>2419</v>
      </c>
      <c r="Z138" s="353" t="s">
        <v>2419</v>
      </c>
      <c r="AA138" s="353" t="s">
        <v>2419</v>
      </c>
      <c r="AB138" s="353" t="s">
        <v>2419</v>
      </c>
    </row>
    <row r="139" spans="1:28" ht="49.5" customHeight="1" thickBot="1" x14ac:dyDescent="0.25">
      <c r="A139" s="195">
        <f t="shared" si="9"/>
        <v>122</v>
      </c>
      <c r="B139" s="196" t="s">
        <v>222</v>
      </c>
      <c r="C139" s="196" t="s">
        <v>430</v>
      </c>
      <c r="D139" s="196">
        <f>VLOOKUP(B139,'HECVAT - Full'!A$3:D$321,4,TRUE)</f>
        <v>0</v>
      </c>
      <c r="E139" s="282" t="s">
        <v>2419</v>
      </c>
      <c r="F139" s="282" t="s">
        <v>2765</v>
      </c>
      <c r="G139" s="301" t="s">
        <v>2766</v>
      </c>
      <c r="H139" s="299" t="s">
        <v>3019</v>
      </c>
      <c r="I139" s="300" t="s">
        <v>3020</v>
      </c>
      <c r="J139" s="213" t="str">
        <f t="shared" si="7"/>
        <v>FALSE</v>
      </c>
      <c r="K139" s="342">
        <v>1</v>
      </c>
      <c r="L139" s="213" t="s">
        <v>1767</v>
      </c>
      <c r="M139" s="323" t="s">
        <v>15</v>
      </c>
      <c r="N139" s="201" t="str">
        <f>VLOOKUP(B139,'HECVAT - Full'!A:E,3,FALSE)</f>
        <v>Yes</v>
      </c>
      <c r="O139" s="321" t="str">
        <f>IF(LEN(VLOOKUP(B139,'Analyst Report'!$A:$H,6,TRUE))= 0,"",VLOOKUP(B139,'Analyst Report'!$A:$H,6,TRUE))</f>
        <v/>
      </c>
      <c r="P139" s="239">
        <f t="shared" si="5"/>
        <v>1</v>
      </c>
      <c r="Q139" s="201">
        <v>15</v>
      </c>
      <c r="R139" s="239" t="str">
        <f>IF(LEN(VLOOKUP(B139,'Analyst Report'!$A$30:$H$289,8,FALSE))= 0,"",VLOOKUP(B139,'Analyst Report'!$A$30:$H$289,8,FALSE))</f>
        <v/>
      </c>
      <c r="S139" s="321">
        <f t="shared" si="8"/>
        <v>15</v>
      </c>
      <c r="T139" s="239">
        <f t="shared" si="6"/>
        <v>15</v>
      </c>
      <c r="U139" s="353" t="s">
        <v>2419</v>
      </c>
      <c r="V139" s="353" t="s">
        <v>2419</v>
      </c>
      <c r="W139" s="353" t="s">
        <v>2419</v>
      </c>
      <c r="X139" s="353" t="s">
        <v>2419</v>
      </c>
      <c r="Y139" s="353" t="s">
        <v>2419</v>
      </c>
      <c r="Z139" s="353" t="s">
        <v>2419</v>
      </c>
      <c r="AA139" s="353" t="s">
        <v>2419</v>
      </c>
      <c r="AB139" s="353" t="s">
        <v>2419</v>
      </c>
    </row>
    <row r="140" spans="1:28" ht="307" thickBot="1" x14ac:dyDescent="0.25">
      <c r="A140" s="195">
        <f t="shared" si="9"/>
        <v>123</v>
      </c>
      <c r="B140" s="196" t="s">
        <v>223</v>
      </c>
      <c r="C140" s="196" t="s">
        <v>2296</v>
      </c>
      <c r="D140" s="196" t="str">
        <f>VLOOKUP(B140,'HECVAT - Full'!A$3:D$321,4,TRUE)</f>
        <v>Managed at institution level</v>
      </c>
      <c r="E140" s="282" t="s">
        <v>2419</v>
      </c>
      <c r="F140" s="282" t="s">
        <v>2767</v>
      </c>
      <c r="G140" s="301" t="s">
        <v>2767</v>
      </c>
      <c r="H140" s="299" t="s">
        <v>3021</v>
      </c>
      <c r="I140" s="300" t="s">
        <v>3022</v>
      </c>
      <c r="J140" s="213" t="str">
        <f t="shared" si="7"/>
        <v>FALSE</v>
      </c>
      <c r="K140" s="342">
        <v>1</v>
      </c>
      <c r="L140" s="213" t="s">
        <v>1767</v>
      </c>
      <c r="M140" s="239" t="s">
        <v>15</v>
      </c>
      <c r="N140" s="201" t="str">
        <f>VLOOKUP(B140,'HECVAT - Full'!A:E,3,FALSE)</f>
        <v>Yes</v>
      </c>
      <c r="O140" s="321" t="str">
        <f>IF(LEN(VLOOKUP(B140,'Analyst Report'!$A:$H,6,TRUE))= 0,"",VLOOKUP(B140,'Analyst Report'!$A:$H,6,TRUE))</f>
        <v/>
      </c>
      <c r="P140" s="239">
        <f t="shared" si="5"/>
        <v>1</v>
      </c>
      <c r="Q140" s="201">
        <v>10</v>
      </c>
      <c r="R140" s="239" t="str">
        <f>IF(LEN(VLOOKUP(B140,'Analyst Report'!$A$30:$H$289,8,FALSE))= 0,"",VLOOKUP(B140,'Analyst Report'!$A$30:$H$289,8,FALSE))</f>
        <v/>
      </c>
      <c r="S140" s="321">
        <f t="shared" si="8"/>
        <v>10</v>
      </c>
      <c r="T140" s="239">
        <f t="shared" si="6"/>
        <v>10</v>
      </c>
      <c r="U140" s="353" t="s">
        <v>2419</v>
      </c>
      <c r="V140" s="353" t="s">
        <v>2419</v>
      </c>
      <c r="W140" s="353" t="s">
        <v>2419</v>
      </c>
      <c r="X140" s="353" t="s">
        <v>2419</v>
      </c>
      <c r="Y140" s="353" t="s">
        <v>2419</v>
      </c>
      <c r="Z140" s="353" t="s">
        <v>2419</v>
      </c>
      <c r="AA140" s="353" t="s">
        <v>2419</v>
      </c>
      <c r="AB140" s="353" t="s">
        <v>2419</v>
      </c>
    </row>
    <row r="141" spans="1:28" ht="177" thickBot="1" x14ac:dyDescent="0.2">
      <c r="A141" s="195">
        <f t="shared" si="9"/>
        <v>124</v>
      </c>
      <c r="B141" s="196" t="s">
        <v>224</v>
      </c>
      <c r="C141" s="196" t="s">
        <v>2543</v>
      </c>
      <c r="D141" s="196">
        <f>VLOOKUP(B141,'HECVAT - Full'!A$3:D$321,4,TRUE)</f>
        <v>0</v>
      </c>
      <c r="E141" s="265" t="s">
        <v>2419</v>
      </c>
      <c r="F141" s="283" t="s">
        <v>2544</v>
      </c>
      <c r="G141" s="283" t="s">
        <v>2545</v>
      </c>
      <c r="H141" s="293" t="s">
        <v>2546</v>
      </c>
      <c r="I141" s="305" t="s">
        <v>2353</v>
      </c>
      <c r="J141" s="213" t="str">
        <f t="shared" si="7"/>
        <v>FALSE</v>
      </c>
      <c r="K141" s="342">
        <v>1</v>
      </c>
      <c r="L141" s="213" t="s">
        <v>1767</v>
      </c>
      <c r="M141" s="239" t="s">
        <v>15</v>
      </c>
      <c r="N141" s="201">
        <f>VLOOKUP(B141,'HECVAT - Full'!A:E,3,FALSE)</f>
        <v>0</v>
      </c>
      <c r="O141" s="321" t="str">
        <f>IF(LEN(VLOOKUP(B141,'Analyst Report'!$A:$H,6,TRUE))= 0,"",VLOOKUP(B141,'Analyst Report'!$A:$H,6,TRUE))</f>
        <v/>
      </c>
      <c r="P141" s="239">
        <f t="shared" si="5"/>
        <v>0</v>
      </c>
      <c r="Q141" s="201">
        <v>20</v>
      </c>
      <c r="R141" s="239" t="str">
        <f>IF(LEN(VLOOKUP(B141,'Analyst Report'!$A$30:$H$289,8,FALSE))= 0,"",VLOOKUP(B141,'Analyst Report'!$A$30:$H$289,8,FALSE))</f>
        <v/>
      </c>
      <c r="S141" s="321">
        <f t="shared" si="8"/>
        <v>20</v>
      </c>
      <c r="T141" s="239">
        <f t="shared" si="6"/>
        <v>0</v>
      </c>
      <c r="U141" s="353" t="s">
        <v>2419</v>
      </c>
      <c r="V141" s="353" t="s">
        <v>2419</v>
      </c>
      <c r="W141" s="353" t="s">
        <v>2419</v>
      </c>
      <c r="X141" s="353" t="s">
        <v>2419</v>
      </c>
      <c r="Y141" s="353" t="s">
        <v>2419</v>
      </c>
      <c r="Z141" s="353" t="s">
        <v>2419</v>
      </c>
      <c r="AA141" s="353" t="s">
        <v>2419</v>
      </c>
      <c r="AB141" s="353" t="s">
        <v>2419</v>
      </c>
    </row>
    <row r="142" spans="1:28" ht="239" thickBot="1" x14ac:dyDescent="0.25">
      <c r="A142" s="195">
        <f t="shared" si="9"/>
        <v>125</v>
      </c>
      <c r="B142" s="196" t="s">
        <v>225</v>
      </c>
      <c r="C142" s="196" t="s">
        <v>2737</v>
      </c>
      <c r="D142" s="196">
        <f>VLOOKUP(B142,'HECVAT - Full'!A$3:D$321,4,TRUE)</f>
        <v>0</v>
      </c>
      <c r="E142" s="282" t="s">
        <v>2419</v>
      </c>
      <c r="F142" s="282" t="s">
        <v>2768</v>
      </c>
      <c r="G142" s="301"/>
      <c r="H142" s="299" t="s">
        <v>3023</v>
      </c>
      <c r="I142" s="300" t="s">
        <v>3024</v>
      </c>
      <c r="J142" s="213" t="str">
        <f t="shared" si="7"/>
        <v>FALSE</v>
      </c>
      <c r="K142" s="342"/>
      <c r="L142" s="213"/>
      <c r="M142" s="239" t="s">
        <v>18</v>
      </c>
      <c r="N142" s="201">
        <f>VLOOKUP(B142,'HECVAT - Full'!A:E,3,FALSE)</f>
        <v>0</v>
      </c>
      <c r="O142" s="321" t="str">
        <f>IF(LEN(VLOOKUP(B142,'Analyst Report'!$A:$H,6,TRUE))= 0,"",VLOOKUP(B142,'Analyst Report'!$A:$H,6,TRUE))</f>
        <v/>
      </c>
      <c r="P142" s="239">
        <f t="shared" ref="P142:P185" si="10">IF((O142=""),(IF(ISNUMBER(FIND(M142,N142)), 1, 0)),(IF(ISNUMBER(FIND(M142,O142)), 1, 0)))</f>
        <v>0</v>
      </c>
      <c r="Q142" s="201">
        <v>20</v>
      </c>
      <c r="R142" s="239" t="str">
        <f>IF(LEN(VLOOKUP(B142,'Analyst Report'!$A$30:$H$289,8,FALSE))= 0,"",VLOOKUP(B142,'Analyst Report'!$A$30:$H$289,8,FALSE))</f>
        <v/>
      </c>
      <c r="S142" s="321">
        <f t="shared" si="8"/>
        <v>0</v>
      </c>
      <c r="T142" s="239">
        <f t="shared" ref="T142:T185" si="11">P142*S142</f>
        <v>0</v>
      </c>
      <c r="U142" s="353" t="s">
        <v>2419</v>
      </c>
      <c r="V142" s="353" t="s">
        <v>2419</v>
      </c>
      <c r="W142" s="353" t="s">
        <v>2419</v>
      </c>
      <c r="X142" s="353" t="s">
        <v>2419</v>
      </c>
      <c r="Y142" s="353" t="s">
        <v>2419</v>
      </c>
      <c r="Z142" s="353" t="s">
        <v>2419</v>
      </c>
      <c r="AA142" s="353" t="s">
        <v>2419</v>
      </c>
      <c r="AB142" s="353" t="s">
        <v>2419</v>
      </c>
    </row>
    <row r="143" spans="1:28" ht="239" thickBot="1" x14ac:dyDescent="0.25">
      <c r="A143" s="195">
        <f t="shared" si="9"/>
        <v>126</v>
      </c>
      <c r="B143" s="196" t="s">
        <v>226</v>
      </c>
      <c r="C143" s="196" t="s">
        <v>82</v>
      </c>
      <c r="D143" s="196">
        <f>VLOOKUP(B143,'HECVAT - Full'!A$3:D$321,4,TRUE)</f>
        <v>0</v>
      </c>
      <c r="E143" s="282" t="s">
        <v>2419</v>
      </c>
      <c r="F143" s="282" t="s">
        <v>2770</v>
      </c>
      <c r="G143" s="301" t="s">
        <v>2769</v>
      </c>
      <c r="H143" s="302" t="s">
        <v>3023</v>
      </c>
      <c r="I143" s="303" t="s">
        <v>2353</v>
      </c>
      <c r="J143" s="213" t="str">
        <f t="shared" si="7"/>
        <v>TRUE</v>
      </c>
      <c r="K143" s="342">
        <v>1</v>
      </c>
      <c r="L143" s="213" t="s">
        <v>1767</v>
      </c>
      <c r="M143" s="239" t="s">
        <v>15</v>
      </c>
      <c r="N143" s="201">
        <f>VLOOKUP(B143,'HECVAT - Full'!A:E,3,FALSE)</f>
        <v>0</v>
      </c>
      <c r="O143" s="321" t="str">
        <f>IF(LEN(VLOOKUP(B143,'Analyst Report'!$A:$H,6,TRUE))= 0,"",VLOOKUP(B143,'Analyst Report'!$A:$H,6,TRUE))</f>
        <v/>
      </c>
      <c r="P143" s="239">
        <f t="shared" si="10"/>
        <v>0</v>
      </c>
      <c r="Q143" s="201">
        <v>25</v>
      </c>
      <c r="R143" s="239" t="str">
        <f>IF(LEN(VLOOKUP(B143,'Analyst Report'!$A$30:$H$289,8,FALSE))= 0,"",VLOOKUP(B143,'Analyst Report'!$A$30:$H$289,8,FALSE))</f>
        <v/>
      </c>
      <c r="S143" s="321">
        <f t="shared" si="8"/>
        <v>25</v>
      </c>
      <c r="T143" s="239">
        <f t="shared" si="11"/>
        <v>0</v>
      </c>
      <c r="U143" s="353" t="s">
        <v>2419</v>
      </c>
      <c r="V143" s="353" t="s">
        <v>2419</v>
      </c>
      <c r="W143" s="353" t="s">
        <v>2419</v>
      </c>
      <c r="X143" s="353" t="s">
        <v>2419</v>
      </c>
      <c r="Y143" s="353" t="s">
        <v>2419</v>
      </c>
      <c r="Z143" s="353" t="s">
        <v>2419</v>
      </c>
      <c r="AA143" s="353" t="s">
        <v>2419</v>
      </c>
      <c r="AB143" s="353" t="s">
        <v>2419</v>
      </c>
    </row>
    <row r="144" spans="1:28" ht="30.75" customHeight="1" thickBot="1" x14ac:dyDescent="0.25">
      <c r="A144" s="195">
        <f t="shared" si="9"/>
        <v>127</v>
      </c>
      <c r="B144" s="196" t="s">
        <v>227</v>
      </c>
      <c r="C144" s="196" t="s">
        <v>21</v>
      </c>
      <c r="D144" s="196">
        <f>VLOOKUP(B144,'HECVAT - Full'!A$3:D$321,4,TRUE)</f>
        <v>0</v>
      </c>
      <c r="E144" s="282" t="s">
        <v>2419</v>
      </c>
      <c r="F144" s="282" t="s">
        <v>2772</v>
      </c>
      <c r="G144" s="301" t="s">
        <v>2771</v>
      </c>
      <c r="H144" s="299" t="s">
        <v>3025</v>
      </c>
      <c r="I144" s="300" t="s">
        <v>3026</v>
      </c>
      <c r="J144" s="213" t="str">
        <f t="shared" si="7"/>
        <v>FALSE</v>
      </c>
      <c r="K144" s="342">
        <v>1</v>
      </c>
      <c r="L144" s="213" t="s">
        <v>1767</v>
      </c>
      <c r="M144" s="239" t="s">
        <v>15</v>
      </c>
      <c r="N144" s="201" t="str">
        <f>VLOOKUP(B144,'HECVAT - Full'!A:E,3,FALSE)</f>
        <v>Yes</v>
      </c>
      <c r="O144" s="321" t="str">
        <f>IF(LEN(VLOOKUP(B144,'Analyst Report'!$A:$H,6,TRUE))= 0,"",VLOOKUP(B144,'Analyst Report'!$A:$H,6,TRUE))</f>
        <v/>
      </c>
      <c r="P144" s="239">
        <f t="shared" si="10"/>
        <v>1</v>
      </c>
      <c r="Q144" s="201">
        <v>15</v>
      </c>
      <c r="R144" s="239" t="str">
        <f>IF(LEN(VLOOKUP(B144,'Analyst Report'!$A$30:$H$289,8,FALSE))= 0,"",VLOOKUP(B144,'Analyst Report'!$A$30:$H$289,8,FALSE))</f>
        <v/>
      </c>
      <c r="S144" s="321">
        <f t="shared" si="8"/>
        <v>15</v>
      </c>
      <c r="T144" s="239">
        <f t="shared" si="11"/>
        <v>15</v>
      </c>
      <c r="U144" s="353" t="s">
        <v>2419</v>
      </c>
      <c r="V144" s="353" t="s">
        <v>2419</v>
      </c>
      <c r="W144" s="353" t="s">
        <v>2419</v>
      </c>
      <c r="X144" s="353" t="s">
        <v>2419</v>
      </c>
      <c r="Y144" s="353" t="s">
        <v>2419</v>
      </c>
      <c r="Z144" s="353" t="s">
        <v>2419</v>
      </c>
      <c r="AA144" s="353" t="s">
        <v>2419</v>
      </c>
      <c r="AB144" s="353" t="s">
        <v>2419</v>
      </c>
    </row>
    <row r="145" spans="1:28" ht="177" thickBot="1" x14ac:dyDescent="0.2">
      <c r="A145" s="195">
        <f t="shared" si="9"/>
        <v>128</v>
      </c>
      <c r="B145" s="196" t="s">
        <v>228</v>
      </c>
      <c r="C145" s="196" t="s">
        <v>2679</v>
      </c>
      <c r="D145" s="196" t="str">
        <f>VLOOKUP(B145,'HECVAT - Full'!A$3:D$321,4,TRUE)</f>
        <v>Admins of system have access to all data in system.</v>
      </c>
      <c r="E145" s="265" t="s">
        <v>2419</v>
      </c>
      <c r="F145" s="265"/>
      <c r="G145" s="283" t="s">
        <v>2547</v>
      </c>
      <c r="H145" s="267" t="s">
        <v>2548</v>
      </c>
      <c r="I145" s="268" t="s">
        <v>2549</v>
      </c>
      <c r="J145" s="213" t="str">
        <f t="shared" si="7"/>
        <v>FALSE</v>
      </c>
      <c r="K145" s="342">
        <v>1</v>
      </c>
      <c r="L145" s="213" t="s">
        <v>1767</v>
      </c>
      <c r="M145" s="239" t="s">
        <v>15</v>
      </c>
      <c r="N145" s="201" t="str">
        <f>VLOOKUP(B145,'HECVAT - Full'!A:E,3,FALSE)</f>
        <v>Yes</v>
      </c>
      <c r="O145" s="321" t="str">
        <f>IF(LEN(VLOOKUP(B145,'Analyst Report'!$A:$H,6,TRUE))= 0,"",VLOOKUP(B145,'Analyst Report'!$A:$H,6,TRUE))</f>
        <v/>
      </c>
      <c r="P145" s="239">
        <f t="shared" si="10"/>
        <v>1</v>
      </c>
      <c r="Q145" s="201">
        <v>20</v>
      </c>
      <c r="R145" s="239" t="str">
        <f>IF(LEN(VLOOKUP(B145,'Analyst Report'!$A$30:$H$289,8,FALSE))= 0,"",VLOOKUP(B145,'Analyst Report'!$A$30:$H$289,8,FALSE))</f>
        <v/>
      </c>
      <c r="S145" s="321">
        <f t="shared" si="8"/>
        <v>20</v>
      </c>
      <c r="T145" s="239">
        <f t="shared" si="11"/>
        <v>20</v>
      </c>
      <c r="U145" s="353" t="s">
        <v>2419</v>
      </c>
      <c r="V145" s="353" t="s">
        <v>2419</v>
      </c>
      <c r="W145" s="353" t="s">
        <v>2419</v>
      </c>
      <c r="X145" s="353" t="s">
        <v>2419</v>
      </c>
      <c r="Y145" s="353" t="s">
        <v>2419</v>
      </c>
      <c r="Z145" s="353" t="s">
        <v>2419</v>
      </c>
      <c r="AA145" s="353" t="s">
        <v>2419</v>
      </c>
      <c r="AB145" s="353" t="s">
        <v>2419</v>
      </c>
    </row>
    <row r="146" spans="1:28" ht="307" thickBot="1" x14ac:dyDescent="0.25">
      <c r="A146" s="195">
        <f t="shared" si="9"/>
        <v>129</v>
      </c>
      <c r="B146" s="196" t="s">
        <v>229</v>
      </c>
      <c r="C146" s="196" t="s">
        <v>2646</v>
      </c>
      <c r="D146" s="196">
        <f>VLOOKUP(B146,'HECVAT - Full'!A$3:D$321,4,TRUE)</f>
        <v>0</v>
      </c>
      <c r="E146" s="282" t="s">
        <v>2419</v>
      </c>
      <c r="F146" s="282"/>
      <c r="G146" s="301" t="s">
        <v>3029</v>
      </c>
      <c r="H146" s="302" t="s">
        <v>3027</v>
      </c>
      <c r="I146" s="359" t="s">
        <v>3028</v>
      </c>
      <c r="J146" s="213" t="str">
        <f t="shared" si="7"/>
        <v>FALSE</v>
      </c>
      <c r="K146" s="342">
        <v>1</v>
      </c>
      <c r="L146" s="213" t="s">
        <v>1767</v>
      </c>
      <c r="M146" s="239" t="s">
        <v>15</v>
      </c>
      <c r="N146" s="201">
        <f>VLOOKUP(B146,'HECVAT - Full'!A:E,3,FALSE)</f>
        <v>0</v>
      </c>
      <c r="O146" s="321" t="str">
        <f>IF(LEN(VLOOKUP(B146,'Analyst Report'!$A:$H,6,TRUE))= 0,"",VLOOKUP(B146,'Analyst Report'!$A:$H,6,TRUE))</f>
        <v/>
      </c>
      <c r="P146" s="239">
        <f t="shared" si="10"/>
        <v>0</v>
      </c>
      <c r="Q146" s="201">
        <v>20</v>
      </c>
      <c r="R146" s="239" t="str">
        <f>IF(LEN(VLOOKUP(B146,'Analyst Report'!$A$30:$H$289,8,FALSE))= 0,"",VLOOKUP(B146,'Analyst Report'!$A$30:$H$289,8,FALSE))</f>
        <v/>
      </c>
      <c r="S146" s="321">
        <f t="shared" si="8"/>
        <v>20</v>
      </c>
      <c r="T146" s="239">
        <f t="shared" si="11"/>
        <v>0</v>
      </c>
      <c r="U146" s="353" t="s">
        <v>2419</v>
      </c>
      <c r="V146" s="353" t="s">
        <v>2419</v>
      </c>
      <c r="W146" s="353" t="s">
        <v>2419</v>
      </c>
      <c r="X146" s="353" t="s">
        <v>2419</v>
      </c>
      <c r="Y146" s="353" t="s">
        <v>2419</v>
      </c>
      <c r="Z146" s="353" t="s">
        <v>2419</v>
      </c>
      <c r="AA146" s="353" t="s">
        <v>2419</v>
      </c>
      <c r="AB146" s="353" t="s">
        <v>2419</v>
      </c>
    </row>
    <row r="147" spans="1:28" ht="396" thickBot="1" x14ac:dyDescent="0.2">
      <c r="A147" s="195">
        <f t="shared" si="9"/>
        <v>130</v>
      </c>
      <c r="B147" s="196" t="s">
        <v>230</v>
      </c>
      <c r="C147" s="196" t="s">
        <v>405</v>
      </c>
      <c r="D147" s="196">
        <f>VLOOKUP(B147,'HECVAT - Full'!A$3:D$321,4,TRUE)</f>
        <v>0</v>
      </c>
      <c r="E147" s="269" t="s">
        <v>2419</v>
      </c>
      <c r="F147" s="207"/>
      <c r="G147" s="207" t="s">
        <v>2773</v>
      </c>
      <c r="H147" s="198" t="s">
        <v>3030</v>
      </c>
      <c r="I147" s="360" t="s">
        <v>3031</v>
      </c>
      <c r="J147" s="213" t="str">
        <f t="shared" ref="J147:J185" si="12">IF(S147&gt;20,"TRUE","FALSE")</f>
        <v>FALSE</v>
      </c>
      <c r="K147" s="342">
        <f>IF(OR(N$24="2",N$24="3",N$24="7"),1,0)</f>
        <v>0</v>
      </c>
      <c r="L147" s="213" t="s">
        <v>1768</v>
      </c>
      <c r="M147" s="239" t="s">
        <v>15</v>
      </c>
      <c r="N147" s="201">
        <f>VLOOKUP(B147,'HECVAT - Full'!A:E,3,FALSE)</f>
        <v>0</v>
      </c>
      <c r="O147" s="321" t="str">
        <f>IF(LEN(VLOOKUP(B147,'Analyst Report'!$A:$H,6,TRUE))= 0,"",VLOOKUP(B147,'Analyst Report'!$A:$H,6,TRUE))</f>
        <v/>
      </c>
      <c r="P147" s="239">
        <f t="shared" si="10"/>
        <v>0</v>
      </c>
      <c r="Q147" s="201">
        <v>20</v>
      </c>
      <c r="R147" s="239" t="str">
        <f>IF(LEN(VLOOKUP(B147,'Analyst Report'!$A$30:$H$289,8,FALSE))= 0,"",VLOOKUP(B147,'Analyst Report'!$A$30:$H$289,8,FALSE))</f>
        <v/>
      </c>
      <c r="S147" s="321">
        <f t="shared" si="8"/>
        <v>0</v>
      </c>
      <c r="T147" s="239">
        <f t="shared" si="11"/>
        <v>0</v>
      </c>
      <c r="U147" s="353" t="s">
        <v>2419</v>
      </c>
      <c r="V147" s="353" t="s">
        <v>2419</v>
      </c>
      <c r="W147" s="353" t="s">
        <v>2419</v>
      </c>
      <c r="X147" s="353" t="s">
        <v>2419</v>
      </c>
      <c r="Y147" s="353" t="s">
        <v>2419</v>
      </c>
      <c r="Z147" s="353" t="s">
        <v>2419</v>
      </c>
      <c r="AA147" s="353" t="s">
        <v>2419</v>
      </c>
      <c r="AB147" s="353" t="s">
        <v>2419</v>
      </c>
    </row>
    <row r="148" spans="1:28" ht="305" thickBot="1" x14ac:dyDescent="0.2">
      <c r="A148" s="195">
        <f t="shared" si="9"/>
        <v>131</v>
      </c>
      <c r="B148" s="196" t="s">
        <v>231</v>
      </c>
      <c r="C148" s="196" t="s">
        <v>2837</v>
      </c>
      <c r="D148" s="196" t="str">
        <f>VLOOKUP(B148,'HECVAT - Full'!A$3:D$321,4,TRUE)</f>
        <v>All data stored at Virginia Tech</v>
      </c>
      <c r="E148" s="264" t="s">
        <v>2627</v>
      </c>
      <c r="F148" s="265" t="s">
        <v>2628</v>
      </c>
      <c r="G148" s="266"/>
      <c r="H148" s="267" t="s">
        <v>2838</v>
      </c>
      <c r="I148" s="268" t="s">
        <v>2839</v>
      </c>
      <c r="J148" s="213" t="str">
        <f t="shared" si="12"/>
        <v>FALSE</v>
      </c>
      <c r="K148" s="342">
        <v>1</v>
      </c>
      <c r="L148" s="213" t="s">
        <v>1768</v>
      </c>
      <c r="M148" s="239" t="s">
        <v>15</v>
      </c>
      <c r="N148" s="201" t="str">
        <f>VLOOKUP(B148,'HECVAT - Full'!A:E,3,FALSE)</f>
        <v>No</v>
      </c>
      <c r="O148" s="321" t="str">
        <f>IF(LEN(VLOOKUP(B148,'Analyst Report'!$A:$H,6,TRUE))= 0,"",VLOOKUP(B148,'Analyst Report'!$A:$H,6,TRUE))</f>
        <v/>
      </c>
      <c r="P148" s="239">
        <f t="shared" si="10"/>
        <v>0</v>
      </c>
      <c r="Q148" s="201">
        <v>20</v>
      </c>
      <c r="R148" s="239" t="str">
        <f>IF(LEN(VLOOKUP(B148,'Analyst Report'!$A$30:$H$289,8,FALSE))= 0,"",VLOOKUP(B148,'Analyst Report'!$A$30:$H$289,8,FALSE))</f>
        <v/>
      </c>
      <c r="S148" s="321">
        <f t="shared" si="8"/>
        <v>20</v>
      </c>
      <c r="T148" s="239">
        <f t="shared" si="11"/>
        <v>0</v>
      </c>
      <c r="U148" s="353" t="s">
        <v>2419</v>
      </c>
      <c r="V148" s="353" t="s">
        <v>2419</v>
      </c>
      <c r="W148" s="353" t="s">
        <v>2419</v>
      </c>
      <c r="X148" s="353" t="s">
        <v>2419</v>
      </c>
      <c r="Y148" s="353" t="s">
        <v>2419</v>
      </c>
      <c r="Z148" s="353" t="s">
        <v>2419</v>
      </c>
      <c r="AA148" s="353" t="s">
        <v>2419</v>
      </c>
      <c r="AB148" s="353" t="s">
        <v>2419</v>
      </c>
    </row>
    <row r="149" spans="1:28" ht="161" thickBot="1" x14ac:dyDescent="0.2">
      <c r="A149" s="195">
        <f t="shared" si="9"/>
        <v>132</v>
      </c>
      <c r="B149" s="196" t="s">
        <v>232</v>
      </c>
      <c r="C149" s="196" t="s">
        <v>2373</v>
      </c>
      <c r="D149" s="196">
        <f>VLOOKUP(B149,'HECVAT - Full'!A$3:D$321,4,TRUE)</f>
        <v>0</v>
      </c>
      <c r="E149" s="269" t="s">
        <v>2419</v>
      </c>
      <c r="F149" s="269" t="s">
        <v>2775</v>
      </c>
      <c r="G149" s="269" t="s">
        <v>2774</v>
      </c>
      <c r="H149" s="198" t="s">
        <v>3032</v>
      </c>
      <c r="I149" s="198" t="s">
        <v>3033</v>
      </c>
      <c r="J149" s="213" t="str">
        <f t="shared" si="12"/>
        <v>FALSE</v>
      </c>
      <c r="K149" s="342">
        <f>IF(OR(N$24="1",N$24="2"),1,0)</f>
        <v>1</v>
      </c>
      <c r="L149" s="213" t="s">
        <v>1768</v>
      </c>
      <c r="M149" s="239" t="s">
        <v>18</v>
      </c>
      <c r="N149" s="201" t="str">
        <f>VLOOKUP(B149,'HECVAT - Full'!A:E,3,FALSE)</f>
        <v>No</v>
      </c>
      <c r="O149" s="321" t="str">
        <f>IF(LEN(VLOOKUP(B149,'Analyst Report'!$A:$H,6,TRUE))= 0,"",VLOOKUP(B149,'Analyst Report'!$A:$H,6,TRUE))</f>
        <v/>
      </c>
      <c r="P149" s="239">
        <f t="shared" si="10"/>
        <v>1</v>
      </c>
      <c r="Q149" s="201">
        <v>20</v>
      </c>
      <c r="R149" s="239" t="str">
        <f>IF(LEN(VLOOKUP(B149,'Analyst Report'!$A$30:$H$289,8,FALSE))= 0,"",VLOOKUP(B149,'Analyst Report'!$A$30:$H$289,8,FALSE))</f>
        <v/>
      </c>
      <c r="S149" s="321">
        <f t="shared" si="8"/>
        <v>20</v>
      </c>
      <c r="T149" s="239">
        <f t="shared" si="11"/>
        <v>20</v>
      </c>
      <c r="U149" s="353" t="s">
        <v>2419</v>
      </c>
      <c r="V149" s="353" t="s">
        <v>2419</v>
      </c>
      <c r="W149" s="353" t="s">
        <v>2419</v>
      </c>
      <c r="X149" s="353" t="s">
        <v>2419</v>
      </c>
      <c r="Y149" s="353" t="s">
        <v>2419</v>
      </c>
      <c r="Z149" s="353" t="s">
        <v>2419</v>
      </c>
      <c r="AA149" s="353" t="s">
        <v>2419</v>
      </c>
      <c r="AB149" s="353" t="s">
        <v>2419</v>
      </c>
    </row>
    <row r="150" spans="1:28" ht="193" thickBot="1" x14ac:dyDescent="0.2">
      <c r="A150" s="195">
        <f t="shared" si="9"/>
        <v>133</v>
      </c>
      <c r="B150" s="196" t="s">
        <v>233</v>
      </c>
      <c r="C150" s="196" t="s">
        <v>22</v>
      </c>
      <c r="D150" s="196">
        <f>VLOOKUP(B150,'HECVAT - Full'!A$3:D$321,4,TRUE)</f>
        <v>0</v>
      </c>
      <c r="E150" s="269" t="s">
        <v>2419</v>
      </c>
      <c r="F150" s="269" t="s">
        <v>2777</v>
      </c>
      <c r="G150" s="269" t="s">
        <v>2776</v>
      </c>
      <c r="H150" s="198" t="s">
        <v>3034</v>
      </c>
      <c r="I150" s="198" t="s">
        <v>3035</v>
      </c>
      <c r="J150" s="213" t="str">
        <f t="shared" si="12"/>
        <v>FALSE</v>
      </c>
      <c r="K150" s="342">
        <f>IF(OR(N$24="1",N$24="2"),1,0)</f>
        <v>1</v>
      </c>
      <c r="L150" s="213" t="s">
        <v>1768</v>
      </c>
      <c r="M150" s="239" t="s">
        <v>15</v>
      </c>
      <c r="N150" s="201" t="str">
        <f>VLOOKUP(B150,'HECVAT - Full'!A:E,3,FALSE)</f>
        <v>Yes</v>
      </c>
      <c r="O150" s="321" t="str">
        <f>IF(LEN(VLOOKUP(B150,'Analyst Report'!$A:$H,6,TRUE))= 0,"",VLOOKUP(B150,'Analyst Report'!$A:$H,6,TRUE))</f>
        <v/>
      </c>
      <c r="P150" s="239">
        <f t="shared" si="10"/>
        <v>1</v>
      </c>
      <c r="Q150" s="201">
        <v>20</v>
      </c>
      <c r="R150" s="239" t="str">
        <f>IF(LEN(VLOOKUP(B150,'Analyst Report'!$A$30:$H$289,8,FALSE))= 0,"",VLOOKUP(B150,'Analyst Report'!$A$30:$H$289,8,FALSE))</f>
        <v/>
      </c>
      <c r="S150" s="321">
        <f t="shared" si="8"/>
        <v>20</v>
      </c>
      <c r="T150" s="239">
        <f t="shared" si="11"/>
        <v>20</v>
      </c>
      <c r="U150" s="353" t="s">
        <v>2419</v>
      </c>
      <c r="V150" s="353" t="s">
        <v>2419</v>
      </c>
      <c r="W150" s="353" t="s">
        <v>2419</v>
      </c>
      <c r="X150" s="353" t="s">
        <v>2419</v>
      </c>
      <c r="Y150" s="353" t="s">
        <v>2419</v>
      </c>
      <c r="Z150" s="353" t="s">
        <v>2419</v>
      </c>
      <c r="AA150" s="353" t="s">
        <v>2419</v>
      </c>
      <c r="AB150" s="353" t="s">
        <v>2419</v>
      </c>
    </row>
    <row r="151" spans="1:28" ht="193" thickBot="1" x14ac:dyDescent="0.2">
      <c r="A151" s="195">
        <f t="shared" ref="A151:A214" si="13">A150+1</f>
        <v>134</v>
      </c>
      <c r="B151" s="196" t="s">
        <v>234</v>
      </c>
      <c r="C151" s="196" t="s">
        <v>2297</v>
      </c>
      <c r="D151" s="196">
        <f>VLOOKUP(B151,'HECVAT - Full'!A$3:D$321,4,TRUE)</f>
        <v>0</v>
      </c>
      <c r="E151" s="269" t="s">
        <v>2419</v>
      </c>
      <c r="F151" s="207" t="s">
        <v>2778</v>
      </c>
      <c r="G151" s="207"/>
      <c r="H151" s="198" t="s">
        <v>3034</v>
      </c>
      <c r="I151" s="198" t="s">
        <v>3035</v>
      </c>
      <c r="J151" s="213" t="str">
        <f t="shared" si="12"/>
        <v>TRUE</v>
      </c>
      <c r="K151" s="342">
        <f>IF(OR(N$24="1",N$24="2"),1,0)</f>
        <v>1</v>
      </c>
      <c r="L151" s="213" t="s">
        <v>1768</v>
      </c>
      <c r="M151" s="239" t="s">
        <v>15</v>
      </c>
      <c r="N151" s="201" t="str">
        <f>VLOOKUP(B151,'HECVAT - Full'!A:E,3,FALSE)</f>
        <v>Yes</v>
      </c>
      <c r="O151" s="321" t="str">
        <f>IF(LEN(VLOOKUP(B151,'Analyst Report'!$A:$H,6,TRUE))= 0,"",VLOOKUP(B151,'Analyst Report'!$A:$H,6,TRUE))</f>
        <v/>
      </c>
      <c r="P151" s="239">
        <f t="shared" si="10"/>
        <v>1</v>
      </c>
      <c r="Q151" s="201">
        <v>25</v>
      </c>
      <c r="R151" s="239" t="str">
        <f>IF(LEN(VLOOKUP(B151,'Analyst Report'!$A$30:$H$289,8,FALSE))= 0,"",VLOOKUP(B151,'Analyst Report'!$A$30:$H$289,8,FALSE))</f>
        <v/>
      </c>
      <c r="S151" s="321">
        <f t="shared" si="8"/>
        <v>25</v>
      </c>
      <c r="T151" s="239">
        <f t="shared" si="11"/>
        <v>25</v>
      </c>
      <c r="U151" s="353" t="s">
        <v>2419</v>
      </c>
      <c r="V151" s="353" t="s">
        <v>2419</v>
      </c>
      <c r="W151" s="353" t="s">
        <v>2419</v>
      </c>
      <c r="X151" s="353" t="s">
        <v>2419</v>
      </c>
      <c r="Y151" s="353" t="s">
        <v>2419</v>
      </c>
      <c r="Z151" s="353" t="s">
        <v>2419</v>
      </c>
      <c r="AA151" s="353" t="s">
        <v>2419</v>
      </c>
      <c r="AB151" s="353" t="s">
        <v>2419</v>
      </c>
    </row>
    <row r="152" spans="1:28" ht="61" thickBot="1" x14ac:dyDescent="0.2">
      <c r="A152" s="195">
        <f t="shared" si="13"/>
        <v>135</v>
      </c>
      <c r="B152" s="196" t="s">
        <v>235</v>
      </c>
      <c r="C152" s="196" t="s">
        <v>23</v>
      </c>
      <c r="D152" s="196">
        <f>VLOOKUP(B152,'HECVAT - Full'!A$3:D$321,4,TRUE)</f>
        <v>0</v>
      </c>
      <c r="E152" s="269" t="s">
        <v>2419</v>
      </c>
      <c r="F152" s="269" t="s">
        <v>2780</v>
      </c>
      <c r="G152" s="269" t="s">
        <v>2779</v>
      </c>
      <c r="H152" s="198"/>
      <c r="I152" s="198"/>
      <c r="J152" s="213" t="str">
        <f t="shared" si="12"/>
        <v>FALSE</v>
      </c>
      <c r="K152" s="342">
        <v>1</v>
      </c>
      <c r="L152" s="213" t="s">
        <v>1768</v>
      </c>
      <c r="M152" s="239" t="s">
        <v>15</v>
      </c>
      <c r="N152" s="201" t="str">
        <f>VLOOKUP(B152,'HECVAT - Full'!A:E,3,FALSE)</f>
        <v>No</v>
      </c>
      <c r="O152" s="321" t="str">
        <f>IF(LEN(VLOOKUP(B152,'Analyst Report'!$A:$H,6,TRUE))= 0,"",VLOOKUP(B152,'Analyst Report'!$A:$H,6,TRUE))</f>
        <v/>
      </c>
      <c r="P152" s="239">
        <f t="shared" si="10"/>
        <v>0</v>
      </c>
      <c r="Q152" s="201">
        <v>20</v>
      </c>
      <c r="R152" s="239" t="str">
        <f>IF(LEN(VLOOKUP(B152,'Analyst Report'!$A$30:$H$289,8,FALSE))= 0,"",VLOOKUP(B152,'Analyst Report'!$A$30:$H$289,8,FALSE))</f>
        <v/>
      </c>
      <c r="S152" s="321">
        <f t="shared" ref="S152:S213" si="14">(IF((ISNUMBER(R152)),R152,Q152))*K152</f>
        <v>20</v>
      </c>
      <c r="T152" s="239">
        <f t="shared" si="11"/>
        <v>0</v>
      </c>
      <c r="U152" s="353" t="s">
        <v>2419</v>
      </c>
      <c r="V152" s="353" t="s">
        <v>2419</v>
      </c>
      <c r="W152" s="353" t="s">
        <v>2419</v>
      </c>
      <c r="X152" s="353" t="s">
        <v>2419</v>
      </c>
      <c r="Y152" s="353" t="s">
        <v>2419</v>
      </c>
      <c r="Z152" s="353" t="s">
        <v>2419</v>
      </c>
      <c r="AA152" s="353" t="s">
        <v>2419</v>
      </c>
      <c r="AB152" s="353" t="s">
        <v>2419</v>
      </c>
    </row>
    <row r="153" spans="1:28" ht="193" thickBot="1" x14ac:dyDescent="0.2">
      <c r="A153" s="195">
        <f t="shared" si="13"/>
        <v>136</v>
      </c>
      <c r="B153" s="196" t="s">
        <v>236</v>
      </c>
      <c r="C153" s="196" t="s">
        <v>2273</v>
      </c>
      <c r="D153" s="196">
        <f>VLOOKUP(B153,'HECVAT - Full'!A$3:D$321,4,TRUE)</f>
        <v>0</v>
      </c>
      <c r="E153" s="269" t="s">
        <v>2419</v>
      </c>
      <c r="F153" s="269" t="s">
        <v>2419</v>
      </c>
      <c r="G153" s="207" t="s">
        <v>2781</v>
      </c>
      <c r="H153" s="198" t="s">
        <v>3017</v>
      </c>
      <c r="I153" s="198" t="s">
        <v>3018</v>
      </c>
      <c r="J153" s="213" t="str">
        <f t="shared" si="12"/>
        <v>FALSE</v>
      </c>
      <c r="K153" s="342">
        <f>IF(N$24="1",0,1)</f>
        <v>0</v>
      </c>
      <c r="L153" s="213" t="s">
        <v>1768</v>
      </c>
      <c r="M153" s="239" t="s">
        <v>15</v>
      </c>
      <c r="N153" s="201">
        <f>VLOOKUP(B153,'HECVAT - Full'!A:E,3,FALSE)</f>
        <v>0</v>
      </c>
      <c r="O153" s="321" t="str">
        <f>IF(LEN(VLOOKUP(B153,'Analyst Report'!$A:$H,6,TRUE))= 0,"",VLOOKUP(B153,'Analyst Report'!$A:$H,6,TRUE))</f>
        <v/>
      </c>
      <c r="P153" s="239">
        <f t="shared" si="10"/>
        <v>0</v>
      </c>
      <c r="Q153" s="201">
        <v>20</v>
      </c>
      <c r="R153" s="239" t="str">
        <f>IF(LEN(VLOOKUP(B153,'Analyst Report'!$A$30:$H$289,8,FALSE))= 0,"",VLOOKUP(B153,'Analyst Report'!$A$30:$H$289,8,FALSE))</f>
        <v/>
      </c>
      <c r="S153" s="321">
        <f t="shared" si="14"/>
        <v>0</v>
      </c>
      <c r="T153" s="239">
        <f t="shared" si="11"/>
        <v>0</v>
      </c>
      <c r="U153" s="353" t="s">
        <v>2419</v>
      </c>
      <c r="V153" s="353" t="s">
        <v>2419</v>
      </c>
      <c r="W153" s="353" t="s">
        <v>2419</v>
      </c>
      <c r="X153" s="353" t="s">
        <v>2419</v>
      </c>
      <c r="Y153" s="353" t="s">
        <v>2419</v>
      </c>
      <c r="Z153" s="353" t="s">
        <v>2419</v>
      </c>
      <c r="AA153" s="353" t="s">
        <v>2419</v>
      </c>
      <c r="AB153" s="353" t="s">
        <v>2419</v>
      </c>
    </row>
    <row r="154" spans="1:28" ht="81" thickBot="1" x14ac:dyDescent="0.2">
      <c r="A154" s="195">
        <f t="shared" si="13"/>
        <v>137</v>
      </c>
      <c r="B154" s="196" t="s">
        <v>237</v>
      </c>
      <c r="C154" s="196" t="s">
        <v>81</v>
      </c>
      <c r="D154" s="196">
        <f>VLOOKUP(B154,'HECVAT - Full'!A$3:D$321,4,TRUE)</f>
        <v>0</v>
      </c>
      <c r="E154" s="207" t="s">
        <v>2782</v>
      </c>
      <c r="F154" s="269" t="s">
        <v>2419</v>
      </c>
      <c r="G154" s="269" t="s">
        <v>2419</v>
      </c>
      <c r="H154" s="198" t="s">
        <v>3036</v>
      </c>
      <c r="I154" s="198" t="s">
        <v>3037</v>
      </c>
      <c r="J154" s="213" t="str">
        <f t="shared" si="12"/>
        <v>FALSE</v>
      </c>
      <c r="K154" s="342">
        <f>IF(OR(N$24="1",N$24="2"),1,0)</f>
        <v>1</v>
      </c>
      <c r="L154" s="213" t="s">
        <v>1768</v>
      </c>
      <c r="M154" s="239" t="s">
        <v>15</v>
      </c>
      <c r="N154" s="201">
        <f>VLOOKUP(B154,'HECVAT - Full'!A:E,3,FALSE)</f>
        <v>0</v>
      </c>
      <c r="O154" s="321" t="str">
        <f>IF(LEN(VLOOKUP(B154,'Analyst Report'!$A:$H,6,TRUE))= 0,"",VLOOKUP(B154,'Analyst Report'!$A:$H,6,TRUE))</f>
        <v/>
      </c>
      <c r="P154" s="239">
        <f t="shared" si="10"/>
        <v>0</v>
      </c>
      <c r="Q154" s="201">
        <v>20</v>
      </c>
      <c r="R154" s="239" t="str">
        <f>IF(LEN(VLOOKUP(B154,'Analyst Report'!$A$30:$H$289,8,FALSE))= 0,"",VLOOKUP(B154,'Analyst Report'!$A$30:$H$289,8,FALSE))</f>
        <v/>
      </c>
      <c r="S154" s="321">
        <f t="shared" si="14"/>
        <v>20</v>
      </c>
      <c r="T154" s="239">
        <f t="shared" si="11"/>
        <v>0</v>
      </c>
      <c r="U154" s="353" t="s">
        <v>2419</v>
      </c>
      <c r="V154" s="353" t="s">
        <v>2419</v>
      </c>
      <c r="W154" s="353" t="s">
        <v>2419</v>
      </c>
      <c r="X154" s="353" t="s">
        <v>2419</v>
      </c>
      <c r="Y154" s="353" t="s">
        <v>2419</v>
      </c>
      <c r="Z154" s="353" t="s">
        <v>2419</v>
      </c>
      <c r="AA154" s="353" t="s">
        <v>2419</v>
      </c>
      <c r="AB154" s="353" t="s">
        <v>2419</v>
      </c>
    </row>
    <row r="155" spans="1:28" ht="81" thickBot="1" x14ac:dyDescent="0.2">
      <c r="A155" s="195">
        <f t="shared" si="13"/>
        <v>138</v>
      </c>
      <c r="B155" s="196" t="s">
        <v>238</v>
      </c>
      <c r="C155" s="196" t="s">
        <v>371</v>
      </c>
      <c r="D155" s="196">
        <f>VLOOKUP(B155,'HECVAT - Full'!A$3:D$321,4,TRUE)</f>
        <v>0</v>
      </c>
      <c r="E155" s="269" t="s">
        <v>2419</v>
      </c>
      <c r="F155" s="269" t="s">
        <v>2784</v>
      </c>
      <c r="G155" s="269" t="s">
        <v>2783</v>
      </c>
      <c r="H155" s="198" t="s">
        <v>2915</v>
      </c>
      <c r="I155" s="198" t="s">
        <v>2916</v>
      </c>
      <c r="J155" s="213" t="str">
        <f t="shared" si="12"/>
        <v>FALSE</v>
      </c>
      <c r="K155" s="342">
        <v>1</v>
      </c>
      <c r="L155" s="213" t="s">
        <v>1768</v>
      </c>
      <c r="M155" s="239" t="s">
        <v>15</v>
      </c>
      <c r="N155" s="201" t="str">
        <f>VLOOKUP(B155,'HECVAT - Full'!A:E,3,FALSE)</f>
        <v>Yes</v>
      </c>
      <c r="O155" s="321" t="str">
        <f>IF(LEN(VLOOKUP(B155,'Analyst Report'!$A:$H,6,TRUE))= 0,"",VLOOKUP(B155,'Analyst Report'!$A:$H,6,TRUE))</f>
        <v/>
      </c>
      <c r="P155" s="239">
        <f t="shared" si="10"/>
        <v>1</v>
      </c>
      <c r="Q155" s="201">
        <v>20</v>
      </c>
      <c r="R155" s="239" t="str">
        <f>IF(LEN(VLOOKUP(B155,'Analyst Report'!$A$30:$H$289,8,FALSE))= 0,"",VLOOKUP(B155,'Analyst Report'!$A$30:$H$289,8,FALSE))</f>
        <v/>
      </c>
      <c r="S155" s="321">
        <f t="shared" si="14"/>
        <v>20</v>
      </c>
      <c r="T155" s="239">
        <f t="shared" si="11"/>
        <v>20</v>
      </c>
      <c r="U155" s="353" t="s">
        <v>2419</v>
      </c>
      <c r="V155" s="353" t="s">
        <v>2419</v>
      </c>
      <c r="W155" s="353" t="s">
        <v>2419</v>
      </c>
      <c r="X155" s="353" t="s">
        <v>2419</v>
      </c>
      <c r="Y155" s="353" t="s">
        <v>2419</v>
      </c>
      <c r="Z155" s="353" t="s">
        <v>2419</v>
      </c>
      <c r="AA155" s="353" t="s">
        <v>2419</v>
      </c>
      <c r="AB155" s="353" t="s">
        <v>2419</v>
      </c>
    </row>
    <row r="156" spans="1:28" ht="81" thickBot="1" x14ac:dyDescent="0.2">
      <c r="A156" s="195">
        <f t="shared" si="13"/>
        <v>139</v>
      </c>
      <c r="B156" s="196" t="s">
        <v>239</v>
      </c>
      <c r="C156" s="196" t="s">
        <v>415</v>
      </c>
      <c r="D156" s="196">
        <f>VLOOKUP(B156,'HECVAT - Full'!A$3:D$321,4,TRUE)</f>
        <v>0</v>
      </c>
      <c r="E156" s="269" t="s">
        <v>2419</v>
      </c>
      <c r="F156" s="269" t="s">
        <v>2784</v>
      </c>
      <c r="G156" s="269" t="s">
        <v>2785</v>
      </c>
      <c r="H156" s="198" t="s">
        <v>2915</v>
      </c>
      <c r="I156" s="198" t="s">
        <v>2916</v>
      </c>
      <c r="J156" s="213" t="str">
        <f t="shared" si="12"/>
        <v>FALSE</v>
      </c>
      <c r="K156" s="342">
        <f>IF(OR(N$24="1",N$24="2"),1,0)</f>
        <v>1</v>
      </c>
      <c r="L156" s="213" t="s">
        <v>1768</v>
      </c>
      <c r="M156" s="239" t="s">
        <v>15</v>
      </c>
      <c r="N156" s="201" t="str">
        <f>VLOOKUP(B156,'HECVAT - Full'!A:E,3,FALSE)</f>
        <v>Yes</v>
      </c>
      <c r="O156" s="321" t="str">
        <f>IF(LEN(VLOOKUP(B156,'Analyst Report'!$A:$H,6,TRUE))= 0,"",VLOOKUP(B156,'Analyst Report'!$A:$H,6,TRUE))</f>
        <v/>
      </c>
      <c r="P156" s="239">
        <f t="shared" si="10"/>
        <v>1</v>
      </c>
      <c r="Q156" s="201">
        <v>20</v>
      </c>
      <c r="R156" s="239" t="str">
        <f>IF(LEN(VLOOKUP(B156,'Analyst Report'!$A$30:$H$289,8,FALSE))= 0,"",VLOOKUP(B156,'Analyst Report'!$A$30:$H$289,8,FALSE))</f>
        <v/>
      </c>
      <c r="S156" s="321">
        <f t="shared" si="14"/>
        <v>20</v>
      </c>
      <c r="T156" s="239">
        <f t="shared" si="11"/>
        <v>20</v>
      </c>
      <c r="U156" s="353" t="s">
        <v>2419</v>
      </c>
      <c r="V156" s="353" t="s">
        <v>2419</v>
      </c>
      <c r="W156" s="353" t="s">
        <v>2419</v>
      </c>
      <c r="X156" s="353" t="s">
        <v>2419</v>
      </c>
      <c r="Y156" s="353" t="s">
        <v>2419</v>
      </c>
      <c r="Z156" s="353" t="s">
        <v>2419</v>
      </c>
      <c r="AA156" s="353" t="s">
        <v>2419</v>
      </c>
      <c r="AB156" s="353" t="s">
        <v>2419</v>
      </c>
    </row>
    <row r="157" spans="1:28" ht="177" thickBot="1" x14ac:dyDescent="0.2">
      <c r="A157" s="195">
        <f t="shared" si="13"/>
        <v>140</v>
      </c>
      <c r="B157" s="196" t="s">
        <v>240</v>
      </c>
      <c r="C157" s="196" t="s">
        <v>2260</v>
      </c>
      <c r="D157" s="196">
        <f>VLOOKUP(B157,'HECVAT - Full'!A$3:D$321,4,TRUE)</f>
        <v>0</v>
      </c>
      <c r="E157" s="269" t="s">
        <v>2419</v>
      </c>
      <c r="F157" s="269" t="s">
        <v>2787</v>
      </c>
      <c r="G157" s="269" t="s">
        <v>2786</v>
      </c>
      <c r="H157" s="198" t="s">
        <v>3038</v>
      </c>
      <c r="I157" s="198" t="s">
        <v>3039</v>
      </c>
      <c r="J157" s="213" t="str">
        <f t="shared" si="12"/>
        <v>TRUE</v>
      </c>
      <c r="K157" s="342">
        <f>IF(OR(N$24="1",N$24="2"),1,0)</f>
        <v>1</v>
      </c>
      <c r="L157" s="213" t="s">
        <v>1768</v>
      </c>
      <c r="M157" s="239" t="s">
        <v>15</v>
      </c>
      <c r="N157" s="201" t="str">
        <f>VLOOKUP(B157,'HECVAT - Full'!A:E,3,FALSE)</f>
        <v>Yes</v>
      </c>
      <c r="O157" s="321" t="str">
        <f>IF(LEN(VLOOKUP(B157,'Analyst Report'!$A:$H,6,TRUE))= 0,"",VLOOKUP(B157,'Analyst Report'!$A:$H,6,TRUE))</f>
        <v/>
      </c>
      <c r="P157" s="239">
        <f t="shared" si="10"/>
        <v>1</v>
      </c>
      <c r="Q157" s="201">
        <v>25</v>
      </c>
      <c r="R157" s="239" t="str">
        <f>IF(LEN(VLOOKUP(B157,'Analyst Report'!$A$30:$H$289,8,FALSE))= 0,"",VLOOKUP(B157,'Analyst Report'!$A$30:$H$289,8,FALSE))</f>
        <v/>
      </c>
      <c r="S157" s="321">
        <f t="shared" si="14"/>
        <v>25</v>
      </c>
      <c r="T157" s="239">
        <f t="shared" si="11"/>
        <v>25</v>
      </c>
      <c r="U157" s="353" t="s">
        <v>2419</v>
      </c>
      <c r="V157" s="353" t="s">
        <v>2419</v>
      </c>
      <c r="W157" s="353" t="s">
        <v>2419</v>
      </c>
      <c r="X157" s="353" t="s">
        <v>2419</v>
      </c>
      <c r="Y157" s="353" t="s">
        <v>2419</v>
      </c>
      <c r="Z157" s="353" t="s">
        <v>2419</v>
      </c>
      <c r="AA157" s="353" t="s">
        <v>2419</v>
      </c>
      <c r="AB157" s="353" t="s">
        <v>2419</v>
      </c>
    </row>
    <row r="158" spans="1:28" ht="65" thickBot="1" x14ac:dyDescent="0.2">
      <c r="A158" s="195">
        <f t="shared" si="13"/>
        <v>141</v>
      </c>
      <c r="B158" s="196" t="s">
        <v>241</v>
      </c>
      <c r="C158" s="196" t="s">
        <v>416</v>
      </c>
      <c r="D158" s="196">
        <f>VLOOKUP(B158,'HECVAT - Full'!A$3:D$321,4,TRUE)</f>
        <v>0</v>
      </c>
      <c r="E158" s="269" t="s">
        <v>2788</v>
      </c>
      <c r="F158" s="207"/>
      <c r="G158" s="207"/>
      <c r="H158" s="198"/>
      <c r="I158" s="198"/>
      <c r="J158" s="213" t="str">
        <f t="shared" si="12"/>
        <v>FALSE</v>
      </c>
      <c r="K158" s="342">
        <f>IF(OR(N$24="1",N$24="2"),1,0)</f>
        <v>1</v>
      </c>
      <c r="L158" s="213" t="s">
        <v>1768</v>
      </c>
      <c r="M158" s="239" t="s">
        <v>15</v>
      </c>
      <c r="N158" s="201" t="str">
        <f>VLOOKUP(B158,'HECVAT - Full'!A:E,3,FALSE)</f>
        <v>Yes</v>
      </c>
      <c r="O158" s="321" t="str">
        <f>IF(LEN(VLOOKUP(B158,'Analyst Report'!$A:$H,6,TRUE))= 0,"",VLOOKUP(B158,'Analyst Report'!$A:$H,6,TRUE))</f>
        <v/>
      </c>
      <c r="P158" s="239">
        <f t="shared" si="10"/>
        <v>1</v>
      </c>
      <c r="Q158" s="201">
        <v>20</v>
      </c>
      <c r="R158" s="239" t="str">
        <f>IF(LEN(VLOOKUP(B158,'Analyst Report'!$A$30:$H$289,8,FALSE))= 0,"",VLOOKUP(B158,'Analyst Report'!$A$30:$H$289,8,FALSE))</f>
        <v/>
      </c>
      <c r="S158" s="321">
        <f t="shared" si="14"/>
        <v>20</v>
      </c>
      <c r="T158" s="239">
        <f t="shared" si="11"/>
        <v>20</v>
      </c>
      <c r="U158" s="353" t="s">
        <v>2419</v>
      </c>
      <c r="V158" s="353" t="s">
        <v>2419</v>
      </c>
      <c r="W158" s="353" t="s">
        <v>2419</v>
      </c>
      <c r="X158" s="353" t="s">
        <v>2419</v>
      </c>
      <c r="Y158" s="353" t="s">
        <v>2419</v>
      </c>
      <c r="Z158" s="353" t="s">
        <v>2419</v>
      </c>
      <c r="AA158" s="353" t="s">
        <v>2419</v>
      </c>
      <c r="AB158" s="353" t="s">
        <v>2419</v>
      </c>
    </row>
    <row r="159" spans="1:28" ht="81" thickBot="1" x14ac:dyDescent="0.2">
      <c r="A159" s="195">
        <f t="shared" si="13"/>
        <v>142</v>
      </c>
      <c r="B159" s="196" t="s">
        <v>242</v>
      </c>
      <c r="C159" s="196" t="s">
        <v>2629</v>
      </c>
      <c r="D159" s="196">
        <f>VLOOKUP(B159,'HECVAT - Full'!A$3:D$321,4,TRUE)</f>
        <v>0</v>
      </c>
      <c r="E159" s="207" t="s">
        <v>2789</v>
      </c>
      <c r="F159" s="207"/>
      <c r="G159" s="207" t="s">
        <v>433</v>
      </c>
      <c r="H159" s="198" t="s">
        <v>2915</v>
      </c>
      <c r="I159" s="198" t="s">
        <v>2916</v>
      </c>
      <c r="J159" s="213" t="str">
        <f t="shared" si="12"/>
        <v>FALSE</v>
      </c>
      <c r="K159" s="342">
        <f>IF(OR(N$24="1",N$24="2"),1,0)</f>
        <v>1</v>
      </c>
      <c r="L159" s="213" t="s">
        <v>1768</v>
      </c>
      <c r="M159" s="239" t="s">
        <v>15</v>
      </c>
      <c r="N159" s="201" t="str">
        <f>VLOOKUP(B159,'HECVAT - Full'!A:E,3,FALSE)</f>
        <v>Tier I</v>
      </c>
      <c r="O159" s="321" t="str">
        <f>IF(LEN(VLOOKUP(B159,'Analyst Report'!$A:$H,6,TRUE))= 0,"",VLOOKUP(B159,'Analyst Report'!$A:$H,6,TRUE))</f>
        <v/>
      </c>
      <c r="P159" s="239">
        <f t="shared" si="10"/>
        <v>0</v>
      </c>
      <c r="Q159" s="201">
        <v>20</v>
      </c>
      <c r="R159" s="239" t="str">
        <f>IF(LEN(VLOOKUP(B159,'Analyst Report'!$A$30:$H$289,8,FALSE))= 0,"",VLOOKUP(B159,'Analyst Report'!$A$30:$H$289,8,FALSE))</f>
        <v/>
      </c>
      <c r="S159" s="321">
        <f t="shared" si="14"/>
        <v>20</v>
      </c>
      <c r="T159" s="239">
        <f t="shared" si="11"/>
        <v>0</v>
      </c>
      <c r="U159" s="353" t="s">
        <v>2419</v>
      </c>
      <c r="V159" s="353" t="s">
        <v>2419</v>
      </c>
      <c r="W159" s="353" t="s">
        <v>2419</v>
      </c>
      <c r="X159" s="353" t="s">
        <v>2419</v>
      </c>
      <c r="Y159" s="353" t="s">
        <v>2419</v>
      </c>
      <c r="Z159" s="353" t="s">
        <v>2419</v>
      </c>
      <c r="AA159" s="353" t="s">
        <v>2419</v>
      </c>
      <c r="AB159" s="353" t="s">
        <v>2419</v>
      </c>
    </row>
    <row r="160" spans="1:28" ht="81" thickBot="1" x14ac:dyDescent="0.2">
      <c r="A160" s="195">
        <f t="shared" si="13"/>
        <v>143</v>
      </c>
      <c r="B160" s="196" t="s">
        <v>243</v>
      </c>
      <c r="C160" s="196" t="s">
        <v>434</v>
      </c>
      <c r="D160" s="196">
        <f>VLOOKUP(B160,'HECVAT - Full'!A$3:D$321,4,TRUE)</f>
        <v>0</v>
      </c>
      <c r="E160" s="269" t="s">
        <v>2419</v>
      </c>
      <c r="F160" s="269" t="s">
        <v>2791</v>
      </c>
      <c r="G160" s="269" t="s">
        <v>2790</v>
      </c>
      <c r="H160" s="198" t="s">
        <v>2915</v>
      </c>
      <c r="I160" s="198" t="s">
        <v>2916</v>
      </c>
      <c r="J160" s="213" t="str">
        <f t="shared" si="12"/>
        <v>FALSE</v>
      </c>
      <c r="K160" s="342">
        <f>IF(OR(N$24="1",N$24="2"),1,0)</f>
        <v>1</v>
      </c>
      <c r="L160" s="213" t="s">
        <v>1768</v>
      </c>
      <c r="M160" s="239" t="s">
        <v>15</v>
      </c>
      <c r="N160" s="201" t="str">
        <f>VLOOKUP(B160,'HECVAT - Full'!A:E,3,FALSE)</f>
        <v>Tier I</v>
      </c>
      <c r="O160" s="321" t="str">
        <f>IF(LEN(VLOOKUP(B160,'Analyst Report'!$A:$H,6,TRUE))= 0,"",VLOOKUP(B160,'Analyst Report'!$A:$H,6,TRUE))</f>
        <v/>
      </c>
      <c r="P160" s="239">
        <f t="shared" si="10"/>
        <v>0</v>
      </c>
      <c r="Q160" s="201">
        <v>20</v>
      </c>
      <c r="R160" s="239" t="str">
        <f>IF(LEN(VLOOKUP(B160,'Analyst Report'!$A$30:$H$289,8,FALSE))= 0,"",VLOOKUP(B160,'Analyst Report'!$A$30:$H$289,8,FALSE))</f>
        <v/>
      </c>
      <c r="S160" s="321">
        <f t="shared" si="14"/>
        <v>20</v>
      </c>
      <c r="T160" s="239">
        <f t="shared" si="11"/>
        <v>0</v>
      </c>
      <c r="U160" s="353" t="s">
        <v>2419</v>
      </c>
      <c r="V160" s="353" t="s">
        <v>2419</v>
      </c>
      <c r="W160" s="353" t="s">
        <v>2419</v>
      </c>
      <c r="X160" s="353" t="s">
        <v>2419</v>
      </c>
      <c r="Y160" s="353" t="s">
        <v>2419</v>
      </c>
      <c r="Z160" s="353" t="s">
        <v>2419</v>
      </c>
      <c r="AA160" s="353" t="s">
        <v>2419</v>
      </c>
      <c r="AB160" s="353" t="s">
        <v>2419</v>
      </c>
    </row>
    <row r="161" spans="1:28" s="316" customFormat="1" ht="129" thickBot="1" x14ac:dyDescent="0.2">
      <c r="A161" s="195">
        <f t="shared" si="13"/>
        <v>144</v>
      </c>
      <c r="B161" s="322" t="s">
        <v>244</v>
      </c>
      <c r="C161" s="196" t="s">
        <v>2692</v>
      </c>
      <c r="D161" s="196">
        <f>VLOOKUP(B161,'HECVAT - Full'!A$3:D$321,4,TRUE)</f>
        <v>0</v>
      </c>
      <c r="E161" s="269" t="s">
        <v>2419</v>
      </c>
      <c r="F161" s="269" t="s">
        <v>2793</v>
      </c>
      <c r="G161" s="269" t="s">
        <v>2792</v>
      </c>
      <c r="H161" s="198" t="s">
        <v>2863</v>
      </c>
      <c r="I161" s="198" t="s">
        <v>2864</v>
      </c>
      <c r="J161" s="213" t="str">
        <f t="shared" si="12"/>
        <v>FALSE</v>
      </c>
      <c r="K161" s="342">
        <f>IF(OR(N$24="3",N$24="4",N$24="5",N$24="6"),1,0)</f>
        <v>0</v>
      </c>
      <c r="L161" s="213" t="s">
        <v>1768</v>
      </c>
      <c r="M161" s="323" t="s">
        <v>15</v>
      </c>
      <c r="N161" s="317">
        <f>VLOOKUP(B161,'HECVAT - Full'!A:E,3,FALSE)</f>
        <v>0</v>
      </c>
      <c r="O161" s="321" t="str">
        <f>IF(LEN(VLOOKUP(B161,'Analyst Report'!$A:$H,6,TRUE))= 0,"",VLOOKUP(B161,'Analyst Report'!$A:$H,6,TRUE))</f>
        <v/>
      </c>
      <c r="P161" s="317">
        <f t="shared" si="10"/>
        <v>0</v>
      </c>
      <c r="Q161" s="317">
        <v>20</v>
      </c>
      <c r="R161" s="317" t="str">
        <f>IF(LEN(VLOOKUP(B161,'Analyst Report'!$A$30:$H$289,8,FALSE))= 0,"",VLOOKUP(B161,'Analyst Report'!$A$30:$H$289,8,FALSE))</f>
        <v/>
      </c>
      <c r="S161" s="321">
        <f t="shared" si="14"/>
        <v>0</v>
      </c>
      <c r="T161" s="317">
        <f t="shared" si="11"/>
        <v>0</v>
      </c>
      <c r="U161" s="353" t="s">
        <v>2419</v>
      </c>
      <c r="V161" s="353" t="s">
        <v>2419</v>
      </c>
      <c r="W161" s="353" t="s">
        <v>2419</v>
      </c>
      <c r="X161" s="353" t="s">
        <v>2419</v>
      </c>
      <c r="Y161" s="353" t="s">
        <v>2419</v>
      </c>
      <c r="Z161" s="353" t="s">
        <v>2419</v>
      </c>
      <c r="AA161" s="353" t="s">
        <v>2419</v>
      </c>
      <c r="AB161" s="353" t="s">
        <v>2419</v>
      </c>
    </row>
    <row r="162" spans="1:28" s="316" customFormat="1" ht="65" thickBot="1" x14ac:dyDescent="0.2">
      <c r="A162" s="195">
        <f t="shared" si="13"/>
        <v>145</v>
      </c>
      <c r="B162" s="322" t="s">
        <v>245</v>
      </c>
      <c r="C162" s="196" t="s">
        <v>2693</v>
      </c>
      <c r="D162" s="196">
        <f>VLOOKUP(B162,'HECVAT - Full'!A$3:D$321,4,TRUE)</f>
        <v>0</v>
      </c>
      <c r="E162" s="269" t="s">
        <v>2419</v>
      </c>
      <c r="F162" s="269" t="s">
        <v>2794</v>
      </c>
      <c r="G162" s="269" t="s">
        <v>2419</v>
      </c>
      <c r="H162" s="198" t="s">
        <v>3040</v>
      </c>
      <c r="I162" s="198" t="s">
        <v>3041</v>
      </c>
      <c r="J162" s="213" t="str">
        <f t="shared" si="12"/>
        <v>FALSE</v>
      </c>
      <c r="K162" s="342">
        <f>IF(OR(N$24="3",N$24="4",N$24="5",N$24="6"),1,0)</f>
        <v>0</v>
      </c>
      <c r="L162" s="213" t="s">
        <v>1768</v>
      </c>
      <c r="M162" s="323" t="s">
        <v>15</v>
      </c>
      <c r="N162" s="317">
        <f>VLOOKUP(B162,'HECVAT - Full'!A:E,3,FALSE)</f>
        <v>0</v>
      </c>
      <c r="O162" s="321" t="str">
        <f>IF(LEN(VLOOKUP(B162,'Analyst Report'!$A:$H,6,TRUE))= 0,"",VLOOKUP(B162,'Analyst Report'!$A:$H,6,TRUE))</f>
        <v/>
      </c>
      <c r="P162" s="317">
        <f t="shared" si="10"/>
        <v>0</v>
      </c>
      <c r="Q162" s="317">
        <v>20</v>
      </c>
      <c r="R162" s="317" t="str">
        <f>IF(LEN(VLOOKUP(B162,'Analyst Report'!$A$30:$H$289,8,FALSE))= 0,"",VLOOKUP(B162,'Analyst Report'!$A$30:$H$289,8,FALSE))</f>
        <v/>
      </c>
      <c r="S162" s="321">
        <f t="shared" si="14"/>
        <v>0</v>
      </c>
      <c r="T162" s="317">
        <f t="shared" si="11"/>
        <v>0</v>
      </c>
      <c r="U162" s="353" t="s">
        <v>2419</v>
      </c>
      <c r="V162" s="353" t="s">
        <v>2419</v>
      </c>
      <c r="W162" s="353" t="s">
        <v>2419</v>
      </c>
      <c r="X162" s="353" t="s">
        <v>2419</v>
      </c>
      <c r="Y162" s="353" t="s">
        <v>2419</v>
      </c>
      <c r="Z162" s="353" t="s">
        <v>2419</v>
      </c>
      <c r="AA162" s="353" t="s">
        <v>2419</v>
      </c>
      <c r="AB162" s="353" t="s">
        <v>2419</v>
      </c>
    </row>
    <row r="163" spans="1:28" s="316" customFormat="1" ht="257" thickBot="1" x14ac:dyDescent="0.2">
      <c r="A163" s="195">
        <f t="shared" si="13"/>
        <v>146</v>
      </c>
      <c r="B163" s="322" t="s">
        <v>246</v>
      </c>
      <c r="C163" s="196" t="s">
        <v>2694</v>
      </c>
      <c r="D163" s="196">
        <f>VLOOKUP(B163,'HECVAT - Full'!A$3:D$321,4,TRUE)</f>
        <v>0</v>
      </c>
      <c r="E163" s="269" t="s">
        <v>3042</v>
      </c>
      <c r="F163" s="207"/>
      <c r="G163" s="207"/>
      <c r="H163" s="198" t="s">
        <v>3021</v>
      </c>
      <c r="I163" s="198" t="s">
        <v>3022</v>
      </c>
      <c r="J163" s="213" t="str">
        <f t="shared" si="12"/>
        <v>FALSE</v>
      </c>
      <c r="K163" s="342">
        <f>IF(OR(N$24="3",N$24="4",N$24="5",N$24="6"),1,0)</f>
        <v>0</v>
      </c>
      <c r="L163" s="213" t="s">
        <v>1768</v>
      </c>
      <c r="M163" s="323" t="s">
        <v>18</v>
      </c>
      <c r="N163" s="317">
        <f>VLOOKUP(B163,'HECVAT - Full'!A:E,3,FALSE)</f>
        <v>0</v>
      </c>
      <c r="O163" s="321" t="str">
        <f>IF(LEN(VLOOKUP(B163,'Analyst Report'!$A:$H,6,TRUE))= 0,"",VLOOKUP(B163,'Analyst Report'!$A:$H,6,TRUE))</f>
        <v/>
      </c>
      <c r="P163" s="317">
        <f t="shared" si="10"/>
        <v>0</v>
      </c>
      <c r="Q163" s="317">
        <v>20</v>
      </c>
      <c r="R163" s="317" t="str">
        <f>IF(LEN(VLOOKUP(B163,'Analyst Report'!$A$30:$H$289,8,FALSE))= 0,"",VLOOKUP(B163,'Analyst Report'!$A$30:$H$289,8,FALSE))</f>
        <v/>
      </c>
      <c r="S163" s="321">
        <f t="shared" si="14"/>
        <v>0</v>
      </c>
      <c r="T163" s="317">
        <f t="shared" si="11"/>
        <v>0</v>
      </c>
      <c r="U163" s="353" t="s">
        <v>2419</v>
      </c>
      <c r="V163" s="353" t="s">
        <v>2419</v>
      </c>
      <c r="W163" s="353" t="s">
        <v>2419</v>
      </c>
      <c r="X163" s="353" t="s">
        <v>2419</v>
      </c>
      <c r="Y163" s="353" t="s">
        <v>2419</v>
      </c>
      <c r="Z163" s="353" t="s">
        <v>2419</v>
      </c>
      <c r="AA163" s="353" t="s">
        <v>2419</v>
      </c>
      <c r="AB163" s="353" t="s">
        <v>2419</v>
      </c>
    </row>
    <row r="164" spans="1:28" ht="162" thickTop="1" thickBot="1" x14ac:dyDescent="0.2">
      <c r="A164" s="195">
        <f t="shared" si="13"/>
        <v>147</v>
      </c>
      <c r="B164" s="270" t="s">
        <v>247</v>
      </c>
      <c r="C164" s="196" t="s">
        <v>435</v>
      </c>
      <c r="D164" s="196">
        <f>VLOOKUP(B164,'HECVAT - Full'!A$3:D$321,4,TRUE)</f>
        <v>0</v>
      </c>
      <c r="E164" s="207" t="s">
        <v>2262</v>
      </c>
      <c r="F164" s="269" t="s">
        <v>2795</v>
      </c>
      <c r="G164" s="269" t="s">
        <v>2796</v>
      </c>
      <c r="H164" s="198" t="s">
        <v>3043</v>
      </c>
      <c r="I164" s="198" t="s">
        <v>3044</v>
      </c>
      <c r="J164" s="213" t="str">
        <f t="shared" si="12"/>
        <v>FALSE</v>
      </c>
      <c r="K164" s="342">
        <v>1</v>
      </c>
      <c r="L164" s="213" t="s">
        <v>1769</v>
      </c>
      <c r="M164" s="239" t="s">
        <v>15</v>
      </c>
      <c r="N164" s="201" t="str">
        <f>VLOOKUP(B164,'HECVAT - Full'!A:E,3,FALSE)</f>
        <v>DRP exists, but is considered sensitive by Virginia Tech. Cannot be shared without prior authorizaiton by VP of Facilities.</v>
      </c>
      <c r="O164" s="321" t="str">
        <f>IF(LEN(VLOOKUP(B164,'Analyst Report'!$A:$H,6,TRUE))= 0,"",VLOOKUP(B164,'Analyst Report'!$A:$H,6,TRUE))</f>
        <v/>
      </c>
      <c r="P164" s="239">
        <f t="shared" si="10"/>
        <v>0</v>
      </c>
      <c r="Q164" s="201">
        <v>20</v>
      </c>
      <c r="R164" s="239" t="str">
        <f>IF(LEN(VLOOKUP(B164,'Analyst Report'!$A$30:$H$289,8,FALSE))= 0,"",VLOOKUP(B164,'Analyst Report'!$A$30:$H$289,8,FALSE))</f>
        <v/>
      </c>
      <c r="S164" s="321">
        <f t="shared" si="14"/>
        <v>20</v>
      </c>
      <c r="T164" s="239">
        <f t="shared" si="11"/>
        <v>0</v>
      </c>
      <c r="U164" s="353" t="s">
        <v>2419</v>
      </c>
      <c r="V164" s="353" t="s">
        <v>2419</v>
      </c>
      <c r="W164" s="353" t="s">
        <v>2419</v>
      </c>
      <c r="X164" s="353" t="s">
        <v>2419</v>
      </c>
      <c r="Y164" s="353" t="s">
        <v>2419</v>
      </c>
      <c r="Z164" s="353" t="s">
        <v>2419</v>
      </c>
      <c r="AA164" s="353" t="s">
        <v>2419</v>
      </c>
      <c r="AB164" s="353" t="s">
        <v>2419</v>
      </c>
    </row>
    <row r="165" spans="1:28" ht="146" thickTop="1" thickBot="1" x14ac:dyDescent="0.2">
      <c r="A165" s="195">
        <f t="shared" si="13"/>
        <v>148</v>
      </c>
      <c r="B165" s="278" t="s">
        <v>248</v>
      </c>
      <c r="C165" s="196" t="s">
        <v>436</v>
      </c>
      <c r="D165" s="196">
        <f>VLOOKUP(B165,'HECVAT - Full'!A$3:D$321,4,TRUE)</f>
        <v>0</v>
      </c>
      <c r="E165" s="269" t="s">
        <v>2419</v>
      </c>
      <c r="F165" s="269" t="s">
        <v>2798</v>
      </c>
      <c r="G165" s="269" t="s">
        <v>2797</v>
      </c>
      <c r="H165" s="198" t="s">
        <v>3045</v>
      </c>
      <c r="I165" s="198" t="s">
        <v>3046</v>
      </c>
      <c r="J165" s="213" t="str">
        <f t="shared" si="12"/>
        <v>FALSE</v>
      </c>
      <c r="K165" s="342">
        <v>1</v>
      </c>
      <c r="L165" s="213" t="s">
        <v>1769</v>
      </c>
      <c r="M165" s="239" t="s">
        <v>15</v>
      </c>
      <c r="N165" s="201" t="str">
        <f>VLOOKUP(B165,'HECVAT - Full'!A:E,3,FALSE)</f>
        <v>Yes</v>
      </c>
      <c r="O165" s="321" t="str">
        <f>IF(LEN(VLOOKUP(B165,'Analyst Report'!$A:$H,6,TRUE))= 0,"",VLOOKUP(B165,'Analyst Report'!$A:$H,6,TRUE))</f>
        <v/>
      </c>
      <c r="P165" s="239">
        <f t="shared" si="10"/>
        <v>1</v>
      </c>
      <c r="Q165" s="201">
        <v>15</v>
      </c>
      <c r="R165" s="239" t="str">
        <f>IF(LEN(VLOOKUP(B165,'Analyst Report'!$A$30:$H$289,8,FALSE))= 0,"",VLOOKUP(B165,'Analyst Report'!$A$30:$H$289,8,FALSE))</f>
        <v/>
      </c>
      <c r="S165" s="321">
        <f t="shared" si="14"/>
        <v>15</v>
      </c>
      <c r="T165" s="239">
        <f t="shared" si="11"/>
        <v>15</v>
      </c>
      <c r="U165" s="353" t="s">
        <v>2419</v>
      </c>
      <c r="V165" s="353" t="s">
        <v>2419</v>
      </c>
      <c r="W165" s="353" t="s">
        <v>2419</v>
      </c>
      <c r="X165" s="353" t="s">
        <v>2419</v>
      </c>
      <c r="Y165" s="353" t="s">
        <v>2419</v>
      </c>
      <c r="Z165" s="353" t="s">
        <v>2419</v>
      </c>
      <c r="AA165" s="353" t="s">
        <v>2419</v>
      </c>
      <c r="AB165" s="353" t="s">
        <v>2419</v>
      </c>
    </row>
    <row r="166" spans="1:28" ht="98" thickTop="1" thickBot="1" x14ac:dyDescent="0.2">
      <c r="A166" s="195">
        <f t="shared" si="13"/>
        <v>149</v>
      </c>
      <c r="B166" s="278" t="s">
        <v>249</v>
      </c>
      <c r="C166" s="196" t="s">
        <v>2261</v>
      </c>
      <c r="D166" s="196">
        <f>VLOOKUP(B166,'HECVAT - Full'!A$3:D$321,4,TRUE)</f>
        <v>0</v>
      </c>
      <c r="E166" s="269" t="s">
        <v>2419</v>
      </c>
      <c r="F166" s="269" t="s">
        <v>2800</v>
      </c>
      <c r="G166" s="207" t="s">
        <v>2799</v>
      </c>
      <c r="H166" s="198" t="s">
        <v>3047</v>
      </c>
      <c r="I166" s="198" t="s">
        <v>3048</v>
      </c>
      <c r="J166" s="213" t="str">
        <f t="shared" si="12"/>
        <v>TRUE</v>
      </c>
      <c r="K166" s="342">
        <v>1</v>
      </c>
      <c r="L166" s="213" t="s">
        <v>1769</v>
      </c>
      <c r="M166" s="239" t="s">
        <v>18</v>
      </c>
      <c r="N166" s="201" t="str">
        <f>VLOOKUP(B166,'HECVAT - Full'!A:E,3,FALSE)</f>
        <v>No</v>
      </c>
      <c r="O166" s="321" t="str">
        <f>IF(LEN(VLOOKUP(B166,'Analyst Report'!$A:$H,6,TRUE))= 0,"",VLOOKUP(B166,'Analyst Report'!$A:$H,6,TRUE))</f>
        <v/>
      </c>
      <c r="P166" s="239">
        <f t="shared" si="10"/>
        <v>1</v>
      </c>
      <c r="Q166" s="201">
        <v>25</v>
      </c>
      <c r="R166" s="239" t="str">
        <f>IF(LEN(VLOOKUP(B166,'Analyst Report'!$A$30:$H$289,8,FALSE))= 0,"",VLOOKUP(B166,'Analyst Report'!$A$30:$H$289,8,FALSE))</f>
        <v/>
      </c>
      <c r="S166" s="321">
        <f t="shared" si="14"/>
        <v>25</v>
      </c>
      <c r="T166" s="239">
        <f t="shared" si="11"/>
        <v>25</v>
      </c>
      <c r="U166" s="353" t="s">
        <v>2419</v>
      </c>
      <c r="V166" s="353" t="s">
        <v>2419</v>
      </c>
      <c r="W166" s="353" t="s">
        <v>2419</v>
      </c>
      <c r="X166" s="353" t="s">
        <v>2419</v>
      </c>
      <c r="Y166" s="353" t="s">
        <v>2419</v>
      </c>
      <c r="Z166" s="353" t="s">
        <v>2419</v>
      </c>
      <c r="AA166" s="353" t="s">
        <v>2419</v>
      </c>
      <c r="AB166" s="353" t="s">
        <v>2419</v>
      </c>
    </row>
    <row r="167" spans="1:28" ht="194" thickTop="1" thickBot="1" x14ac:dyDescent="0.2">
      <c r="A167" s="195">
        <f t="shared" si="13"/>
        <v>150</v>
      </c>
      <c r="B167" s="278" t="s">
        <v>250</v>
      </c>
      <c r="C167" s="196" t="s">
        <v>2680</v>
      </c>
      <c r="D167" s="196">
        <f>VLOOKUP(B167,'HECVAT - Full'!A$3:D$321,4,TRUE)</f>
        <v>0</v>
      </c>
      <c r="E167" s="269" t="s">
        <v>2419</v>
      </c>
      <c r="F167" s="207"/>
      <c r="G167" s="207" t="s">
        <v>2801</v>
      </c>
      <c r="H167" s="198" t="s">
        <v>3017</v>
      </c>
      <c r="I167" s="198" t="s">
        <v>3018</v>
      </c>
      <c r="J167" s="213" t="str">
        <f t="shared" si="12"/>
        <v>FALSE</v>
      </c>
      <c r="K167" s="342">
        <v>1</v>
      </c>
      <c r="L167" s="213" t="s">
        <v>1769</v>
      </c>
      <c r="M167" s="239" t="s">
        <v>15</v>
      </c>
      <c r="N167" s="201" t="str">
        <f>VLOOKUP(B167,'HECVAT - Full'!A:E,3,FALSE)</f>
        <v>No</v>
      </c>
      <c r="O167" s="321" t="str">
        <f>IF(LEN(VLOOKUP(B167,'Analyst Report'!$A:$H,6,TRUE))= 0,"",VLOOKUP(B167,'Analyst Report'!$A:$H,6,TRUE))</f>
        <v/>
      </c>
      <c r="P167" s="239">
        <f t="shared" si="10"/>
        <v>0</v>
      </c>
      <c r="Q167" s="201">
        <v>20</v>
      </c>
      <c r="R167" s="239" t="str">
        <f>IF(LEN(VLOOKUP(B167,'Analyst Report'!$A$30:$H$289,8,FALSE))= 0,"",VLOOKUP(B167,'Analyst Report'!$A$30:$H$289,8,FALSE))</f>
        <v/>
      </c>
      <c r="S167" s="321">
        <f t="shared" si="14"/>
        <v>20</v>
      </c>
      <c r="T167" s="239">
        <f t="shared" si="11"/>
        <v>0</v>
      </c>
      <c r="U167" s="353" t="s">
        <v>2419</v>
      </c>
      <c r="V167" s="353" t="s">
        <v>2419</v>
      </c>
      <c r="W167" s="353" t="s">
        <v>2419</v>
      </c>
      <c r="X167" s="353" t="s">
        <v>2419</v>
      </c>
      <c r="Y167" s="353" t="s">
        <v>2419</v>
      </c>
      <c r="Z167" s="353" t="s">
        <v>2419</v>
      </c>
      <c r="AA167" s="353" t="s">
        <v>2419</v>
      </c>
      <c r="AB167" s="353" t="s">
        <v>2419</v>
      </c>
    </row>
    <row r="168" spans="1:28" ht="162" thickTop="1" thickBot="1" x14ac:dyDescent="0.2">
      <c r="A168" s="195">
        <f t="shared" si="13"/>
        <v>151</v>
      </c>
      <c r="B168" s="278" t="s">
        <v>251</v>
      </c>
      <c r="C168" s="196" t="s">
        <v>2264</v>
      </c>
      <c r="D168" s="196">
        <f>VLOOKUP(B168,'HECVAT - Full'!A$3:D$321,4,TRUE)</f>
        <v>0</v>
      </c>
      <c r="E168" s="269" t="s">
        <v>2419</v>
      </c>
      <c r="F168" s="269" t="s">
        <v>2803</v>
      </c>
      <c r="G168" s="269" t="s">
        <v>2802</v>
      </c>
      <c r="H168" s="198" t="s">
        <v>3049</v>
      </c>
      <c r="I168" s="198" t="s">
        <v>3050</v>
      </c>
      <c r="J168" s="213" t="str">
        <f t="shared" si="12"/>
        <v>FALSE</v>
      </c>
      <c r="K168" s="342">
        <v>1</v>
      </c>
      <c r="L168" s="213" t="s">
        <v>1769</v>
      </c>
      <c r="M168" s="239" t="s">
        <v>15</v>
      </c>
      <c r="N168" s="201" t="str">
        <f>VLOOKUP(B168,'HECVAT - Full'!A:E,3,FALSE)</f>
        <v>No</v>
      </c>
      <c r="O168" s="321" t="str">
        <f>IF(LEN(VLOOKUP(B168,'Analyst Report'!$A:$H,6,TRUE))= 0,"",VLOOKUP(B168,'Analyst Report'!$A:$H,6,TRUE))</f>
        <v/>
      </c>
      <c r="P168" s="239">
        <f t="shared" si="10"/>
        <v>0</v>
      </c>
      <c r="Q168" s="201">
        <v>20</v>
      </c>
      <c r="R168" s="239" t="str">
        <f>IF(LEN(VLOOKUP(B168,'Analyst Report'!$A$30:$H$289,8,FALSE))= 0,"",VLOOKUP(B168,'Analyst Report'!$A$30:$H$289,8,FALSE))</f>
        <v/>
      </c>
      <c r="S168" s="321">
        <f t="shared" si="14"/>
        <v>20</v>
      </c>
      <c r="T168" s="239">
        <f t="shared" si="11"/>
        <v>0</v>
      </c>
      <c r="U168" s="353" t="s">
        <v>2419</v>
      </c>
      <c r="V168" s="353" t="s">
        <v>2419</v>
      </c>
      <c r="W168" s="353" t="s">
        <v>2419</v>
      </c>
      <c r="X168" s="353" t="s">
        <v>2419</v>
      </c>
      <c r="Y168" s="353" t="s">
        <v>2419</v>
      </c>
      <c r="Z168" s="353" t="s">
        <v>2419</v>
      </c>
      <c r="AA168" s="353" t="s">
        <v>2419</v>
      </c>
      <c r="AB168" s="353" t="s">
        <v>2419</v>
      </c>
    </row>
    <row r="169" spans="1:28" ht="162" thickTop="1" thickBot="1" x14ac:dyDescent="0.2">
      <c r="A169" s="195">
        <f t="shared" si="13"/>
        <v>152</v>
      </c>
      <c r="B169" s="278" t="s">
        <v>252</v>
      </c>
      <c r="C169" s="196" t="s">
        <v>90</v>
      </c>
      <c r="D169" s="196">
        <f>VLOOKUP(B169,'HECVAT - Full'!A$3:D$321,4,TRUE)</f>
        <v>0</v>
      </c>
      <c r="E169" s="269" t="s">
        <v>2419</v>
      </c>
      <c r="F169" s="207" t="s">
        <v>2805</v>
      </c>
      <c r="G169" s="269" t="s">
        <v>2804</v>
      </c>
      <c r="H169" s="198" t="s">
        <v>3051</v>
      </c>
      <c r="I169" s="198" t="s">
        <v>3052</v>
      </c>
      <c r="J169" s="213" t="str">
        <f t="shared" si="12"/>
        <v>FALSE</v>
      </c>
      <c r="K169" s="342">
        <f>IF(N168="Yes",1,0)</f>
        <v>0</v>
      </c>
      <c r="L169" s="213" t="s">
        <v>1769</v>
      </c>
      <c r="M169" s="239" t="s">
        <v>15</v>
      </c>
      <c r="N169" s="201">
        <f>VLOOKUP(B169,'HECVAT - Full'!A:E,3,FALSE)</f>
        <v>0</v>
      </c>
      <c r="O169" s="321" t="str">
        <f>IF(LEN(VLOOKUP(B169,'Analyst Report'!$A:$H,6,TRUE))= 0,"",VLOOKUP(B169,'Analyst Report'!$A:$H,6,TRUE))</f>
        <v/>
      </c>
      <c r="P169" s="239">
        <f t="shared" si="10"/>
        <v>0</v>
      </c>
      <c r="Q169" s="201">
        <v>20</v>
      </c>
      <c r="R169" s="239" t="str">
        <f>IF(LEN(VLOOKUP(B169,'Analyst Report'!$A$30:$H$289,8,FALSE))= 0,"",VLOOKUP(B169,'Analyst Report'!$A$30:$H$289,8,FALSE))</f>
        <v/>
      </c>
      <c r="S169" s="321">
        <f t="shared" si="14"/>
        <v>0</v>
      </c>
      <c r="T169" s="239">
        <f t="shared" si="11"/>
        <v>0</v>
      </c>
      <c r="U169" s="353" t="s">
        <v>2419</v>
      </c>
      <c r="V169" s="353" t="s">
        <v>2419</v>
      </c>
      <c r="W169" s="353" t="s">
        <v>2419</v>
      </c>
      <c r="X169" s="353" t="s">
        <v>2419</v>
      </c>
      <c r="Y169" s="353" t="s">
        <v>2419</v>
      </c>
      <c r="Z169" s="353" t="s">
        <v>2419</v>
      </c>
      <c r="AA169" s="353" t="s">
        <v>2419</v>
      </c>
      <c r="AB169" s="353" t="s">
        <v>2419</v>
      </c>
    </row>
    <row r="170" spans="1:28" ht="146" thickTop="1" thickBot="1" x14ac:dyDescent="0.2">
      <c r="A170" s="195">
        <f t="shared" si="13"/>
        <v>153</v>
      </c>
      <c r="B170" s="278" t="s">
        <v>253</v>
      </c>
      <c r="C170" s="196" t="s">
        <v>93</v>
      </c>
      <c r="D170" s="196">
        <f>VLOOKUP(B170,'HECVAT - Full'!A$3:D$321,4,TRUE)</f>
        <v>0</v>
      </c>
      <c r="E170" s="269" t="s">
        <v>2419</v>
      </c>
      <c r="F170" s="207" t="s">
        <v>2807</v>
      </c>
      <c r="G170" s="269" t="s">
        <v>2806</v>
      </c>
      <c r="H170" s="198" t="s">
        <v>2903</v>
      </c>
      <c r="I170" s="198" t="s">
        <v>2344</v>
      </c>
      <c r="J170" s="213" t="str">
        <f t="shared" si="12"/>
        <v>FALSE</v>
      </c>
      <c r="K170" s="342">
        <v>1</v>
      </c>
      <c r="L170" s="213" t="s">
        <v>1769</v>
      </c>
      <c r="M170" s="239" t="s">
        <v>15</v>
      </c>
      <c r="N170" s="201" t="str">
        <f>VLOOKUP(B170,'HECVAT - Full'!A:E,3,FALSE)</f>
        <v>Yes</v>
      </c>
      <c r="O170" s="321" t="str">
        <f>IF(LEN(VLOOKUP(B170,'Analyst Report'!$A:$H,6,TRUE))= 0,"",VLOOKUP(B170,'Analyst Report'!$A:$H,6,TRUE))</f>
        <v/>
      </c>
      <c r="P170" s="239">
        <f t="shared" si="10"/>
        <v>1</v>
      </c>
      <c r="Q170" s="201">
        <v>20</v>
      </c>
      <c r="R170" s="239" t="str">
        <f>IF(LEN(VLOOKUP(B170,'Analyst Report'!$A$30:$H$289,8,FALSE))= 0,"",VLOOKUP(B170,'Analyst Report'!$A$30:$H$289,8,FALSE))</f>
        <v/>
      </c>
      <c r="S170" s="321">
        <f t="shared" si="14"/>
        <v>20</v>
      </c>
      <c r="T170" s="239">
        <f t="shared" si="11"/>
        <v>20</v>
      </c>
      <c r="U170" s="353" t="s">
        <v>2419</v>
      </c>
      <c r="V170" s="353" t="s">
        <v>2419</v>
      </c>
      <c r="W170" s="353" t="s">
        <v>2419</v>
      </c>
      <c r="X170" s="353" t="s">
        <v>2419</v>
      </c>
      <c r="Y170" s="353" t="s">
        <v>2419</v>
      </c>
      <c r="Z170" s="353" t="s">
        <v>2419</v>
      </c>
      <c r="AA170" s="353" t="s">
        <v>2419</v>
      </c>
      <c r="AB170" s="353" t="s">
        <v>2419</v>
      </c>
    </row>
    <row r="171" spans="1:28" ht="146" thickTop="1" thickBot="1" x14ac:dyDescent="0.2">
      <c r="A171" s="195">
        <f t="shared" si="13"/>
        <v>154</v>
      </c>
      <c r="B171" s="278" t="s">
        <v>254</v>
      </c>
      <c r="C171" s="196" t="s">
        <v>92</v>
      </c>
      <c r="D171" s="196">
        <f>VLOOKUP(B171,'HECVAT - Full'!A$3:D$321,4,TRUE)</f>
        <v>0</v>
      </c>
      <c r="E171" s="269" t="s">
        <v>2419</v>
      </c>
      <c r="F171" s="207" t="s">
        <v>2809</v>
      </c>
      <c r="G171" s="269" t="s">
        <v>2808</v>
      </c>
      <c r="H171" s="198" t="s">
        <v>2903</v>
      </c>
      <c r="I171" s="198" t="s">
        <v>2344</v>
      </c>
      <c r="J171" s="213" t="str">
        <f t="shared" si="12"/>
        <v>FALSE</v>
      </c>
      <c r="K171" s="342">
        <v>1</v>
      </c>
      <c r="L171" s="213" t="s">
        <v>1769</v>
      </c>
      <c r="M171" s="239" t="s">
        <v>15</v>
      </c>
      <c r="N171" s="201" t="str">
        <f>VLOOKUP(B171,'HECVAT - Full'!A:E,3,FALSE)</f>
        <v>Yes</v>
      </c>
      <c r="O171" s="321" t="str">
        <f>IF(LEN(VLOOKUP(B171,'Analyst Report'!$A:$H,6,TRUE))= 0,"",VLOOKUP(B171,'Analyst Report'!$A:$H,6,TRUE))</f>
        <v/>
      </c>
      <c r="P171" s="239">
        <f t="shared" si="10"/>
        <v>1</v>
      </c>
      <c r="Q171" s="201">
        <v>20</v>
      </c>
      <c r="R171" s="239" t="str">
        <f>IF(LEN(VLOOKUP(B171,'Analyst Report'!$A$30:$H$289,8,FALSE))= 0,"",VLOOKUP(B171,'Analyst Report'!$A$30:$H$289,8,FALSE))</f>
        <v/>
      </c>
      <c r="S171" s="321">
        <f t="shared" si="14"/>
        <v>20</v>
      </c>
      <c r="T171" s="239">
        <f t="shared" si="11"/>
        <v>20</v>
      </c>
      <c r="U171" s="353" t="s">
        <v>2419</v>
      </c>
      <c r="V171" s="353" t="s">
        <v>2419</v>
      </c>
      <c r="W171" s="353" t="s">
        <v>2419</v>
      </c>
      <c r="X171" s="353" t="s">
        <v>2419</v>
      </c>
      <c r="Y171" s="353" t="s">
        <v>2419</v>
      </c>
      <c r="Z171" s="353" t="s">
        <v>2419</v>
      </c>
      <c r="AA171" s="353" t="s">
        <v>2419</v>
      </c>
      <c r="AB171" s="353" t="s">
        <v>2419</v>
      </c>
    </row>
    <row r="172" spans="1:28" ht="162" thickTop="1" thickBot="1" x14ac:dyDescent="0.2">
      <c r="A172" s="195">
        <f t="shared" si="13"/>
        <v>155</v>
      </c>
      <c r="B172" s="278" t="s">
        <v>255</v>
      </c>
      <c r="C172" s="196" t="s">
        <v>406</v>
      </c>
      <c r="D172" s="196">
        <f>VLOOKUP(B172,'HECVAT - Full'!A$3:D$321,4,TRUE)</f>
        <v>0</v>
      </c>
      <c r="E172" s="207" t="s">
        <v>2263</v>
      </c>
      <c r="F172" s="207"/>
      <c r="G172" s="207"/>
      <c r="H172" s="198" t="s">
        <v>3053</v>
      </c>
      <c r="I172" s="198" t="s">
        <v>3052</v>
      </c>
      <c r="J172" s="213" t="str">
        <f t="shared" si="12"/>
        <v>FALSE</v>
      </c>
      <c r="K172" s="342">
        <v>1</v>
      </c>
      <c r="L172" s="213" t="s">
        <v>1769</v>
      </c>
      <c r="M172" s="239" t="s">
        <v>15</v>
      </c>
      <c r="N172" s="201">
        <f>VLOOKUP(B172,'HECVAT - Full'!A:E,3,FALSE)</f>
        <v>0</v>
      </c>
      <c r="O172" s="321" t="str">
        <f>IF(LEN(VLOOKUP(B172,'Analyst Report'!$A:$H,6,TRUE))= 0,"",VLOOKUP(B172,'Analyst Report'!$A:$H,6,TRUE))</f>
        <v/>
      </c>
      <c r="P172" s="239">
        <f t="shared" si="10"/>
        <v>0</v>
      </c>
      <c r="Q172" s="201">
        <v>20</v>
      </c>
      <c r="R172" s="239" t="str">
        <f>IF(LEN(VLOOKUP(B172,'Analyst Report'!$A$30:$H$289,8,FALSE))= 0,"",VLOOKUP(B172,'Analyst Report'!$A$30:$H$289,8,FALSE))</f>
        <v/>
      </c>
      <c r="S172" s="321">
        <f t="shared" si="14"/>
        <v>20</v>
      </c>
      <c r="T172" s="239">
        <f t="shared" si="11"/>
        <v>0</v>
      </c>
      <c r="U172" s="353" t="s">
        <v>2419</v>
      </c>
      <c r="V172" s="353" t="s">
        <v>2419</v>
      </c>
      <c r="W172" s="353" t="s">
        <v>2419</v>
      </c>
      <c r="X172" s="353" t="s">
        <v>2419</v>
      </c>
      <c r="Y172" s="353" t="s">
        <v>2419</v>
      </c>
      <c r="Z172" s="353" t="s">
        <v>2419</v>
      </c>
      <c r="AA172" s="353" t="s">
        <v>2419</v>
      </c>
      <c r="AB172" s="353" t="s">
        <v>2419</v>
      </c>
    </row>
    <row r="173" spans="1:28" ht="162" thickTop="1" thickBot="1" x14ac:dyDescent="0.2">
      <c r="A173" s="195">
        <f t="shared" si="13"/>
        <v>156</v>
      </c>
      <c r="B173" s="278" t="s">
        <v>256</v>
      </c>
      <c r="C173" s="196" t="s">
        <v>2681</v>
      </c>
      <c r="D173" s="196">
        <f>VLOOKUP(B173,'HECVAT - Full'!A$3:D$321,4,TRUE)</f>
        <v>0</v>
      </c>
      <c r="E173" s="269" t="s">
        <v>2419</v>
      </c>
      <c r="F173" s="207" t="s">
        <v>2810</v>
      </c>
      <c r="G173" s="307" t="s">
        <v>2683</v>
      </c>
      <c r="H173" s="198" t="s">
        <v>3051</v>
      </c>
      <c r="I173" s="198" t="s">
        <v>3052</v>
      </c>
      <c r="J173" s="213" t="str">
        <f t="shared" si="12"/>
        <v>TRUE</v>
      </c>
      <c r="K173" s="342">
        <v>1</v>
      </c>
      <c r="L173" s="213" t="s">
        <v>1769</v>
      </c>
      <c r="M173" s="239" t="s">
        <v>15</v>
      </c>
      <c r="N173" s="201" t="str">
        <f>VLOOKUP(B173,'HECVAT - Full'!A:E,3,FALSE)</f>
        <v>Yes</v>
      </c>
      <c r="O173" s="321" t="str">
        <f>IF(LEN(VLOOKUP(B173,'Analyst Report'!$A:$H,6,TRUE))= 0,"",VLOOKUP(B173,'Analyst Report'!$A:$H,6,TRUE))</f>
        <v/>
      </c>
      <c r="P173" s="239">
        <f t="shared" si="10"/>
        <v>1</v>
      </c>
      <c r="Q173" s="201">
        <v>25</v>
      </c>
      <c r="R173" s="239" t="str">
        <f>IF(LEN(VLOOKUP(B173,'Analyst Report'!$A$30:$H$289,8,FALSE))= 0,"",VLOOKUP(B173,'Analyst Report'!$A$30:$H$289,8,FALSE))</f>
        <v/>
      </c>
      <c r="S173" s="321">
        <f t="shared" si="14"/>
        <v>25</v>
      </c>
      <c r="T173" s="239">
        <f t="shared" si="11"/>
        <v>25</v>
      </c>
      <c r="U173" s="353" t="s">
        <v>2419</v>
      </c>
      <c r="V173" s="353" t="s">
        <v>2419</v>
      </c>
      <c r="W173" s="353" t="s">
        <v>2419</v>
      </c>
      <c r="X173" s="353" t="s">
        <v>2419</v>
      </c>
      <c r="Y173" s="353" t="s">
        <v>2419</v>
      </c>
      <c r="Z173" s="353" t="s">
        <v>2419</v>
      </c>
      <c r="AA173" s="353" t="s">
        <v>2419</v>
      </c>
      <c r="AB173" s="353" t="s">
        <v>2419</v>
      </c>
    </row>
    <row r="174" spans="1:28" ht="162" thickTop="1" thickBot="1" x14ac:dyDescent="0.2">
      <c r="A174" s="195">
        <f t="shared" si="13"/>
        <v>157</v>
      </c>
      <c r="B174" s="278" t="s">
        <v>257</v>
      </c>
      <c r="C174" s="196" t="s">
        <v>2682</v>
      </c>
      <c r="D174" s="196">
        <f>VLOOKUP(B174,'HECVAT - Full'!A$3:D$321,4,TRUE)</f>
        <v>0</v>
      </c>
      <c r="E174" s="269" t="s">
        <v>2419</v>
      </c>
      <c r="F174" s="207" t="s">
        <v>2812</v>
      </c>
      <c r="G174" s="269" t="s">
        <v>2811</v>
      </c>
      <c r="H174" s="198" t="s">
        <v>3051</v>
      </c>
      <c r="I174" s="198" t="s">
        <v>3052</v>
      </c>
      <c r="J174" s="213" t="str">
        <f t="shared" si="12"/>
        <v>TRUE</v>
      </c>
      <c r="K174" s="342">
        <f>IF(N173="Yes",1,0)</f>
        <v>1</v>
      </c>
      <c r="L174" s="213" t="s">
        <v>1769</v>
      </c>
      <c r="M174" s="239" t="s">
        <v>15</v>
      </c>
      <c r="N174" s="201" t="str">
        <f>VLOOKUP(B174,'HECVAT - Full'!A:E,3,FALSE)</f>
        <v>Yes</v>
      </c>
      <c r="O174" s="321" t="str">
        <f>IF(LEN(VLOOKUP(B174,'Analyst Report'!$A:$H,6,TRUE))= 0,"",VLOOKUP(B174,'Analyst Report'!$A:$H,6,TRUE))</f>
        <v/>
      </c>
      <c r="P174" s="239">
        <f t="shared" si="10"/>
        <v>1</v>
      </c>
      <c r="Q174" s="201">
        <v>25</v>
      </c>
      <c r="R174" s="239" t="str">
        <f>IF(LEN(VLOOKUP(B174,'Analyst Report'!$A$30:$H$289,8,FALSE))= 0,"",VLOOKUP(B174,'Analyst Report'!$A$30:$H$289,8,FALSE))</f>
        <v/>
      </c>
      <c r="S174" s="321">
        <f t="shared" si="14"/>
        <v>25</v>
      </c>
      <c r="T174" s="239">
        <f t="shared" si="11"/>
        <v>25</v>
      </c>
      <c r="U174" s="353" t="s">
        <v>2419</v>
      </c>
      <c r="V174" s="353" t="s">
        <v>2419</v>
      </c>
      <c r="W174" s="353" t="s">
        <v>2419</v>
      </c>
      <c r="X174" s="353" t="s">
        <v>2419</v>
      </c>
      <c r="Y174" s="353" t="s">
        <v>2419</v>
      </c>
      <c r="Z174" s="353" t="s">
        <v>2419</v>
      </c>
      <c r="AA174" s="353" t="s">
        <v>2419</v>
      </c>
      <c r="AB174" s="353" t="s">
        <v>2419</v>
      </c>
    </row>
    <row r="175" spans="1:28" s="254" customFormat="1" ht="308" thickTop="1" thickBot="1" x14ac:dyDescent="0.25">
      <c r="A175" s="195">
        <f t="shared" si="13"/>
        <v>158</v>
      </c>
      <c r="B175" s="286" t="s">
        <v>258</v>
      </c>
      <c r="C175" s="308" t="s">
        <v>25</v>
      </c>
      <c r="D175" s="196">
        <f>VLOOKUP(B175,'HECVAT - Full'!A$3:D$321,4,TRUE)</f>
        <v>0</v>
      </c>
      <c r="E175" s="282" t="s">
        <v>2419</v>
      </c>
      <c r="F175" s="282" t="s">
        <v>2814</v>
      </c>
      <c r="G175" s="301" t="s">
        <v>2813</v>
      </c>
      <c r="H175" s="299" t="s">
        <v>3054</v>
      </c>
      <c r="I175" s="300" t="s">
        <v>2656</v>
      </c>
      <c r="J175" s="213" t="str">
        <f t="shared" si="12"/>
        <v>TRUE</v>
      </c>
      <c r="K175" s="345">
        <v>1</v>
      </c>
      <c r="L175" s="311" t="s">
        <v>1770</v>
      </c>
      <c r="M175" s="312" t="s">
        <v>15</v>
      </c>
      <c r="N175" s="321" t="str">
        <f>VLOOKUP(B175,'HECVAT - Full'!A:E,3,FALSE)</f>
        <v>No</v>
      </c>
      <c r="O175" s="321" t="str">
        <f>IF(LEN(VLOOKUP(B175,'Analyst Report'!$A:$H,6,TRUE))= 0,"",VLOOKUP(B175,'Analyst Report'!$A:$H,6,TRUE))</f>
        <v/>
      </c>
      <c r="P175" s="321">
        <f t="shared" si="10"/>
        <v>0</v>
      </c>
      <c r="Q175" s="310">
        <v>25</v>
      </c>
      <c r="R175" s="310"/>
      <c r="S175" s="321">
        <f t="shared" si="14"/>
        <v>25</v>
      </c>
      <c r="T175" s="321">
        <f t="shared" si="11"/>
        <v>0</v>
      </c>
      <c r="U175" s="353" t="s">
        <v>2419</v>
      </c>
      <c r="V175" s="353" t="s">
        <v>2419</v>
      </c>
      <c r="W175" s="353" t="s">
        <v>2419</v>
      </c>
      <c r="X175" s="353" t="s">
        <v>2419</v>
      </c>
      <c r="Y175" s="353" t="s">
        <v>2419</v>
      </c>
      <c r="Z175" s="353" t="s">
        <v>2419</v>
      </c>
      <c r="AA175" s="353" t="s">
        <v>2419</v>
      </c>
      <c r="AB175" s="353" t="s">
        <v>2419</v>
      </c>
    </row>
    <row r="176" spans="1:28" s="254" customFormat="1" ht="206" thickTop="1" thickBot="1" x14ac:dyDescent="0.25">
      <c r="A176" s="195">
        <f t="shared" si="13"/>
        <v>159</v>
      </c>
      <c r="B176" s="286" t="s">
        <v>259</v>
      </c>
      <c r="C176" s="308" t="s">
        <v>2736</v>
      </c>
      <c r="D176" s="196" t="str">
        <f>VLOOKUP(B176,'HECVAT - Full'!A$3:D$321,4,TRUE)</f>
        <v>CS IT Support Staff</v>
      </c>
      <c r="E176" s="282" t="s">
        <v>2419</v>
      </c>
      <c r="F176" s="282" t="s">
        <v>2816</v>
      </c>
      <c r="G176" s="301" t="s">
        <v>2815</v>
      </c>
      <c r="H176" s="299" t="s">
        <v>3055</v>
      </c>
      <c r="I176" s="300" t="s">
        <v>2986</v>
      </c>
      <c r="J176" s="213" t="str">
        <f t="shared" si="12"/>
        <v>FALSE</v>
      </c>
      <c r="K176" s="345">
        <v>1</v>
      </c>
      <c r="L176" s="311" t="s">
        <v>1770</v>
      </c>
      <c r="M176" s="312" t="s">
        <v>15</v>
      </c>
      <c r="N176" s="321" t="str">
        <f>VLOOKUP(B176,'HECVAT - Full'!A:E,3,FALSE)</f>
        <v>Yes</v>
      </c>
      <c r="O176" s="321" t="str">
        <f>IF(LEN(VLOOKUP(B176,'Analyst Report'!$A:$H,6,TRUE))= 0,"",VLOOKUP(B176,'Analyst Report'!$A:$H,6,TRUE))</f>
        <v/>
      </c>
      <c r="P176" s="321">
        <f t="shared" si="10"/>
        <v>1</v>
      </c>
      <c r="Q176" s="310">
        <v>20</v>
      </c>
      <c r="R176" s="310"/>
      <c r="S176" s="321">
        <f t="shared" si="14"/>
        <v>20</v>
      </c>
      <c r="T176" s="321">
        <f t="shared" si="11"/>
        <v>20</v>
      </c>
      <c r="U176" s="353" t="s">
        <v>2419</v>
      </c>
      <c r="V176" s="353" t="s">
        <v>2419</v>
      </c>
      <c r="W176" s="353" t="s">
        <v>2419</v>
      </c>
      <c r="X176" s="353" t="s">
        <v>2419</v>
      </c>
      <c r="Y176" s="353" t="s">
        <v>2419</v>
      </c>
      <c r="Z176" s="353" t="s">
        <v>2419</v>
      </c>
      <c r="AA176" s="353" t="s">
        <v>2419</v>
      </c>
      <c r="AB176" s="353" t="s">
        <v>2419</v>
      </c>
    </row>
    <row r="177" spans="1:28" s="254" customFormat="1" ht="223" thickTop="1" thickBot="1" x14ac:dyDescent="0.25">
      <c r="A177" s="195">
        <f t="shared" si="13"/>
        <v>160</v>
      </c>
      <c r="B177" s="286" t="s">
        <v>260</v>
      </c>
      <c r="C177" s="308" t="s">
        <v>407</v>
      </c>
      <c r="D177" s="196">
        <f>VLOOKUP(B177,'HECVAT - Full'!A$3:D$321,4,TRUE)</f>
        <v>0</v>
      </c>
      <c r="E177" s="282" t="s">
        <v>2419</v>
      </c>
      <c r="F177" s="282" t="s">
        <v>2818</v>
      </c>
      <c r="G177" s="301" t="s">
        <v>2817</v>
      </c>
      <c r="H177" s="299" t="s">
        <v>3056</v>
      </c>
      <c r="I177" s="300" t="s">
        <v>3057</v>
      </c>
      <c r="J177" s="213" t="str">
        <f t="shared" si="12"/>
        <v>TRUE</v>
      </c>
      <c r="K177" s="345">
        <v>1</v>
      </c>
      <c r="L177" s="311" t="s">
        <v>1770</v>
      </c>
      <c r="M177" s="312" t="s">
        <v>15</v>
      </c>
      <c r="N177" s="321" t="str">
        <f>VLOOKUP(B177,'HECVAT - Full'!A:E,3,FALSE)</f>
        <v>Yes</v>
      </c>
      <c r="O177" s="321" t="str">
        <f>IF(LEN(VLOOKUP(B177,'Analyst Report'!$A:$H,6,TRUE))= 0,"",VLOOKUP(B177,'Analyst Report'!$A:$H,6,TRUE))</f>
        <v/>
      </c>
      <c r="P177" s="321">
        <f t="shared" si="10"/>
        <v>1</v>
      </c>
      <c r="Q177" s="310">
        <v>25</v>
      </c>
      <c r="R177" s="310"/>
      <c r="S177" s="321">
        <f t="shared" si="14"/>
        <v>25</v>
      </c>
      <c r="T177" s="321">
        <f t="shared" si="11"/>
        <v>25</v>
      </c>
      <c r="U177" s="353" t="s">
        <v>2419</v>
      </c>
      <c r="V177" s="353" t="s">
        <v>2419</v>
      </c>
      <c r="W177" s="353" t="s">
        <v>2419</v>
      </c>
      <c r="X177" s="353" t="s">
        <v>2419</v>
      </c>
      <c r="Y177" s="353" t="s">
        <v>2419</v>
      </c>
      <c r="Z177" s="353" t="s">
        <v>2419</v>
      </c>
      <c r="AA177" s="353" t="s">
        <v>2419</v>
      </c>
      <c r="AB177" s="353" t="s">
        <v>2419</v>
      </c>
    </row>
    <row r="178" spans="1:28" s="254" customFormat="1" ht="240" thickTop="1" thickBot="1" x14ac:dyDescent="0.25">
      <c r="A178" s="195">
        <f t="shared" si="13"/>
        <v>161</v>
      </c>
      <c r="B178" s="286" t="s">
        <v>261</v>
      </c>
      <c r="C178" s="308" t="s">
        <v>83</v>
      </c>
      <c r="D178" s="196" t="str">
        <f>VLOOKUP(B178,'HECVAT - Full'!A$3:D$321,4,TRUE)</f>
        <v>Managed at institution level</v>
      </c>
      <c r="E178" s="282" t="s">
        <v>2419</v>
      </c>
      <c r="F178" s="282" t="s">
        <v>2821</v>
      </c>
      <c r="G178" s="301" t="s">
        <v>2819</v>
      </c>
      <c r="H178" s="299" t="s">
        <v>3058</v>
      </c>
      <c r="I178" s="300" t="s">
        <v>3059</v>
      </c>
      <c r="J178" s="213" t="str">
        <f t="shared" si="12"/>
        <v>TRUE</v>
      </c>
      <c r="K178" s="345">
        <v>1</v>
      </c>
      <c r="L178" s="311" t="s">
        <v>1770</v>
      </c>
      <c r="M178" s="312" t="s">
        <v>15</v>
      </c>
      <c r="N178" s="321" t="str">
        <f>VLOOKUP(B178,'HECVAT - Full'!A:E,3,FALSE)</f>
        <v>Yes</v>
      </c>
      <c r="O178" s="321" t="str">
        <f>IF(LEN(VLOOKUP(B178,'Analyst Report'!$A:$H,6,TRUE))= 0,"",VLOOKUP(B178,'Analyst Report'!$A:$H,6,TRUE))</f>
        <v/>
      </c>
      <c r="P178" s="321">
        <f t="shared" si="10"/>
        <v>1</v>
      </c>
      <c r="Q178" s="310">
        <v>25</v>
      </c>
      <c r="R178" s="310"/>
      <c r="S178" s="321">
        <f t="shared" si="14"/>
        <v>25</v>
      </c>
      <c r="T178" s="321">
        <f t="shared" si="11"/>
        <v>25</v>
      </c>
      <c r="U178" s="353" t="s">
        <v>2419</v>
      </c>
      <c r="V178" s="353" t="s">
        <v>2419</v>
      </c>
      <c r="W178" s="353" t="s">
        <v>2419</v>
      </c>
      <c r="X178" s="353" t="s">
        <v>2419</v>
      </c>
      <c r="Y178" s="353" t="s">
        <v>2419</v>
      </c>
      <c r="Z178" s="353" t="s">
        <v>2419</v>
      </c>
      <c r="AA178" s="353" t="s">
        <v>2419</v>
      </c>
      <c r="AB178" s="353" t="s">
        <v>2419</v>
      </c>
    </row>
    <row r="179" spans="1:28" s="254" customFormat="1" ht="240" thickTop="1" thickBot="1" x14ac:dyDescent="0.25">
      <c r="A179" s="195">
        <f t="shared" si="13"/>
        <v>162</v>
      </c>
      <c r="B179" s="286" t="s">
        <v>262</v>
      </c>
      <c r="C179" s="308" t="s">
        <v>84</v>
      </c>
      <c r="D179" s="196" t="str">
        <f>VLOOKUP(B179,'HECVAT - Full'!A$3:D$321,4,TRUE)</f>
        <v>Managed at institution level</v>
      </c>
      <c r="E179" s="282" t="s">
        <v>2419</v>
      </c>
      <c r="F179" s="282" t="s">
        <v>2822</v>
      </c>
      <c r="G179" s="301" t="s">
        <v>2820</v>
      </c>
      <c r="H179" s="299" t="s">
        <v>3060</v>
      </c>
      <c r="I179" s="300" t="s">
        <v>3061</v>
      </c>
      <c r="J179" s="213" t="str">
        <f t="shared" si="12"/>
        <v>FALSE</v>
      </c>
      <c r="K179" s="345">
        <v>1</v>
      </c>
      <c r="L179" s="311" t="s">
        <v>1770</v>
      </c>
      <c r="M179" s="312" t="s">
        <v>15</v>
      </c>
      <c r="N179" s="321" t="str">
        <f>VLOOKUP(B179,'HECVAT - Full'!A:E,3,FALSE)</f>
        <v>Yes</v>
      </c>
      <c r="O179" s="321" t="str">
        <f>IF(LEN(VLOOKUP(B179,'Analyst Report'!$A:$H,6,TRUE))= 0,"",VLOOKUP(B179,'Analyst Report'!$A:$H,6,TRUE))</f>
        <v/>
      </c>
      <c r="P179" s="321">
        <f t="shared" si="10"/>
        <v>1</v>
      </c>
      <c r="Q179" s="310">
        <v>20</v>
      </c>
      <c r="R179" s="310"/>
      <c r="S179" s="321">
        <f t="shared" si="14"/>
        <v>20</v>
      </c>
      <c r="T179" s="321">
        <f t="shared" si="11"/>
        <v>20</v>
      </c>
      <c r="U179" s="353" t="s">
        <v>2419</v>
      </c>
      <c r="V179" s="353" t="s">
        <v>2419</v>
      </c>
      <c r="W179" s="353" t="s">
        <v>2419</v>
      </c>
      <c r="X179" s="353" t="s">
        <v>2419</v>
      </c>
      <c r="Y179" s="353" t="s">
        <v>2419</v>
      </c>
      <c r="Z179" s="353" t="s">
        <v>2419</v>
      </c>
      <c r="AA179" s="353" t="s">
        <v>2419</v>
      </c>
      <c r="AB179" s="353" t="s">
        <v>2419</v>
      </c>
    </row>
    <row r="180" spans="1:28" s="254" customFormat="1" ht="240" thickTop="1" thickBot="1" x14ac:dyDescent="0.25">
      <c r="A180" s="195">
        <f t="shared" si="13"/>
        <v>163</v>
      </c>
      <c r="B180" s="286" t="s">
        <v>263</v>
      </c>
      <c r="C180" s="308" t="s">
        <v>99</v>
      </c>
      <c r="D180" s="196">
        <f>VLOOKUP(B180,'HECVAT - Full'!A$3:D$321,4,TRUE)</f>
        <v>0</v>
      </c>
      <c r="E180" s="282" t="s">
        <v>2419</v>
      </c>
      <c r="F180" s="282" t="s">
        <v>2824</v>
      </c>
      <c r="G180" s="301" t="s">
        <v>2823</v>
      </c>
      <c r="H180" s="299" t="s">
        <v>3058</v>
      </c>
      <c r="I180" s="300" t="s">
        <v>3062</v>
      </c>
      <c r="J180" s="213" t="str">
        <f t="shared" si="12"/>
        <v>TRUE</v>
      </c>
      <c r="K180" s="345">
        <v>1</v>
      </c>
      <c r="L180" s="311" t="s">
        <v>1770</v>
      </c>
      <c r="M180" s="312" t="s">
        <v>15</v>
      </c>
      <c r="N180" s="321" t="str">
        <f>VLOOKUP(B180,'HECVAT - Full'!A:E,3,FALSE)</f>
        <v>No</v>
      </c>
      <c r="O180" s="321" t="str">
        <f>IF(LEN(VLOOKUP(B180,'Analyst Report'!$A:$H,6,TRUE))= 0,"",VLOOKUP(B180,'Analyst Report'!$A:$H,6,TRUE))</f>
        <v/>
      </c>
      <c r="P180" s="321">
        <f t="shared" si="10"/>
        <v>0</v>
      </c>
      <c r="Q180" s="310">
        <v>25</v>
      </c>
      <c r="R180" s="310"/>
      <c r="S180" s="321">
        <f t="shared" si="14"/>
        <v>25</v>
      </c>
      <c r="T180" s="321">
        <f t="shared" si="11"/>
        <v>0</v>
      </c>
      <c r="U180" s="353" t="s">
        <v>2419</v>
      </c>
      <c r="V180" s="353" t="s">
        <v>2419</v>
      </c>
      <c r="W180" s="353" t="s">
        <v>2419</v>
      </c>
      <c r="X180" s="353" t="s">
        <v>2419</v>
      </c>
      <c r="Y180" s="353" t="s">
        <v>2419</v>
      </c>
      <c r="Z180" s="353" t="s">
        <v>2419</v>
      </c>
      <c r="AA180" s="353" t="s">
        <v>2419</v>
      </c>
      <c r="AB180" s="353" t="s">
        <v>2419</v>
      </c>
    </row>
    <row r="181" spans="1:28" s="254" customFormat="1" ht="240" thickTop="1" thickBot="1" x14ac:dyDescent="0.25">
      <c r="A181" s="195">
        <f t="shared" si="13"/>
        <v>164</v>
      </c>
      <c r="B181" s="286" t="s">
        <v>264</v>
      </c>
      <c r="C181" s="308" t="s">
        <v>100</v>
      </c>
      <c r="D181" s="196">
        <f>VLOOKUP(B181,'HECVAT - Full'!A$3:D$321,4,TRUE)</f>
        <v>0</v>
      </c>
      <c r="E181" s="282" t="s">
        <v>2419</v>
      </c>
      <c r="F181" s="282" t="s">
        <v>2826</v>
      </c>
      <c r="G181" s="301" t="s">
        <v>2825</v>
      </c>
      <c r="H181" s="299" t="s">
        <v>3060</v>
      </c>
      <c r="I181" s="300" t="s">
        <v>3063</v>
      </c>
      <c r="J181" s="213" t="str">
        <f t="shared" si="12"/>
        <v>FALSE</v>
      </c>
      <c r="K181" s="345">
        <v>1</v>
      </c>
      <c r="L181" s="311" t="s">
        <v>1770</v>
      </c>
      <c r="M181" s="312" t="s">
        <v>15</v>
      </c>
      <c r="N181" s="321" t="str">
        <f>VLOOKUP(B181,'HECVAT - Full'!A:E,3,FALSE)</f>
        <v>No</v>
      </c>
      <c r="O181" s="321" t="str">
        <f>IF(LEN(VLOOKUP(B181,'Analyst Report'!$A:$H,6,TRUE))= 0,"",VLOOKUP(B181,'Analyst Report'!$A:$H,6,TRUE))</f>
        <v/>
      </c>
      <c r="P181" s="321">
        <f t="shared" si="10"/>
        <v>0</v>
      </c>
      <c r="Q181" s="310">
        <v>20</v>
      </c>
      <c r="R181" s="310"/>
      <c r="S181" s="321">
        <f t="shared" si="14"/>
        <v>20</v>
      </c>
      <c r="T181" s="321">
        <f t="shared" si="11"/>
        <v>0</v>
      </c>
      <c r="U181" s="353" t="s">
        <v>2419</v>
      </c>
      <c r="V181" s="353" t="s">
        <v>2419</v>
      </c>
      <c r="W181" s="353" t="s">
        <v>2419</v>
      </c>
      <c r="X181" s="353" t="s">
        <v>2419</v>
      </c>
      <c r="Y181" s="353" t="s">
        <v>2419</v>
      </c>
      <c r="Z181" s="353" t="s">
        <v>2419</v>
      </c>
      <c r="AA181" s="353" t="s">
        <v>2419</v>
      </c>
      <c r="AB181" s="353" t="s">
        <v>2419</v>
      </c>
    </row>
    <row r="182" spans="1:28" s="254" customFormat="1" ht="78" thickTop="1" thickBot="1" x14ac:dyDescent="0.25">
      <c r="A182" s="195">
        <f t="shared" si="13"/>
        <v>165</v>
      </c>
      <c r="B182" s="286" t="s">
        <v>265</v>
      </c>
      <c r="C182" s="308" t="s">
        <v>2298</v>
      </c>
      <c r="D182" s="196">
        <f>VLOOKUP(B182,'HECVAT - Full'!A$3:D$321,4,TRUE)</f>
        <v>0</v>
      </c>
      <c r="E182" s="282" t="s">
        <v>2419</v>
      </c>
      <c r="F182" s="282" t="s">
        <v>2828</v>
      </c>
      <c r="G182" s="301" t="s">
        <v>2827</v>
      </c>
      <c r="H182" s="299"/>
      <c r="I182" s="300"/>
      <c r="J182" s="213" t="str">
        <f t="shared" si="12"/>
        <v>FALSE</v>
      </c>
      <c r="K182" s="345">
        <v>1</v>
      </c>
      <c r="L182" s="311" t="s">
        <v>1770</v>
      </c>
      <c r="M182" s="312" t="s">
        <v>15</v>
      </c>
      <c r="N182" s="321" t="str">
        <f>VLOOKUP(B182,'HECVAT - Full'!A:E,3,FALSE)</f>
        <v>No</v>
      </c>
      <c r="O182" s="321" t="str">
        <f>IF(LEN(VLOOKUP(B182,'Analyst Report'!$A:$H,6,TRUE))= 0,"",VLOOKUP(B182,'Analyst Report'!$A:$H,6,TRUE))</f>
        <v/>
      </c>
      <c r="P182" s="321">
        <f t="shared" si="10"/>
        <v>0</v>
      </c>
      <c r="Q182" s="310">
        <v>20</v>
      </c>
      <c r="R182" s="310"/>
      <c r="S182" s="321">
        <f t="shared" si="14"/>
        <v>20</v>
      </c>
      <c r="T182" s="321">
        <f t="shared" si="11"/>
        <v>0</v>
      </c>
      <c r="U182" s="353" t="s">
        <v>2419</v>
      </c>
      <c r="V182" s="353" t="s">
        <v>2419</v>
      </c>
      <c r="W182" s="353" t="s">
        <v>2419</v>
      </c>
      <c r="X182" s="353" t="s">
        <v>2419</v>
      </c>
      <c r="Y182" s="353" t="s">
        <v>2419</v>
      </c>
      <c r="Z182" s="353" t="s">
        <v>2419</v>
      </c>
      <c r="AA182" s="353" t="s">
        <v>2419</v>
      </c>
      <c r="AB182" s="353" t="s">
        <v>2419</v>
      </c>
    </row>
    <row r="183" spans="1:28" s="254" customFormat="1" ht="257" thickTop="1" thickBot="1" x14ac:dyDescent="0.25">
      <c r="A183" s="195">
        <f t="shared" si="13"/>
        <v>166</v>
      </c>
      <c r="B183" s="286" t="s">
        <v>266</v>
      </c>
      <c r="C183" s="308" t="s">
        <v>85</v>
      </c>
      <c r="D183" s="196" t="str">
        <f>VLOOKUP(B183,'HECVAT - Full'!A$3:D$321,4,TRUE)</f>
        <v>At institutional level</v>
      </c>
      <c r="E183" s="282" t="s">
        <v>2419</v>
      </c>
      <c r="F183" s="282" t="s">
        <v>2830</v>
      </c>
      <c r="G183" s="301" t="s">
        <v>2829</v>
      </c>
      <c r="H183" s="299" t="s">
        <v>3064</v>
      </c>
      <c r="I183" s="300" t="s">
        <v>3065</v>
      </c>
      <c r="J183" s="213" t="str">
        <f t="shared" si="12"/>
        <v>FALSE</v>
      </c>
      <c r="K183" s="345">
        <v>1</v>
      </c>
      <c r="L183" s="311" t="s">
        <v>1770</v>
      </c>
      <c r="M183" s="312" t="s">
        <v>15</v>
      </c>
      <c r="N183" s="321" t="str">
        <f>VLOOKUP(B183,'HECVAT - Full'!A:E,3,FALSE)</f>
        <v>Yes</v>
      </c>
      <c r="O183" s="321" t="str">
        <f>IF(LEN(VLOOKUP(B183,'Analyst Report'!$A:$H,6,TRUE))= 0,"",VLOOKUP(B183,'Analyst Report'!$A:$H,6,TRUE))</f>
        <v/>
      </c>
      <c r="P183" s="321">
        <f t="shared" si="10"/>
        <v>1</v>
      </c>
      <c r="Q183" s="310">
        <v>15</v>
      </c>
      <c r="R183" s="310"/>
      <c r="S183" s="321">
        <f t="shared" si="14"/>
        <v>15</v>
      </c>
      <c r="T183" s="321">
        <f t="shared" si="11"/>
        <v>15</v>
      </c>
      <c r="U183" s="353" t="s">
        <v>2419</v>
      </c>
      <c r="V183" s="353" t="s">
        <v>2419</v>
      </c>
      <c r="W183" s="353" t="s">
        <v>2419</v>
      </c>
      <c r="X183" s="353" t="s">
        <v>2419</v>
      </c>
      <c r="Y183" s="353" t="s">
        <v>2419</v>
      </c>
      <c r="Z183" s="353" t="s">
        <v>2419</v>
      </c>
      <c r="AA183" s="353" t="s">
        <v>2419</v>
      </c>
      <c r="AB183" s="353" t="s">
        <v>2419</v>
      </c>
    </row>
    <row r="184" spans="1:28" s="254" customFormat="1" ht="223" thickTop="1" thickBot="1" x14ac:dyDescent="0.25">
      <c r="A184" s="195">
        <f t="shared" si="13"/>
        <v>167</v>
      </c>
      <c r="B184" s="286" t="s">
        <v>267</v>
      </c>
      <c r="C184" s="308" t="s">
        <v>86</v>
      </c>
      <c r="D184" s="196" t="str">
        <f>VLOOKUP(B184,'HECVAT - Full'!A$3:D$321,4,TRUE)</f>
        <v>Third party (Division of IT)</v>
      </c>
      <c r="E184" s="282" t="s">
        <v>2374</v>
      </c>
      <c r="F184" s="282"/>
      <c r="G184" s="301"/>
      <c r="H184" s="299" t="s">
        <v>3066</v>
      </c>
      <c r="I184" s="300" t="s">
        <v>3067</v>
      </c>
      <c r="J184" s="213" t="str">
        <f t="shared" si="12"/>
        <v>FALSE</v>
      </c>
      <c r="K184" s="345">
        <v>1</v>
      </c>
      <c r="L184" s="311" t="s">
        <v>1770</v>
      </c>
      <c r="M184" s="312" t="s">
        <v>15</v>
      </c>
      <c r="N184" s="321" t="str">
        <f>VLOOKUP(B184,'HECVAT - Full'!A:E,3,FALSE)</f>
        <v>Yes</v>
      </c>
      <c r="O184" s="321" t="str">
        <f>IF(LEN(VLOOKUP(B184,'Analyst Report'!$A:$H,6,TRUE))= 0,"",VLOOKUP(B184,'Analyst Report'!$A:$H,6,TRUE))</f>
        <v/>
      </c>
      <c r="P184" s="321">
        <f t="shared" si="10"/>
        <v>1</v>
      </c>
      <c r="Q184" s="310">
        <v>20</v>
      </c>
      <c r="R184" s="310"/>
      <c r="S184" s="321">
        <f t="shared" si="14"/>
        <v>20</v>
      </c>
      <c r="T184" s="321">
        <f t="shared" si="11"/>
        <v>20</v>
      </c>
      <c r="U184" s="353" t="s">
        <v>2419</v>
      </c>
      <c r="V184" s="353" t="s">
        <v>2419</v>
      </c>
      <c r="W184" s="353" t="s">
        <v>2419</v>
      </c>
      <c r="X184" s="353" t="s">
        <v>2419</v>
      </c>
      <c r="Y184" s="353" t="s">
        <v>2419</v>
      </c>
      <c r="Z184" s="353" t="s">
        <v>2419</v>
      </c>
      <c r="AA184" s="353" t="s">
        <v>2419</v>
      </c>
      <c r="AB184" s="353" t="s">
        <v>2419</v>
      </c>
    </row>
    <row r="185" spans="1:28" s="254" customFormat="1" ht="172" thickTop="1" thickBot="1" x14ac:dyDescent="0.25">
      <c r="A185" s="195">
        <f t="shared" si="13"/>
        <v>168</v>
      </c>
      <c r="B185" s="286" t="s">
        <v>268</v>
      </c>
      <c r="C185" s="308" t="s">
        <v>2265</v>
      </c>
      <c r="D185" s="196">
        <f>VLOOKUP(B185,'HECVAT - Full'!A$3:D$321,4,TRUE)</f>
        <v>0</v>
      </c>
      <c r="E185" s="282" t="s">
        <v>2419</v>
      </c>
      <c r="F185" s="282" t="s">
        <v>2832</v>
      </c>
      <c r="G185" s="301" t="s">
        <v>2831</v>
      </c>
      <c r="H185" s="299" t="s">
        <v>3068</v>
      </c>
      <c r="I185" s="300" t="s">
        <v>3069</v>
      </c>
      <c r="J185" s="213" t="str">
        <f t="shared" si="12"/>
        <v>TRUE</v>
      </c>
      <c r="K185" s="345">
        <v>1</v>
      </c>
      <c r="L185" s="311" t="s">
        <v>1770</v>
      </c>
      <c r="M185" s="312" t="s">
        <v>15</v>
      </c>
      <c r="N185" s="321">
        <f>VLOOKUP(B185,'HECVAT - Full'!A:E,3,FALSE)</f>
        <v>0</v>
      </c>
      <c r="O185" s="321" t="str">
        <f>IF(LEN(VLOOKUP(B185,'Analyst Report'!$A:$H,6,TRUE))= 0,"",VLOOKUP(B185,'Analyst Report'!$A:$H,6,TRUE))</f>
        <v/>
      </c>
      <c r="P185" s="321">
        <f t="shared" si="10"/>
        <v>0</v>
      </c>
      <c r="Q185" s="310">
        <v>25</v>
      </c>
      <c r="R185" s="310"/>
      <c r="S185" s="321">
        <f t="shared" si="14"/>
        <v>25</v>
      </c>
      <c r="T185" s="321">
        <f t="shared" si="11"/>
        <v>0</v>
      </c>
      <c r="U185" s="353" t="s">
        <v>2419</v>
      </c>
      <c r="V185" s="353" t="s">
        <v>2419</v>
      </c>
      <c r="W185" s="353" t="s">
        <v>2419</v>
      </c>
      <c r="X185" s="353" t="s">
        <v>2419</v>
      </c>
      <c r="Y185" s="353" t="s">
        <v>2419</v>
      </c>
      <c r="Z185" s="353" t="s">
        <v>2419</v>
      </c>
      <c r="AA185" s="353" t="s">
        <v>2419</v>
      </c>
      <c r="AB185" s="353" t="s">
        <v>2419</v>
      </c>
    </row>
    <row r="186" spans="1:28" ht="258" thickTop="1" thickBot="1" x14ac:dyDescent="0.2">
      <c r="A186" s="195">
        <f t="shared" si="13"/>
        <v>169</v>
      </c>
      <c r="B186" s="270" t="s">
        <v>269</v>
      </c>
      <c r="C186" s="308" t="s">
        <v>2299</v>
      </c>
      <c r="D186" s="196" t="str">
        <f>VLOOKUP(B186,'HECVAT - Full'!A$3:D$321,4,TRUE)</f>
        <v>https://security.vt.edu</v>
      </c>
      <c r="E186" s="265" t="s">
        <v>2419</v>
      </c>
      <c r="F186" s="265" t="s">
        <v>2550</v>
      </c>
      <c r="G186" s="265" t="s">
        <v>2551</v>
      </c>
      <c r="H186" s="267" t="s">
        <v>2355</v>
      </c>
      <c r="I186" s="274" t="s">
        <v>2552</v>
      </c>
      <c r="J186" s="213" t="str">
        <f t="shared" ref="J186:J236" si="15">IF(S186&gt;20,"TRUE","FALSE")</f>
        <v>FALSE</v>
      </c>
      <c r="K186" s="342">
        <v>1</v>
      </c>
      <c r="L186" s="213" t="s">
        <v>1771</v>
      </c>
      <c r="M186" s="239" t="s">
        <v>15</v>
      </c>
      <c r="N186" s="201" t="str">
        <f>VLOOKUP(B186,'HECVAT - Full'!A:E,3,FALSE)</f>
        <v>Yes</v>
      </c>
      <c r="O186" s="321" t="str">
        <f>IF(LEN(VLOOKUP(B186,'Analyst Report'!$A:$H,6,TRUE))= 0,"",VLOOKUP(B186,'Analyst Report'!$A:$H,6,TRUE))</f>
        <v/>
      </c>
      <c r="P186" s="239">
        <f t="shared" ref="P186:P228" si="16">IF((O186=""),(IF(ISNUMBER(FIND(M186,N186)), 1, 0)),(IF(ISNUMBER(FIND(M186,O186)), 1, 0)))</f>
        <v>1</v>
      </c>
      <c r="Q186" s="201">
        <v>20</v>
      </c>
      <c r="R186" s="239" t="str">
        <f>IF(LEN(VLOOKUP(B186,'Analyst Report'!$A$30:$H$289,8,FALSE))= 0,"",VLOOKUP(B186,'Analyst Report'!$A$30:$H$289,8,FALSE))</f>
        <v/>
      </c>
      <c r="S186" s="321">
        <f t="shared" si="14"/>
        <v>20</v>
      </c>
      <c r="T186" s="239">
        <f t="shared" ref="T186:T228" si="17">P186*S186</f>
        <v>20</v>
      </c>
      <c r="U186" s="353" t="s">
        <v>2419</v>
      </c>
      <c r="V186" s="353" t="s">
        <v>2419</v>
      </c>
      <c r="W186" s="353" t="s">
        <v>2419</v>
      </c>
      <c r="X186" s="353" t="s">
        <v>2419</v>
      </c>
      <c r="Y186" s="353" t="s">
        <v>2419</v>
      </c>
      <c r="Z186" s="353" t="s">
        <v>2419</v>
      </c>
      <c r="AA186" s="353" t="s">
        <v>2419</v>
      </c>
      <c r="AB186" s="353" t="s">
        <v>2419</v>
      </c>
    </row>
    <row r="187" spans="1:28" ht="223" thickTop="1" thickBot="1" x14ac:dyDescent="0.25">
      <c r="A187" s="195">
        <f t="shared" si="13"/>
        <v>170</v>
      </c>
      <c r="B187" s="278" t="s">
        <v>270</v>
      </c>
      <c r="C187" s="278" t="s">
        <v>27</v>
      </c>
      <c r="D187" s="196">
        <f>VLOOKUP(B187,'HECVAT - Full'!A$3:D$321,4,TRUE)</f>
        <v>0</v>
      </c>
      <c r="E187" s="282" t="s">
        <v>2419</v>
      </c>
      <c r="F187" s="282"/>
      <c r="G187" s="301"/>
      <c r="H187" s="299" t="s">
        <v>3070</v>
      </c>
      <c r="I187" s="300" t="s">
        <v>3071</v>
      </c>
      <c r="J187" s="213" t="str">
        <f t="shared" si="15"/>
        <v>TRUE</v>
      </c>
      <c r="K187" s="342">
        <v>1</v>
      </c>
      <c r="L187" s="213" t="s">
        <v>1771</v>
      </c>
      <c r="M187" s="239" t="s">
        <v>15</v>
      </c>
      <c r="N187" s="201" t="str">
        <f>VLOOKUP(B187,'HECVAT - Full'!A:E,3,FALSE)</f>
        <v>Yes</v>
      </c>
      <c r="O187" s="321" t="str">
        <f>IF(LEN(VLOOKUP(B187,'Analyst Report'!$A:$H,6,TRUE))= 0,"",VLOOKUP(B187,'Analyst Report'!$A:$H,6,TRUE))</f>
        <v/>
      </c>
      <c r="P187" s="239">
        <f t="shared" si="16"/>
        <v>1</v>
      </c>
      <c r="Q187" s="201">
        <v>25</v>
      </c>
      <c r="R187" s="239" t="str">
        <f>IF(LEN(VLOOKUP(B187,'Analyst Report'!$A$30:$H$289,8,FALSE))= 0,"",VLOOKUP(B187,'Analyst Report'!$A$30:$H$289,8,FALSE))</f>
        <v/>
      </c>
      <c r="S187" s="321">
        <f t="shared" si="14"/>
        <v>25</v>
      </c>
      <c r="T187" s="239">
        <f t="shared" si="17"/>
        <v>25</v>
      </c>
      <c r="U187" s="353" t="s">
        <v>2419</v>
      </c>
      <c r="V187" s="353" t="s">
        <v>2419</v>
      </c>
      <c r="W187" s="353" t="s">
        <v>2419</v>
      </c>
      <c r="X187" s="353" t="s">
        <v>2419</v>
      </c>
      <c r="Y187" s="353" t="s">
        <v>2419</v>
      </c>
      <c r="Z187" s="353" t="s">
        <v>2419</v>
      </c>
      <c r="AA187" s="353" t="s">
        <v>2419</v>
      </c>
      <c r="AB187" s="353" t="s">
        <v>2419</v>
      </c>
    </row>
    <row r="188" spans="1:28" ht="223" thickTop="1" thickBot="1" x14ac:dyDescent="0.25">
      <c r="A188" s="195">
        <f t="shared" si="13"/>
        <v>171</v>
      </c>
      <c r="B188" s="278" t="s">
        <v>271</v>
      </c>
      <c r="C188" s="278" t="s">
        <v>28</v>
      </c>
      <c r="D188" s="196">
        <f>VLOOKUP(B188,'HECVAT - Full'!A$3:D$321,4,TRUE)</f>
        <v>0</v>
      </c>
      <c r="E188" s="282" t="s">
        <v>2419</v>
      </c>
      <c r="F188" s="282"/>
      <c r="G188" s="301"/>
      <c r="H188" s="299" t="s">
        <v>3005</v>
      </c>
      <c r="I188" s="300" t="s">
        <v>3006</v>
      </c>
      <c r="J188" s="213" t="str">
        <f t="shared" si="15"/>
        <v>FALSE</v>
      </c>
      <c r="K188" s="342">
        <v>1</v>
      </c>
      <c r="L188" s="213" t="s">
        <v>1771</v>
      </c>
      <c r="M188" s="239" t="s">
        <v>15</v>
      </c>
      <c r="N188" s="201" t="str">
        <f>VLOOKUP(B188,'HECVAT - Full'!A:E,3,FALSE)</f>
        <v>Yes</v>
      </c>
      <c r="O188" s="321" t="str">
        <f>IF(LEN(VLOOKUP(B188,'Analyst Report'!$A:$H,6,TRUE))= 0,"",VLOOKUP(B188,'Analyst Report'!$A:$H,6,TRUE))</f>
        <v/>
      </c>
      <c r="P188" s="239">
        <f t="shared" si="16"/>
        <v>1</v>
      </c>
      <c r="Q188" s="201">
        <v>20</v>
      </c>
      <c r="R188" s="239" t="str">
        <f>IF(LEN(VLOOKUP(B188,'Analyst Report'!$A$30:$H$289,8,FALSE))= 0,"",VLOOKUP(B188,'Analyst Report'!$A$30:$H$289,8,FALSE))</f>
        <v/>
      </c>
      <c r="S188" s="321">
        <f t="shared" si="14"/>
        <v>20</v>
      </c>
      <c r="T188" s="239">
        <f t="shared" si="17"/>
        <v>20</v>
      </c>
      <c r="U188" s="353" t="s">
        <v>2419</v>
      </c>
      <c r="V188" s="353" t="s">
        <v>2419</v>
      </c>
      <c r="W188" s="353" t="s">
        <v>2419</v>
      </c>
      <c r="X188" s="353" t="s">
        <v>2419</v>
      </c>
      <c r="Y188" s="353" t="s">
        <v>2419</v>
      </c>
      <c r="Z188" s="353" t="s">
        <v>2419</v>
      </c>
      <c r="AA188" s="353" t="s">
        <v>2419</v>
      </c>
      <c r="AB188" s="353" t="s">
        <v>2419</v>
      </c>
    </row>
    <row r="189" spans="1:28" ht="178" thickTop="1" thickBot="1" x14ac:dyDescent="0.2">
      <c r="A189" s="195">
        <f t="shared" si="13"/>
        <v>172</v>
      </c>
      <c r="B189" s="278" t="s">
        <v>272</v>
      </c>
      <c r="C189" s="278" t="s">
        <v>31</v>
      </c>
      <c r="D189" s="196">
        <f>VLOOKUP(B189,'HECVAT - Full'!A$3:D$321,4,TRUE)</f>
        <v>0</v>
      </c>
      <c r="E189" s="265" t="s">
        <v>2419</v>
      </c>
      <c r="F189" s="265" t="s">
        <v>2553</v>
      </c>
      <c r="G189" s="265" t="s">
        <v>2554</v>
      </c>
      <c r="H189" s="293" t="s">
        <v>2382</v>
      </c>
      <c r="I189" s="309" t="s">
        <v>2354</v>
      </c>
      <c r="J189" s="213" t="str">
        <f t="shared" si="15"/>
        <v>FALSE</v>
      </c>
      <c r="K189" s="342">
        <v>1</v>
      </c>
      <c r="L189" s="213" t="s">
        <v>1771</v>
      </c>
      <c r="M189" s="239" t="s">
        <v>15</v>
      </c>
      <c r="N189" s="201" t="str">
        <f>VLOOKUP(B189,'HECVAT - Full'!A:E,3,FALSE)</f>
        <v>Yes</v>
      </c>
      <c r="O189" s="321" t="str">
        <f>IF(LEN(VLOOKUP(B189,'Analyst Report'!$A:$H,6,TRUE))= 0,"",VLOOKUP(B189,'Analyst Report'!$A:$H,6,TRUE))</f>
        <v/>
      </c>
      <c r="P189" s="239">
        <f t="shared" si="16"/>
        <v>1</v>
      </c>
      <c r="Q189" s="201">
        <v>15</v>
      </c>
      <c r="R189" s="239" t="str">
        <f>IF(LEN(VLOOKUP(B189,'Analyst Report'!$A$30:$H$289,8,FALSE))= 0,"",VLOOKUP(B189,'Analyst Report'!$A$30:$H$289,8,FALSE))</f>
        <v/>
      </c>
      <c r="S189" s="321">
        <f t="shared" si="14"/>
        <v>15</v>
      </c>
      <c r="T189" s="239">
        <f t="shared" si="17"/>
        <v>15</v>
      </c>
      <c r="U189" s="353" t="s">
        <v>2419</v>
      </c>
      <c r="V189" s="353" t="s">
        <v>2419</v>
      </c>
      <c r="W189" s="353" t="s">
        <v>2419</v>
      </c>
      <c r="X189" s="353" t="s">
        <v>2419</v>
      </c>
      <c r="Y189" s="353" t="s">
        <v>2419</v>
      </c>
      <c r="Z189" s="353" t="s">
        <v>2419</v>
      </c>
      <c r="AA189" s="353" t="s">
        <v>2419</v>
      </c>
      <c r="AB189" s="353" t="s">
        <v>2419</v>
      </c>
    </row>
    <row r="190" spans="1:28" ht="172" thickTop="1" thickBot="1" x14ac:dyDescent="0.25">
      <c r="A190" s="195">
        <f t="shared" si="13"/>
        <v>173</v>
      </c>
      <c r="B190" s="278" t="s">
        <v>273</v>
      </c>
      <c r="C190" s="278" t="s">
        <v>32</v>
      </c>
      <c r="D190" s="196">
        <f>VLOOKUP(B190,'HECVAT - Full'!A$3:D$321,4,TRUE)</f>
        <v>0</v>
      </c>
      <c r="E190" s="282" t="s">
        <v>2419</v>
      </c>
      <c r="F190" s="282" t="s">
        <v>3074</v>
      </c>
      <c r="G190" s="301" t="s">
        <v>3075</v>
      </c>
      <c r="H190" s="299" t="s">
        <v>3072</v>
      </c>
      <c r="I190" s="300" t="s">
        <v>3073</v>
      </c>
      <c r="J190" s="213" t="str">
        <f t="shared" si="15"/>
        <v>FALSE</v>
      </c>
      <c r="K190" s="342">
        <v>1</v>
      </c>
      <c r="L190" s="213" t="s">
        <v>1771</v>
      </c>
      <c r="M190" s="239" t="s">
        <v>15</v>
      </c>
      <c r="N190" s="201" t="str">
        <f>VLOOKUP(B190,'HECVAT - Full'!A:E,3,FALSE)</f>
        <v>No</v>
      </c>
      <c r="O190" s="321" t="str">
        <f>IF(LEN(VLOOKUP(B190,'Analyst Report'!$A:$H,6,TRUE))= 0,"",VLOOKUP(B190,'Analyst Report'!$A:$H,6,TRUE))</f>
        <v/>
      </c>
      <c r="P190" s="239">
        <f t="shared" si="16"/>
        <v>0</v>
      </c>
      <c r="Q190" s="201">
        <v>20</v>
      </c>
      <c r="R190" s="239" t="str">
        <f>IF(LEN(VLOOKUP(B190,'Analyst Report'!$A$30:$H$289,8,FALSE))= 0,"",VLOOKUP(B190,'Analyst Report'!$A$30:$H$289,8,FALSE))</f>
        <v/>
      </c>
      <c r="S190" s="321">
        <f t="shared" si="14"/>
        <v>20</v>
      </c>
      <c r="T190" s="239">
        <f t="shared" si="17"/>
        <v>0</v>
      </c>
      <c r="U190" s="353" t="s">
        <v>2419</v>
      </c>
      <c r="V190" s="353" t="s">
        <v>2419</v>
      </c>
      <c r="W190" s="353" t="s">
        <v>2419</v>
      </c>
      <c r="X190" s="353" t="s">
        <v>2419</v>
      </c>
      <c r="Y190" s="353" t="s">
        <v>2419</v>
      </c>
      <c r="Z190" s="353" t="s">
        <v>2419</v>
      </c>
      <c r="AA190" s="353" t="s">
        <v>2419</v>
      </c>
      <c r="AB190" s="353" t="s">
        <v>2419</v>
      </c>
    </row>
    <row r="191" spans="1:28" ht="290" thickTop="1" thickBot="1" x14ac:dyDescent="0.2">
      <c r="A191" s="195">
        <f t="shared" si="13"/>
        <v>174</v>
      </c>
      <c r="B191" s="278" t="s">
        <v>274</v>
      </c>
      <c r="C191" s="278" t="s">
        <v>33</v>
      </c>
      <c r="D191" s="196" t="str">
        <f>VLOOKUP(B191,'HECVAT - Full'!A$3:D$321,4,TRUE)</f>
        <v>https://security.vt.edu/incident.html</v>
      </c>
      <c r="E191" s="265" t="s">
        <v>2419</v>
      </c>
      <c r="F191" s="265" t="s">
        <v>2555</v>
      </c>
      <c r="G191" s="265" t="s">
        <v>2556</v>
      </c>
      <c r="H191" s="293" t="s">
        <v>2356</v>
      </c>
      <c r="I191" s="309" t="s">
        <v>2557</v>
      </c>
      <c r="J191" s="213" t="str">
        <f t="shared" si="15"/>
        <v>FALSE</v>
      </c>
      <c r="K191" s="342">
        <v>1</v>
      </c>
      <c r="L191" s="213" t="s">
        <v>1771</v>
      </c>
      <c r="M191" s="239" t="s">
        <v>15</v>
      </c>
      <c r="N191" s="201" t="str">
        <f>VLOOKUP(B191,'HECVAT - Full'!A:E,3,FALSE)</f>
        <v>Yes</v>
      </c>
      <c r="O191" s="321" t="str">
        <f>IF(LEN(VLOOKUP(B191,'Analyst Report'!$A:$H,6,TRUE))= 0,"",VLOOKUP(B191,'Analyst Report'!$A:$H,6,TRUE))</f>
        <v/>
      </c>
      <c r="P191" s="239">
        <f t="shared" si="16"/>
        <v>1</v>
      </c>
      <c r="Q191" s="201">
        <v>15</v>
      </c>
      <c r="R191" s="239" t="str">
        <f>IF(LEN(VLOOKUP(B191,'Analyst Report'!$A$30:$H$289,8,FALSE))= 0,"",VLOOKUP(B191,'Analyst Report'!$A$30:$H$289,8,FALSE))</f>
        <v/>
      </c>
      <c r="S191" s="321">
        <f t="shared" si="14"/>
        <v>15</v>
      </c>
      <c r="T191" s="239">
        <f t="shared" si="17"/>
        <v>15</v>
      </c>
      <c r="U191" s="353" t="s">
        <v>2419</v>
      </c>
      <c r="V191" s="353" t="s">
        <v>2419</v>
      </c>
      <c r="W191" s="353" t="s">
        <v>2419</v>
      </c>
      <c r="X191" s="353" t="s">
        <v>2419</v>
      </c>
      <c r="Y191" s="353" t="s">
        <v>2419</v>
      </c>
      <c r="Z191" s="353" t="s">
        <v>2419</v>
      </c>
      <c r="AA191" s="353" t="s">
        <v>2419</v>
      </c>
      <c r="AB191" s="353" t="s">
        <v>2419</v>
      </c>
    </row>
    <row r="192" spans="1:28" ht="138" thickTop="1" thickBot="1" x14ac:dyDescent="0.25">
      <c r="A192" s="195">
        <f t="shared" si="13"/>
        <v>175</v>
      </c>
      <c r="B192" s="278" t="s">
        <v>275</v>
      </c>
      <c r="C192" s="278" t="s">
        <v>2269</v>
      </c>
      <c r="D192" s="196">
        <f>VLOOKUP(B192,'HECVAT - Full'!A$3:D$321,4,TRUE)</f>
        <v>0</v>
      </c>
      <c r="E192" s="282" t="s">
        <v>2419</v>
      </c>
      <c r="F192" s="282" t="s">
        <v>3085</v>
      </c>
      <c r="G192" s="301" t="s">
        <v>3084</v>
      </c>
      <c r="H192" s="299" t="s">
        <v>3076</v>
      </c>
      <c r="I192" s="300" t="s">
        <v>3077</v>
      </c>
      <c r="J192" s="213" t="str">
        <f t="shared" si="15"/>
        <v>FALSE</v>
      </c>
      <c r="K192" s="342">
        <v>1</v>
      </c>
      <c r="L192" s="213" t="s">
        <v>1771</v>
      </c>
      <c r="M192" s="239" t="s">
        <v>15</v>
      </c>
      <c r="N192" s="201" t="str">
        <f>VLOOKUP(B192,'HECVAT - Full'!A:E,3,FALSE)</f>
        <v>Yes</v>
      </c>
      <c r="O192" s="321" t="str">
        <f>IF(LEN(VLOOKUP(B192,'Analyst Report'!$A:$H,6,TRUE))= 0,"",VLOOKUP(B192,'Analyst Report'!$A:$H,6,TRUE))</f>
        <v/>
      </c>
      <c r="P192" s="239">
        <f t="shared" si="16"/>
        <v>1</v>
      </c>
      <c r="Q192" s="201">
        <v>15</v>
      </c>
      <c r="R192" s="239" t="str">
        <f>IF(LEN(VLOOKUP(B192,'Analyst Report'!$A$30:$H$289,8,FALSE))= 0,"",VLOOKUP(B192,'Analyst Report'!$A$30:$H$289,8,FALSE))</f>
        <v/>
      </c>
      <c r="S192" s="321">
        <f t="shared" si="14"/>
        <v>15</v>
      </c>
      <c r="T192" s="239">
        <f t="shared" si="17"/>
        <v>15</v>
      </c>
      <c r="U192" s="353" t="s">
        <v>2419</v>
      </c>
      <c r="V192" s="353" t="s">
        <v>2419</v>
      </c>
      <c r="W192" s="353" t="s">
        <v>2419</v>
      </c>
      <c r="X192" s="353" t="s">
        <v>2419</v>
      </c>
      <c r="Y192" s="353" t="s">
        <v>2419</v>
      </c>
      <c r="Z192" s="353" t="s">
        <v>2419</v>
      </c>
      <c r="AA192" s="353" t="s">
        <v>2419</v>
      </c>
      <c r="AB192" s="353" t="s">
        <v>2419</v>
      </c>
    </row>
    <row r="193" spans="1:28" ht="121" thickTop="1" thickBot="1" x14ac:dyDescent="0.25">
      <c r="A193" s="195">
        <f t="shared" si="13"/>
        <v>176</v>
      </c>
      <c r="B193" s="278" t="s">
        <v>276</v>
      </c>
      <c r="C193" s="278" t="s">
        <v>437</v>
      </c>
      <c r="D193" s="196">
        <f>VLOOKUP(B193,'HECVAT - Full'!A$3:D$321,4,TRUE)</f>
        <v>0</v>
      </c>
      <c r="E193" s="282" t="s">
        <v>2419</v>
      </c>
      <c r="F193" s="282" t="s">
        <v>3087</v>
      </c>
      <c r="G193" s="301" t="s">
        <v>3086</v>
      </c>
      <c r="H193" s="299" t="s">
        <v>3078</v>
      </c>
      <c r="I193" s="300" t="s">
        <v>3079</v>
      </c>
      <c r="J193" s="213" t="str">
        <f t="shared" si="15"/>
        <v>TRUE</v>
      </c>
      <c r="K193" s="342">
        <v>1</v>
      </c>
      <c r="L193" s="213" t="s">
        <v>1771</v>
      </c>
      <c r="M193" s="239" t="s">
        <v>15</v>
      </c>
      <c r="N193" s="201" t="str">
        <f>VLOOKUP(B193,'HECVAT - Full'!A:E,3,FALSE)</f>
        <v>Yes</v>
      </c>
      <c r="O193" s="321" t="str">
        <f>IF(LEN(VLOOKUP(B193,'Analyst Report'!$A:$H,6,TRUE))= 0,"",VLOOKUP(B193,'Analyst Report'!$A:$H,6,TRUE))</f>
        <v/>
      </c>
      <c r="P193" s="239">
        <f t="shared" si="16"/>
        <v>1</v>
      </c>
      <c r="Q193" s="201">
        <v>25</v>
      </c>
      <c r="R193" s="239" t="str">
        <f>IF(LEN(VLOOKUP(B193,'Analyst Report'!$A$30:$H$289,8,FALSE))= 0,"",VLOOKUP(B193,'Analyst Report'!$A$30:$H$289,8,FALSE))</f>
        <v/>
      </c>
      <c r="S193" s="321">
        <f t="shared" si="14"/>
        <v>25</v>
      </c>
      <c r="T193" s="239">
        <f t="shared" si="17"/>
        <v>25</v>
      </c>
      <c r="U193" s="353" t="s">
        <v>2419</v>
      </c>
      <c r="V193" s="353" t="s">
        <v>2419</v>
      </c>
      <c r="W193" s="353" t="s">
        <v>2419</v>
      </c>
      <c r="X193" s="353" t="s">
        <v>2419</v>
      </c>
      <c r="Y193" s="353" t="s">
        <v>2419</v>
      </c>
      <c r="Z193" s="353" t="s">
        <v>2419</v>
      </c>
      <c r="AA193" s="353" t="s">
        <v>2419</v>
      </c>
      <c r="AB193" s="353" t="s">
        <v>2419</v>
      </c>
    </row>
    <row r="194" spans="1:28" ht="138" thickTop="1" thickBot="1" x14ac:dyDescent="0.25">
      <c r="A194" s="195">
        <f t="shared" si="13"/>
        <v>177</v>
      </c>
      <c r="B194" s="278" t="s">
        <v>277</v>
      </c>
      <c r="C194" s="278" t="s">
        <v>2684</v>
      </c>
      <c r="D194" s="196">
        <f>VLOOKUP(B194,'HECVAT - Full'!A$3:D$321,4,TRUE)</f>
        <v>0</v>
      </c>
      <c r="E194" s="282" t="s">
        <v>3088</v>
      </c>
      <c r="F194" s="282"/>
      <c r="G194" s="301"/>
      <c r="H194" s="299" t="s">
        <v>3076</v>
      </c>
      <c r="I194" s="300" t="s">
        <v>3077</v>
      </c>
      <c r="J194" s="213" t="str">
        <f t="shared" si="15"/>
        <v>TRUE</v>
      </c>
      <c r="K194" s="342">
        <v>1</v>
      </c>
      <c r="L194" s="213" t="s">
        <v>1771</v>
      </c>
      <c r="M194" s="239" t="s">
        <v>15</v>
      </c>
      <c r="N194" s="201" t="str">
        <f>VLOOKUP(B194,'HECVAT - Full'!A:E,3,FALSE)</f>
        <v>No</v>
      </c>
      <c r="O194" s="321" t="str">
        <f>IF(LEN(VLOOKUP(B194,'Analyst Report'!$A:$H,6,TRUE))= 0,"",VLOOKUP(B194,'Analyst Report'!$A:$H,6,TRUE))</f>
        <v/>
      </c>
      <c r="P194" s="239">
        <f t="shared" si="16"/>
        <v>0</v>
      </c>
      <c r="Q194" s="201">
        <v>25</v>
      </c>
      <c r="R194" s="239" t="str">
        <f>IF(LEN(VLOOKUP(B194,'Analyst Report'!$A$30:$H$289,8,FALSE))= 0,"",VLOOKUP(B194,'Analyst Report'!$A$30:$H$289,8,FALSE))</f>
        <v/>
      </c>
      <c r="S194" s="321">
        <f t="shared" si="14"/>
        <v>25</v>
      </c>
      <c r="T194" s="239">
        <f t="shared" si="17"/>
        <v>0</v>
      </c>
      <c r="U194" s="353" t="s">
        <v>2419</v>
      </c>
      <c r="V194" s="353" t="s">
        <v>2419</v>
      </c>
      <c r="W194" s="353" t="s">
        <v>2419</v>
      </c>
      <c r="X194" s="353" t="s">
        <v>2419</v>
      </c>
      <c r="Y194" s="353" t="s">
        <v>2419</v>
      </c>
      <c r="Z194" s="353" t="s">
        <v>2419</v>
      </c>
      <c r="AA194" s="353" t="s">
        <v>2419</v>
      </c>
      <c r="AB194" s="353" t="s">
        <v>2419</v>
      </c>
    </row>
    <row r="195" spans="1:28" ht="223" thickTop="1" thickBot="1" x14ac:dyDescent="0.25">
      <c r="A195" s="195">
        <f t="shared" si="13"/>
        <v>178</v>
      </c>
      <c r="B195" s="278" t="s">
        <v>278</v>
      </c>
      <c r="C195" s="278" t="s">
        <v>377</v>
      </c>
      <c r="D195" s="196">
        <f>VLOOKUP(B195,'HECVAT - Full'!A$3:D$321,4,TRUE)</f>
        <v>0</v>
      </c>
      <c r="E195" s="282" t="s">
        <v>2419</v>
      </c>
      <c r="F195" s="282" t="s">
        <v>3090</v>
      </c>
      <c r="G195" s="301" t="s">
        <v>3089</v>
      </c>
      <c r="H195" s="299" t="s">
        <v>3080</v>
      </c>
      <c r="I195" s="300" t="s">
        <v>3081</v>
      </c>
      <c r="J195" s="213" t="str">
        <f t="shared" si="15"/>
        <v>FALSE</v>
      </c>
      <c r="K195" s="342">
        <v>1</v>
      </c>
      <c r="L195" s="213" t="s">
        <v>1771</v>
      </c>
      <c r="M195" s="239" t="s">
        <v>15</v>
      </c>
      <c r="N195" s="201" t="str">
        <f>VLOOKUP(B195,'HECVAT - Full'!A:E,3,FALSE)</f>
        <v>Yes</v>
      </c>
      <c r="O195" s="321" t="str">
        <f>IF(LEN(VLOOKUP(B195,'Analyst Report'!$A:$H,6,TRUE))= 0,"",VLOOKUP(B195,'Analyst Report'!$A:$H,6,TRUE))</f>
        <v/>
      </c>
      <c r="P195" s="239">
        <f t="shared" si="16"/>
        <v>1</v>
      </c>
      <c r="Q195" s="201">
        <v>20</v>
      </c>
      <c r="R195" s="239" t="str">
        <f>IF(LEN(VLOOKUP(B195,'Analyst Report'!$A$30:$H$289,8,FALSE))= 0,"",VLOOKUP(B195,'Analyst Report'!$A$30:$H$289,8,FALSE))</f>
        <v/>
      </c>
      <c r="S195" s="321">
        <f t="shared" si="14"/>
        <v>20</v>
      </c>
      <c r="T195" s="239">
        <f t="shared" si="17"/>
        <v>20</v>
      </c>
      <c r="U195" s="353" t="s">
        <v>2419</v>
      </c>
      <c r="V195" s="353" t="s">
        <v>2419</v>
      </c>
      <c r="W195" s="353" t="s">
        <v>2419</v>
      </c>
      <c r="X195" s="353" t="s">
        <v>2419</v>
      </c>
      <c r="Y195" s="353" t="s">
        <v>2419</v>
      </c>
      <c r="Z195" s="353" t="s">
        <v>2419</v>
      </c>
      <c r="AA195" s="353" t="s">
        <v>2419</v>
      </c>
      <c r="AB195" s="353" t="s">
        <v>2419</v>
      </c>
    </row>
    <row r="196" spans="1:28" ht="189" thickTop="1" thickBot="1" x14ac:dyDescent="0.25">
      <c r="A196" s="195">
        <f t="shared" si="13"/>
        <v>179</v>
      </c>
      <c r="B196" s="278" t="s">
        <v>279</v>
      </c>
      <c r="C196" s="278" t="s">
        <v>2685</v>
      </c>
      <c r="D196" s="196">
        <f>VLOOKUP(B196,'HECVAT - Full'!A$3:D$321,4,TRUE)</f>
        <v>0</v>
      </c>
      <c r="E196" s="282" t="s">
        <v>2419</v>
      </c>
      <c r="F196" s="282" t="s">
        <v>3091</v>
      </c>
      <c r="G196" s="301" t="s">
        <v>3092</v>
      </c>
      <c r="H196" s="299" t="s">
        <v>3082</v>
      </c>
      <c r="I196" s="300" t="s">
        <v>3083</v>
      </c>
      <c r="J196" s="213" t="str">
        <f t="shared" si="15"/>
        <v>FALSE</v>
      </c>
      <c r="K196" s="342">
        <v>1</v>
      </c>
      <c r="L196" s="213" t="s">
        <v>1771</v>
      </c>
      <c r="M196" s="239" t="s">
        <v>15</v>
      </c>
      <c r="N196" s="201" t="str">
        <f>VLOOKUP(B196,'HECVAT - Full'!A:E,3,FALSE)</f>
        <v>No</v>
      </c>
      <c r="O196" s="321" t="str">
        <f>IF(LEN(VLOOKUP(B196,'Analyst Report'!$A:$H,6,TRUE))= 0,"",VLOOKUP(B196,'Analyst Report'!$A:$H,6,TRUE))</f>
        <v/>
      </c>
      <c r="P196" s="239">
        <f t="shared" si="16"/>
        <v>0</v>
      </c>
      <c r="Q196" s="201">
        <v>20</v>
      </c>
      <c r="R196" s="239" t="str">
        <f>IF(LEN(VLOOKUP(B196,'Analyst Report'!$A$30:$H$289,8,FALSE))= 0,"",VLOOKUP(B196,'Analyst Report'!$A$30:$H$289,8,FALSE))</f>
        <v/>
      </c>
      <c r="S196" s="321">
        <f t="shared" si="14"/>
        <v>20</v>
      </c>
      <c r="T196" s="239">
        <f t="shared" si="17"/>
        <v>0</v>
      </c>
      <c r="U196" s="353" t="s">
        <v>2419</v>
      </c>
      <c r="V196" s="353" t="s">
        <v>2419</v>
      </c>
      <c r="W196" s="353" t="s">
        <v>2419</v>
      </c>
      <c r="X196" s="353" t="s">
        <v>2419</v>
      </c>
      <c r="Y196" s="353" t="s">
        <v>2419</v>
      </c>
      <c r="Z196" s="353" t="s">
        <v>2419</v>
      </c>
      <c r="AA196" s="353" t="s">
        <v>2419</v>
      </c>
      <c r="AB196" s="353" t="s">
        <v>2419</v>
      </c>
    </row>
    <row r="197" spans="1:28" ht="290" thickTop="1" thickBot="1" x14ac:dyDescent="0.2">
      <c r="A197" s="195">
        <f t="shared" si="13"/>
        <v>180</v>
      </c>
      <c r="B197" s="278" t="s">
        <v>280</v>
      </c>
      <c r="C197" s="278" t="s">
        <v>2558</v>
      </c>
      <c r="D197" s="196">
        <f>VLOOKUP(B197,'HECVAT - Full'!A$3:D$321,4,TRUE)</f>
        <v>0</v>
      </c>
      <c r="E197" s="265" t="s">
        <v>2419</v>
      </c>
      <c r="F197" s="265" t="s">
        <v>2559</v>
      </c>
      <c r="G197" s="265" t="s">
        <v>2560</v>
      </c>
      <c r="H197" s="293" t="s">
        <v>2356</v>
      </c>
      <c r="I197" s="309" t="s">
        <v>2357</v>
      </c>
      <c r="J197" s="213" t="str">
        <f t="shared" si="15"/>
        <v>FALSE</v>
      </c>
      <c r="K197" s="342">
        <v>1</v>
      </c>
      <c r="L197" s="213" t="s">
        <v>1771</v>
      </c>
      <c r="M197" s="239" t="s">
        <v>15</v>
      </c>
      <c r="N197" s="201" t="str">
        <f>VLOOKUP(B197,'HECVAT - Full'!A:E,3,FALSE)</f>
        <v>Yes</v>
      </c>
      <c r="O197" s="321" t="str">
        <f>IF(LEN(VLOOKUP(B197,'Analyst Report'!$A:$H,6,TRUE))= 0,"",VLOOKUP(B197,'Analyst Report'!$A:$H,6,TRUE))</f>
        <v/>
      </c>
      <c r="P197" s="239">
        <f t="shared" si="16"/>
        <v>1</v>
      </c>
      <c r="Q197" s="201">
        <v>20</v>
      </c>
      <c r="R197" s="239" t="str">
        <f>IF(LEN(VLOOKUP(B197,'Analyst Report'!$A$30:$H$289,8,FALSE))= 0,"",VLOOKUP(B197,'Analyst Report'!$A$30:$H$289,8,FALSE))</f>
        <v/>
      </c>
      <c r="S197" s="321">
        <f t="shared" si="14"/>
        <v>20</v>
      </c>
      <c r="T197" s="239">
        <f t="shared" si="17"/>
        <v>20</v>
      </c>
      <c r="U197" s="353" t="s">
        <v>2419</v>
      </c>
      <c r="V197" s="353" t="s">
        <v>2419</v>
      </c>
      <c r="W197" s="353" t="s">
        <v>2419</v>
      </c>
      <c r="X197" s="353" t="s">
        <v>2419</v>
      </c>
      <c r="Y197" s="353" t="s">
        <v>2419</v>
      </c>
      <c r="Z197" s="353" t="s">
        <v>2419</v>
      </c>
      <c r="AA197" s="353" t="s">
        <v>2419</v>
      </c>
      <c r="AB197" s="353" t="s">
        <v>2419</v>
      </c>
    </row>
    <row r="198" spans="1:28" ht="63" thickTop="1" thickBot="1" x14ac:dyDescent="0.25">
      <c r="A198" s="195">
        <f t="shared" si="13"/>
        <v>181</v>
      </c>
      <c r="B198" s="278" t="s">
        <v>281</v>
      </c>
      <c r="C198" s="278" t="s">
        <v>34</v>
      </c>
      <c r="D198" s="196">
        <f>VLOOKUP(B198,'HECVAT - Full'!A$3:D$321,4,TRUE)</f>
        <v>0</v>
      </c>
      <c r="E198" s="282" t="s">
        <v>2419</v>
      </c>
      <c r="F198" s="282" t="s">
        <v>3094</v>
      </c>
      <c r="G198" s="301" t="s">
        <v>3093</v>
      </c>
      <c r="H198" s="299"/>
      <c r="I198" s="300"/>
      <c r="J198" s="213" t="str">
        <f t="shared" si="15"/>
        <v>FALSE</v>
      </c>
      <c r="K198" s="342">
        <v>1</v>
      </c>
      <c r="L198" s="213" t="s">
        <v>1771</v>
      </c>
      <c r="M198" s="239" t="s">
        <v>15</v>
      </c>
      <c r="N198" s="201" t="str">
        <f>VLOOKUP(B198,'HECVAT - Full'!A:E,3,FALSE)</f>
        <v>Yes</v>
      </c>
      <c r="O198" s="321" t="str">
        <f>IF(LEN(VLOOKUP(B198,'Analyst Report'!$A:$H,6,TRUE))= 0,"",VLOOKUP(B198,'Analyst Report'!$A:$H,6,TRUE))</f>
        <v/>
      </c>
      <c r="P198" s="239">
        <f t="shared" si="16"/>
        <v>1</v>
      </c>
      <c r="Q198" s="201">
        <v>15</v>
      </c>
      <c r="R198" s="239" t="str">
        <f>IF(LEN(VLOOKUP(B198,'Analyst Report'!$A$30:$H$289,8,FALSE))= 0,"",VLOOKUP(B198,'Analyst Report'!$A$30:$H$289,8,FALSE))</f>
        <v/>
      </c>
      <c r="S198" s="321">
        <f t="shared" si="14"/>
        <v>15</v>
      </c>
      <c r="T198" s="239">
        <f t="shared" si="17"/>
        <v>15</v>
      </c>
      <c r="U198" s="353" t="s">
        <v>2419</v>
      </c>
      <c r="V198" s="353" t="s">
        <v>2419</v>
      </c>
      <c r="W198" s="353" t="s">
        <v>2419</v>
      </c>
      <c r="X198" s="353" t="s">
        <v>2419</v>
      </c>
      <c r="Y198" s="353" t="s">
        <v>2419</v>
      </c>
      <c r="Z198" s="353" t="s">
        <v>2419</v>
      </c>
      <c r="AA198" s="353" t="s">
        <v>2419</v>
      </c>
      <c r="AB198" s="353" t="s">
        <v>2419</v>
      </c>
    </row>
    <row r="199" spans="1:28" ht="70" thickTop="1" thickBot="1" x14ac:dyDescent="0.25">
      <c r="A199" s="195">
        <f t="shared" si="13"/>
        <v>182</v>
      </c>
      <c r="B199" s="278" t="s">
        <v>282</v>
      </c>
      <c r="C199" s="278" t="s">
        <v>2270</v>
      </c>
      <c r="D199" s="196">
        <f>VLOOKUP(B199,'HECVAT - Full'!A$3:D$321,4,TRUE)</f>
        <v>0</v>
      </c>
      <c r="E199" s="282"/>
      <c r="F199" s="282" t="s">
        <v>3096</v>
      </c>
      <c r="G199" s="301" t="s">
        <v>3095</v>
      </c>
      <c r="H199" s="299"/>
      <c r="I199" s="300"/>
      <c r="J199" s="213" t="str">
        <f t="shared" si="15"/>
        <v>FALSE</v>
      </c>
      <c r="K199" s="342">
        <v>1</v>
      </c>
      <c r="L199" s="213" t="s">
        <v>1771</v>
      </c>
      <c r="M199" s="239" t="s">
        <v>15</v>
      </c>
      <c r="N199" s="201" t="str">
        <f>VLOOKUP(B199,'HECVAT - Full'!A:E,3,FALSE)</f>
        <v>Yes</v>
      </c>
      <c r="O199" s="321" t="str">
        <f>IF(LEN(VLOOKUP(B199,'Analyst Report'!$A:$H,6,TRUE))= 0,"",VLOOKUP(B199,'Analyst Report'!$A:$H,6,TRUE))</f>
        <v/>
      </c>
      <c r="P199" s="239">
        <f t="shared" si="16"/>
        <v>1</v>
      </c>
      <c r="Q199" s="201">
        <v>15</v>
      </c>
      <c r="R199" s="239" t="str">
        <f>IF(LEN(VLOOKUP(B199,'Analyst Report'!$A$30:$H$289,8,FALSE))= 0,"",VLOOKUP(B199,'Analyst Report'!$A$30:$H$289,8,FALSE))</f>
        <v/>
      </c>
      <c r="S199" s="321">
        <f t="shared" si="14"/>
        <v>15</v>
      </c>
      <c r="T199" s="239">
        <f t="shared" si="17"/>
        <v>15</v>
      </c>
      <c r="U199" s="353" t="s">
        <v>2419</v>
      </c>
      <c r="V199" s="353" t="s">
        <v>2419</v>
      </c>
      <c r="W199" s="353" t="s">
        <v>2419</v>
      </c>
      <c r="X199" s="353" t="s">
        <v>2419</v>
      </c>
      <c r="Y199" s="353" t="s">
        <v>2419</v>
      </c>
      <c r="Z199" s="353" t="s">
        <v>2419</v>
      </c>
      <c r="AA199" s="353" t="s">
        <v>2419</v>
      </c>
      <c r="AB199" s="353" t="s">
        <v>2419</v>
      </c>
    </row>
    <row r="200" spans="1:28" ht="66" thickTop="1" thickBot="1" x14ac:dyDescent="0.25">
      <c r="A200" s="195">
        <f t="shared" si="13"/>
        <v>183</v>
      </c>
      <c r="B200" s="278" t="s">
        <v>283</v>
      </c>
      <c r="C200" s="196" t="s">
        <v>2271</v>
      </c>
      <c r="D200" s="196">
        <f>VLOOKUP(B200,'HECVAT - Full'!A$3:D$321,4,TRUE)</f>
        <v>0</v>
      </c>
      <c r="E200" s="282" t="s">
        <v>2419</v>
      </c>
      <c r="F200" s="282" t="s">
        <v>3097</v>
      </c>
      <c r="G200" s="301" t="s">
        <v>3098</v>
      </c>
      <c r="H200" s="299"/>
      <c r="I200" s="300"/>
      <c r="J200" s="213" t="str">
        <f t="shared" si="15"/>
        <v>FALSE</v>
      </c>
      <c r="K200" s="342">
        <v>1</v>
      </c>
      <c r="L200" s="213" t="s">
        <v>1771</v>
      </c>
      <c r="M200" s="239" t="s">
        <v>15</v>
      </c>
      <c r="N200" s="201" t="str">
        <f>VLOOKUP(B200,'HECVAT - Full'!A:E,3,FALSE)</f>
        <v>Yes</v>
      </c>
      <c r="O200" s="321" t="str">
        <f>IF(LEN(VLOOKUP(B200,'Analyst Report'!$A:$H,6,TRUE))= 0,"",VLOOKUP(B200,'Analyst Report'!$A:$H,6,TRUE))</f>
        <v/>
      </c>
      <c r="P200" s="239">
        <f t="shared" si="16"/>
        <v>1</v>
      </c>
      <c r="Q200" s="201">
        <v>15</v>
      </c>
      <c r="R200" s="239" t="str">
        <f>IF(LEN(VLOOKUP(B200,'Analyst Report'!$A$30:$H$289,8,FALSE))= 0,"",VLOOKUP(B200,'Analyst Report'!$A$30:$H$289,8,FALSE))</f>
        <v/>
      </c>
      <c r="S200" s="321">
        <f t="shared" si="14"/>
        <v>15</v>
      </c>
      <c r="T200" s="239">
        <f t="shared" si="17"/>
        <v>15</v>
      </c>
      <c r="U200" s="353" t="s">
        <v>2419</v>
      </c>
      <c r="V200" s="353" t="s">
        <v>2419</v>
      </c>
      <c r="W200" s="353" t="s">
        <v>2419</v>
      </c>
      <c r="X200" s="353" t="s">
        <v>2419</v>
      </c>
      <c r="Y200" s="353" t="s">
        <v>2419</v>
      </c>
      <c r="Z200" s="353" t="s">
        <v>2419</v>
      </c>
      <c r="AA200" s="353" t="s">
        <v>2419</v>
      </c>
      <c r="AB200" s="353" t="s">
        <v>2419</v>
      </c>
    </row>
    <row r="201" spans="1:28" ht="63" thickTop="1" thickBot="1" x14ac:dyDescent="0.25">
      <c r="A201" s="195">
        <f t="shared" si="13"/>
        <v>184</v>
      </c>
      <c r="B201" s="278" t="s">
        <v>284</v>
      </c>
      <c r="C201" s="196" t="s">
        <v>2272</v>
      </c>
      <c r="D201" s="196">
        <f>VLOOKUP(B201,'HECVAT - Full'!A$3:D$321,4,TRUE)</f>
        <v>0</v>
      </c>
      <c r="E201" s="282" t="s">
        <v>2419</v>
      </c>
      <c r="F201" s="282" t="s">
        <v>3100</v>
      </c>
      <c r="G201" s="301" t="s">
        <v>3099</v>
      </c>
      <c r="H201" s="299"/>
      <c r="I201" s="300"/>
      <c r="J201" s="213" t="str">
        <f t="shared" si="15"/>
        <v>FALSE</v>
      </c>
      <c r="K201" s="342">
        <v>1</v>
      </c>
      <c r="L201" s="213" t="s">
        <v>1771</v>
      </c>
      <c r="M201" s="323" t="s">
        <v>15</v>
      </c>
      <c r="N201" s="201" t="str">
        <f>VLOOKUP(B201,'HECVAT - Full'!A:E,3,FALSE)</f>
        <v>Yes</v>
      </c>
      <c r="O201" s="321" t="str">
        <f>IF(LEN(VLOOKUP(B201,'Analyst Report'!$A:$H,6,TRUE))= 0,"",VLOOKUP(B201,'Analyst Report'!$A:$H,6,TRUE))</f>
        <v/>
      </c>
      <c r="P201" s="239">
        <f t="shared" si="16"/>
        <v>1</v>
      </c>
      <c r="Q201" s="201">
        <v>15</v>
      </c>
      <c r="R201" s="239" t="str">
        <f>IF(LEN(VLOOKUP(B201,'Analyst Report'!$A$30:$H$289,8,FALSE))= 0,"",VLOOKUP(B201,'Analyst Report'!$A$30:$H$289,8,FALSE))</f>
        <v/>
      </c>
      <c r="S201" s="321">
        <f t="shared" si="14"/>
        <v>15</v>
      </c>
      <c r="T201" s="239">
        <f t="shared" si="17"/>
        <v>15</v>
      </c>
      <c r="U201" s="353" t="s">
        <v>2419</v>
      </c>
      <c r="V201" s="353" t="s">
        <v>2419</v>
      </c>
      <c r="W201" s="353" t="s">
        <v>2419</v>
      </c>
      <c r="X201" s="353" t="s">
        <v>2419</v>
      </c>
      <c r="Y201" s="353" t="s">
        <v>2419</v>
      </c>
      <c r="Z201" s="353" t="s">
        <v>2419</v>
      </c>
      <c r="AA201" s="353" t="s">
        <v>2419</v>
      </c>
      <c r="AB201" s="353" t="s">
        <v>2419</v>
      </c>
    </row>
    <row r="202" spans="1:28" s="325" customFormat="1" ht="63" thickTop="1" thickBot="1" x14ac:dyDescent="0.25">
      <c r="A202" s="195">
        <f t="shared" si="13"/>
        <v>185</v>
      </c>
      <c r="B202" s="278" t="s">
        <v>285</v>
      </c>
      <c r="C202" s="196" t="s">
        <v>2722</v>
      </c>
      <c r="D202" s="196">
        <f>VLOOKUP(B202,'HECVAT - Full'!A$3:D$321,4,TRUE)</f>
        <v>0</v>
      </c>
      <c r="E202" s="282" t="s">
        <v>2419</v>
      </c>
      <c r="F202" s="282" t="s">
        <v>3102</v>
      </c>
      <c r="G202" s="301" t="s">
        <v>3101</v>
      </c>
      <c r="H202" s="299"/>
      <c r="I202" s="300"/>
      <c r="J202" s="213" t="str">
        <f>IF(S202&gt;20,"TRUE","FALSE")</f>
        <v>FALSE</v>
      </c>
      <c r="K202" s="342">
        <v>1</v>
      </c>
      <c r="L202" s="213" t="s">
        <v>1771</v>
      </c>
      <c r="M202" s="323" t="s">
        <v>15</v>
      </c>
      <c r="N202" s="326" t="str">
        <f>VLOOKUP(B202,'HECVAT - Full'!A:E,3,FALSE)</f>
        <v>Yes</v>
      </c>
      <c r="O202" s="326" t="str">
        <f>IF(LEN(VLOOKUP(B202,'Analyst Report'!$A:$H,6,TRUE))= 0,"",VLOOKUP(B202,'Analyst Report'!$A:$H,6,TRUE))</f>
        <v/>
      </c>
      <c r="P202" s="326">
        <f>IF((O202=""),(IF(ISNUMBER(FIND(M202,N202)), 1, 0)),(IF(ISNUMBER(FIND(M202,O202)), 1, 0)))</f>
        <v>1</v>
      </c>
      <c r="Q202" s="326">
        <v>15</v>
      </c>
      <c r="R202" s="326" t="str">
        <f>IF(LEN(VLOOKUP(B202,'Analyst Report'!$A$30:$H$289,8,FALSE))= 0,"",VLOOKUP(B202,'Analyst Report'!$A$30:$H$289,8,FALSE))</f>
        <v/>
      </c>
      <c r="S202" s="326">
        <f>(IF((ISNUMBER(R202)),R202,Q202))*K202</f>
        <v>15</v>
      </c>
      <c r="T202" s="326">
        <f>P202*S202</f>
        <v>15</v>
      </c>
      <c r="U202" s="353" t="s">
        <v>2419</v>
      </c>
      <c r="V202" s="353" t="s">
        <v>2419</v>
      </c>
      <c r="W202" s="353" t="s">
        <v>2419</v>
      </c>
      <c r="X202" s="353" t="s">
        <v>2419</v>
      </c>
      <c r="Y202" s="353" t="s">
        <v>2419</v>
      </c>
      <c r="Z202" s="353" t="s">
        <v>2419</v>
      </c>
      <c r="AA202" s="353" t="s">
        <v>2419</v>
      </c>
      <c r="AB202" s="353" t="s">
        <v>2419</v>
      </c>
    </row>
    <row r="203" spans="1:28" s="325" customFormat="1" ht="290" thickTop="1" thickBot="1" x14ac:dyDescent="0.2">
      <c r="A203" s="195">
        <f t="shared" si="13"/>
        <v>186</v>
      </c>
      <c r="B203" s="295" t="s">
        <v>2717</v>
      </c>
      <c r="C203" s="196" t="s">
        <v>33</v>
      </c>
      <c r="D203" s="196">
        <f>VLOOKUP(B203,'HECVAT - Full'!A$3:D$321,4,TRUE)</f>
        <v>0</v>
      </c>
      <c r="E203" s="219" t="s">
        <v>2419</v>
      </c>
      <c r="F203" s="265" t="s">
        <v>2555</v>
      </c>
      <c r="G203" s="265" t="s">
        <v>2556</v>
      </c>
      <c r="H203" s="290" t="s">
        <v>2356</v>
      </c>
      <c r="I203" s="332" t="s">
        <v>2557</v>
      </c>
      <c r="J203" s="213" t="str">
        <f>IF(S203&gt;20,"TRUE","FALSE")</f>
        <v>FALSE</v>
      </c>
      <c r="K203" s="342">
        <v>1</v>
      </c>
      <c r="L203" s="327" t="s">
        <v>2725</v>
      </c>
      <c r="M203" s="323" t="s">
        <v>15</v>
      </c>
      <c r="N203" s="326" t="str">
        <f>VLOOKUP(B203,'HECVAT - Full'!A:E,3,FALSE)</f>
        <v>Yes</v>
      </c>
      <c r="O203" s="326" t="str">
        <f>IF(LEN(VLOOKUP(B203,'Analyst Report'!$A:$H,6,TRUE))= 0,"",VLOOKUP(B203,'Analyst Report'!$A:$H,6,TRUE))</f>
        <v/>
      </c>
      <c r="P203" s="326">
        <f>IF((O203=""),(IF(ISNUMBER(FIND(M203,N203)), 1, 0)),(IF(ISNUMBER(FIND(M203,O203)), 1, 0)))</f>
        <v>1</v>
      </c>
      <c r="Q203" s="326">
        <v>15</v>
      </c>
      <c r="R203" s="326" t="str">
        <f>IF(LEN(VLOOKUP(B203,'Analyst Report'!$A$30:$H$289,8,FALSE))= 0,"",VLOOKUP(B203,'Analyst Report'!$A$30:$H$289,8,FALSE))</f>
        <v/>
      </c>
      <c r="S203" s="326">
        <f>(IF((ISNUMBER(R203)),R203,Q203))*K203</f>
        <v>15</v>
      </c>
      <c r="T203" s="326">
        <f>P203*S203</f>
        <v>15</v>
      </c>
      <c r="U203" s="353" t="s">
        <v>2419</v>
      </c>
      <c r="V203" s="353" t="s">
        <v>2419</v>
      </c>
      <c r="W203" s="353" t="s">
        <v>2419</v>
      </c>
      <c r="X203" s="353" t="s">
        <v>2419</v>
      </c>
      <c r="Y203" s="353" t="s">
        <v>2419</v>
      </c>
      <c r="Z203" s="353" t="s">
        <v>2419</v>
      </c>
      <c r="AA203" s="353" t="s">
        <v>2419</v>
      </c>
      <c r="AB203" s="353" t="s">
        <v>2419</v>
      </c>
    </row>
    <row r="204" spans="1:28" ht="210" thickTop="1" thickBot="1" x14ac:dyDescent="0.2">
      <c r="A204" s="195">
        <f t="shared" si="13"/>
        <v>187</v>
      </c>
      <c r="B204" s="295" t="s">
        <v>2716</v>
      </c>
      <c r="C204" s="196" t="s">
        <v>2561</v>
      </c>
      <c r="D204" s="196">
        <f>VLOOKUP(B204,'HECVAT - Full'!A$3:D$321,4,TRUE)</f>
        <v>0</v>
      </c>
      <c r="E204" s="219" t="s">
        <v>2419</v>
      </c>
      <c r="F204" s="333" t="s">
        <v>2718</v>
      </c>
      <c r="G204" s="333" t="s">
        <v>2719</v>
      </c>
      <c r="H204" s="334" t="s">
        <v>2720</v>
      </c>
      <c r="I204" s="334" t="s">
        <v>2557</v>
      </c>
      <c r="J204" s="213" t="str">
        <f t="shared" si="15"/>
        <v>FALSE</v>
      </c>
      <c r="K204" s="342">
        <v>1</v>
      </c>
      <c r="L204" s="327" t="s">
        <v>2725</v>
      </c>
      <c r="M204" s="323" t="s">
        <v>15</v>
      </c>
      <c r="N204" s="201" t="str">
        <f>VLOOKUP(B204,'HECVAT - Full'!A:E,3,FALSE)</f>
        <v>Yes</v>
      </c>
      <c r="O204" s="321" t="str">
        <f>IF(LEN(VLOOKUP(B204,'Analyst Report'!$A:$H,6,TRUE))= 0,"",VLOOKUP(B204,'Analyst Report'!$A:$H,6,TRUE))</f>
        <v/>
      </c>
      <c r="P204" s="239">
        <f t="shared" si="16"/>
        <v>1</v>
      </c>
      <c r="Q204" s="201">
        <v>15</v>
      </c>
      <c r="R204" s="239" t="str">
        <f>IF(LEN(VLOOKUP(B204,'Analyst Report'!$A$30:$H$289,8,FALSE))= 0,"",VLOOKUP(B204,'Analyst Report'!$A$30:$H$289,8,FALSE))</f>
        <v/>
      </c>
      <c r="S204" s="321">
        <f t="shared" si="14"/>
        <v>15</v>
      </c>
      <c r="T204" s="239">
        <f t="shared" si="17"/>
        <v>15</v>
      </c>
      <c r="U204" s="353" t="s">
        <v>2419</v>
      </c>
      <c r="V204" s="353" t="s">
        <v>2419</v>
      </c>
      <c r="W204" s="353" t="s">
        <v>2419</v>
      </c>
      <c r="X204" s="353" t="s">
        <v>2419</v>
      </c>
      <c r="Y204" s="353" t="s">
        <v>2419</v>
      </c>
      <c r="Z204" s="353" t="s">
        <v>2419</v>
      </c>
      <c r="AA204" s="353" t="s">
        <v>2419</v>
      </c>
      <c r="AB204" s="353" t="s">
        <v>2419</v>
      </c>
    </row>
    <row r="205" spans="1:28" ht="162" thickTop="1" thickBot="1" x14ac:dyDescent="0.2">
      <c r="A205" s="195">
        <f t="shared" si="13"/>
        <v>188</v>
      </c>
      <c r="B205" s="295" t="s">
        <v>2714</v>
      </c>
      <c r="C205" s="196" t="s">
        <v>2566</v>
      </c>
      <c r="D205" s="196">
        <f>VLOOKUP(B205,'HECVAT - Full'!A$3:D$321,4,TRUE)</f>
        <v>0</v>
      </c>
      <c r="E205" s="219" t="s">
        <v>2419</v>
      </c>
      <c r="F205" s="265" t="s">
        <v>2562</v>
      </c>
      <c r="G205" s="265" t="s">
        <v>2563</v>
      </c>
      <c r="H205" s="277" t="s">
        <v>2564</v>
      </c>
      <c r="I205" s="284" t="s">
        <v>2565</v>
      </c>
      <c r="J205" s="213" t="str">
        <f t="shared" si="15"/>
        <v>FALSE</v>
      </c>
      <c r="K205" s="342">
        <v>1</v>
      </c>
      <c r="L205" s="327" t="s">
        <v>2725</v>
      </c>
      <c r="M205" s="239" t="s">
        <v>15</v>
      </c>
      <c r="N205" s="201" t="str">
        <f>VLOOKUP(B205,'HECVAT - Full'!A:E,3,FALSE)</f>
        <v>Yes</v>
      </c>
      <c r="O205" s="321" t="str">
        <f>IF(LEN(VLOOKUP(B205,'Analyst Report'!$A:$H,6,TRUE))= 0,"",VLOOKUP(B205,'Analyst Report'!$A:$H,6,TRUE))</f>
        <v/>
      </c>
      <c r="P205" s="239">
        <f t="shared" si="16"/>
        <v>1</v>
      </c>
      <c r="Q205" s="201">
        <v>15</v>
      </c>
      <c r="R205" s="239" t="str">
        <f>IF(LEN(VLOOKUP(B205,'Analyst Report'!$A$30:$H$289,8,FALSE))= 0,"",VLOOKUP(B205,'Analyst Report'!$A$30:$H$289,8,FALSE))</f>
        <v/>
      </c>
      <c r="S205" s="321">
        <f t="shared" si="14"/>
        <v>15</v>
      </c>
      <c r="T205" s="239">
        <f t="shared" si="17"/>
        <v>15</v>
      </c>
      <c r="U205" s="353" t="s">
        <v>2419</v>
      </c>
      <c r="V205" s="353" t="s">
        <v>2419</v>
      </c>
      <c r="W205" s="353" t="s">
        <v>2419</v>
      </c>
      <c r="X205" s="353" t="s">
        <v>2419</v>
      </c>
      <c r="Y205" s="353" t="s">
        <v>2419</v>
      </c>
      <c r="Z205" s="353" t="s">
        <v>2419</v>
      </c>
      <c r="AA205" s="353" t="s">
        <v>2419</v>
      </c>
      <c r="AB205" s="353" t="s">
        <v>2419</v>
      </c>
    </row>
    <row r="206" spans="1:28" s="325" customFormat="1" ht="242" thickTop="1" thickBot="1" x14ac:dyDescent="0.2">
      <c r="A206" s="195">
        <f t="shared" si="13"/>
        <v>189</v>
      </c>
      <c r="B206" s="295" t="s">
        <v>2721</v>
      </c>
      <c r="C206" s="196" t="s">
        <v>2715</v>
      </c>
      <c r="D206" s="196"/>
      <c r="E206" s="219" t="s">
        <v>2419</v>
      </c>
      <c r="F206" s="265" t="s">
        <v>2567</v>
      </c>
      <c r="G206" s="265" t="s">
        <v>2568</v>
      </c>
      <c r="H206" s="277" t="s">
        <v>2569</v>
      </c>
      <c r="I206" s="284" t="s">
        <v>2357</v>
      </c>
      <c r="J206" s="213"/>
      <c r="K206" s="342"/>
      <c r="L206" s="327" t="s">
        <v>2725</v>
      </c>
      <c r="M206" s="323" t="s">
        <v>15</v>
      </c>
      <c r="N206" s="331" t="str">
        <f>VLOOKUP(B206,'HECVAT - Full'!A:E,3,FALSE)</f>
        <v>No</v>
      </c>
      <c r="O206" s="326"/>
      <c r="P206" s="326"/>
      <c r="Q206" s="326"/>
      <c r="R206" s="326"/>
      <c r="S206" s="326"/>
      <c r="T206" s="326"/>
      <c r="U206" s="353" t="s">
        <v>2419</v>
      </c>
      <c r="V206" s="353" t="s">
        <v>2419</v>
      </c>
      <c r="W206" s="353" t="s">
        <v>2419</v>
      </c>
      <c r="X206" s="353" t="s">
        <v>2419</v>
      </c>
      <c r="Y206" s="353" t="s">
        <v>2419</v>
      </c>
      <c r="Z206" s="353" t="s">
        <v>2419</v>
      </c>
      <c r="AA206" s="353" t="s">
        <v>2419</v>
      </c>
      <c r="AB206" s="353" t="s">
        <v>2419</v>
      </c>
    </row>
    <row r="207" spans="1:28" ht="162" thickTop="1" thickBot="1" x14ac:dyDescent="0.2">
      <c r="A207" s="195">
        <f t="shared" si="13"/>
        <v>190</v>
      </c>
      <c r="B207" s="270" t="s">
        <v>286</v>
      </c>
      <c r="C207" s="196" t="s">
        <v>2686</v>
      </c>
      <c r="D207" s="196">
        <f>VLOOKUP(B207,'HECVAT - Full'!A$3:D$321,4,TRUE)</f>
        <v>0</v>
      </c>
      <c r="E207" s="269" t="s">
        <v>3103</v>
      </c>
      <c r="F207" s="265"/>
      <c r="G207" s="265"/>
      <c r="H207" s="293" t="s">
        <v>3126</v>
      </c>
      <c r="I207" s="305" t="s">
        <v>3127</v>
      </c>
      <c r="J207" s="213" t="str">
        <f t="shared" si="15"/>
        <v>FALSE</v>
      </c>
      <c r="K207" s="342">
        <v>1</v>
      </c>
      <c r="L207" s="213" t="s">
        <v>1772</v>
      </c>
      <c r="M207" s="239" t="s">
        <v>15</v>
      </c>
      <c r="N207" s="201" t="str">
        <f>VLOOKUP(B207,'HECVAT - Full'!A:E,3,FALSE)</f>
        <v>No</v>
      </c>
      <c r="O207" s="321" t="str">
        <f>IF(LEN(VLOOKUP(B207,'Analyst Report'!$A:$H,6,TRUE))= 0,"",VLOOKUP(B207,'Analyst Report'!$A:$H,6,TRUE))</f>
        <v/>
      </c>
      <c r="P207" s="239">
        <f t="shared" si="16"/>
        <v>0</v>
      </c>
      <c r="Q207" s="201">
        <v>10</v>
      </c>
      <c r="R207" s="239" t="str">
        <f>IF(LEN(VLOOKUP(B207,'Analyst Report'!$A$30:$H$289,8,FALSE))= 0,"",VLOOKUP(B207,'Analyst Report'!$A$30:$H$289,8,FALSE))</f>
        <v/>
      </c>
      <c r="S207" s="321">
        <f t="shared" si="14"/>
        <v>10</v>
      </c>
      <c r="T207" s="239">
        <f t="shared" si="17"/>
        <v>0</v>
      </c>
      <c r="U207" s="353" t="s">
        <v>2419</v>
      </c>
      <c r="V207" s="353" t="s">
        <v>2419</v>
      </c>
      <c r="W207" s="353" t="s">
        <v>2419</v>
      </c>
      <c r="X207" s="353" t="s">
        <v>2419</v>
      </c>
      <c r="Y207" s="353" t="s">
        <v>2419</v>
      </c>
      <c r="Z207" s="353" t="s">
        <v>2419</v>
      </c>
      <c r="AA207" s="353" t="s">
        <v>2419</v>
      </c>
      <c r="AB207" s="353" t="s">
        <v>2419</v>
      </c>
    </row>
    <row r="208" spans="1:28" ht="66" thickTop="1" thickBot="1" x14ac:dyDescent="0.2">
      <c r="A208" s="195">
        <f t="shared" si="13"/>
        <v>191</v>
      </c>
      <c r="B208" s="278" t="s">
        <v>287</v>
      </c>
      <c r="C208" s="196" t="s">
        <v>116</v>
      </c>
      <c r="D208" s="196">
        <f>VLOOKUP(B208,'HECVAT - Full'!A$3:D$321,4,TRUE)</f>
        <v>0</v>
      </c>
      <c r="E208" s="269" t="s">
        <v>2419</v>
      </c>
      <c r="F208" s="207" t="s">
        <v>3105</v>
      </c>
      <c r="G208" s="269" t="s">
        <v>3104</v>
      </c>
      <c r="H208" s="198" t="s">
        <v>3128</v>
      </c>
      <c r="I208" s="198" t="s">
        <v>3129</v>
      </c>
      <c r="J208" s="213" t="str">
        <f t="shared" si="15"/>
        <v>FALSE</v>
      </c>
      <c r="K208" s="342">
        <v>1</v>
      </c>
      <c r="L208" s="213" t="s">
        <v>1772</v>
      </c>
      <c r="M208" s="239" t="s">
        <v>15</v>
      </c>
      <c r="N208" s="201" t="str">
        <f>VLOOKUP(B208,'HECVAT - Full'!A:E,3,FALSE)</f>
        <v>No</v>
      </c>
      <c r="O208" s="321" t="str">
        <f>IF(LEN(VLOOKUP(B208,'Analyst Report'!$A:$H,6,TRUE))= 0,"",VLOOKUP(B208,'Analyst Report'!$A:$H,6,TRUE))</f>
        <v/>
      </c>
      <c r="P208" s="239">
        <f t="shared" si="16"/>
        <v>0</v>
      </c>
      <c r="Q208" s="201">
        <v>15</v>
      </c>
      <c r="R208" s="239" t="str">
        <f>IF(LEN(VLOOKUP(B208,'Analyst Report'!$A$30:$H$289,8,FALSE))= 0,"",VLOOKUP(B208,'Analyst Report'!$A$30:$H$289,8,FALSE))</f>
        <v/>
      </c>
      <c r="S208" s="321">
        <f t="shared" si="14"/>
        <v>15</v>
      </c>
      <c r="T208" s="239">
        <f t="shared" si="17"/>
        <v>0</v>
      </c>
      <c r="U208" s="353" t="s">
        <v>2419</v>
      </c>
      <c r="V208" s="353" t="s">
        <v>2419</v>
      </c>
      <c r="W208" s="353" t="s">
        <v>2419</v>
      </c>
      <c r="X208" s="353" t="s">
        <v>2419</v>
      </c>
      <c r="Y208" s="353" t="s">
        <v>2419</v>
      </c>
      <c r="Z208" s="353" t="s">
        <v>2419</v>
      </c>
      <c r="AA208" s="353" t="s">
        <v>2419</v>
      </c>
      <c r="AB208" s="353" t="s">
        <v>2419</v>
      </c>
    </row>
    <row r="209" spans="1:28" ht="178" thickTop="1" thickBot="1" x14ac:dyDescent="0.2">
      <c r="A209" s="195">
        <f t="shared" si="13"/>
        <v>192</v>
      </c>
      <c r="B209" s="278" t="s">
        <v>288</v>
      </c>
      <c r="C209" s="196" t="s">
        <v>117</v>
      </c>
      <c r="D209" s="196">
        <f>VLOOKUP(B209,'HECVAT - Full'!A$3:D$321,4,TRUE)</f>
        <v>0</v>
      </c>
      <c r="E209" s="269" t="s">
        <v>2419</v>
      </c>
      <c r="F209" s="207" t="s">
        <v>3107</v>
      </c>
      <c r="G209" s="269" t="s">
        <v>3106</v>
      </c>
      <c r="H209" s="198" t="s">
        <v>3130</v>
      </c>
      <c r="I209" s="198" t="s">
        <v>3131</v>
      </c>
      <c r="J209" s="213" t="str">
        <f t="shared" si="15"/>
        <v>FALSE</v>
      </c>
      <c r="K209" s="342">
        <v>1</v>
      </c>
      <c r="L209" s="213" t="s">
        <v>1772</v>
      </c>
      <c r="M209" s="239" t="s">
        <v>15</v>
      </c>
      <c r="N209" s="201" t="str">
        <f>VLOOKUP(B209,'HECVAT - Full'!A:E,3,FALSE)</f>
        <v>No</v>
      </c>
      <c r="O209" s="321" t="str">
        <f>IF(LEN(VLOOKUP(B209,'Analyst Report'!$A:$H,6,TRUE))= 0,"",VLOOKUP(B209,'Analyst Report'!$A:$H,6,TRUE))</f>
        <v/>
      </c>
      <c r="P209" s="239">
        <f t="shared" si="16"/>
        <v>0</v>
      </c>
      <c r="Q209" s="201">
        <v>20</v>
      </c>
      <c r="R209" s="239" t="str">
        <f>IF(LEN(VLOOKUP(B209,'Analyst Report'!$A$30:$H$289,8,FALSE))= 0,"",VLOOKUP(B209,'Analyst Report'!$A$30:$H$289,8,FALSE))</f>
        <v/>
      </c>
      <c r="S209" s="321">
        <f t="shared" si="14"/>
        <v>20</v>
      </c>
      <c r="T209" s="239">
        <f t="shared" si="17"/>
        <v>0</v>
      </c>
      <c r="U209" s="353" t="s">
        <v>2419</v>
      </c>
      <c r="V209" s="353" t="s">
        <v>2419</v>
      </c>
      <c r="W209" s="353" t="s">
        <v>2419</v>
      </c>
      <c r="X209" s="353" t="s">
        <v>2419</v>
      </c>
      <c r="Y209" s="353" t="s">
        <v>2419</v>
      </c>
      <c r="Z209" s="353" t="s">
        <v>2419</v>
      </c>
      <c r="AA209" s="353" t="s">
        <v>2419</v>
      </c>
      <c r="AB209" s="353" t="s">
        <v>2419</v>
      </c>
    </row>
    <row r="210" spans="1:28" ht="178" thickTop="1" thickBot="1" x14ac:dyDescent="0.2">
      <c r="A210" s="195">
        <f t="shared" si="13"/>
        <v>193</v>
      </c>
      <c r="B210" s="295" t="s">
        <v>289</v>
      </c>
      <c r="C210" s="196" t="s">
        <v>35</v>
      </c>
      <c r="D210" s="196">
        <f>VLOOKUP(B210,'HECVAT - Full'!A$3:D$321,4,TRUE)</f>
        <v>0</v>
      </c>
      <c r="E210" s="269" t="s">
        <v>2419</v>
      </c>
      <c r="F210" s="207"/>
      <c r="G210" s="207" t="s">
        <v>2570</v>
      </c>
      <c r="H210" s="198" t="s">
        <v>3132</v>
      </c>
      <c r="I210" s="198" t="s">
        <v>3133</v>
      </c>
      <c r="J210" s="213" t="str">
        <f t="shared" si="15"/>
        <v>TRUE</v>
      </c>
      <c r="K210" s="342">
        <v>1</v>
      </c>
      <c r="L210" s="213" t="s">
        <v>1772</v>
      </c>
      <c r="M210" s="239" t="s">
        <v>15</v>
      </c>
      <c r="N210" s="201" t="str">
        <f>VLOOKUP(B210,'HECVAT - Full'!A:E,3,FALSE)</f>
        <v>Yes</v>
      </c>
      <c r="O210" s="321" t="str">
        <f>IF(LEN(VLOOKUP(B210,'Analyst Report'!$A:$H,6,TRUE))= 0,"",VLOOKUP(B210,'Analyst Report'!$A:$H,6,TRUE))</f>
        <v/>
      </c>
      <c r="P210" s="239">
        <f t="shared" si="16"/>
        <v>1</v>
      </c>
      <c r="Q210" s="201">
        <v>25</v>
      </c>
      <c r="R210" s="239" t="str">
        <f>IF(LEN(VLOOKUP(B210,'Analyst Report'!$A$30:$H$289,8,FALSE))= 0,"",VLOOKUP(B210,'Analyst Report'!$A$30:$H$289,8,FALSE))</f>
        <v/>
      </c>
      <c r="S210" s="321">
        <f t="shared" si="14"/>
        <v>25</v>
      </c>
      <c r="T210" s="239">
        <f t="shared" si="17"/>
        <v>25</v>
      </c>
      <c r="U210" s="353" t="s">
        <v>2419</v>
      </c>
      <c r="V210" s="353" t="s">
        <v>2419</v>
      </c>
      <c r="W210" s="353" t="s">
        <v>2419</v>
      </c>
      <c r="X210" s="353" t="s">
        <v>2419</v>
      </c>
      <c r="Y210" s="353" t="s">
        <v>2419</v>
      </c>
      <c r="Z210" s="353" t="s">
        <v>2419</v>
      </c>
      <c r="AA210" s="353" t="s">
        <v>2419</v>
      </c>
      <c r="AB210" s="353" t="s">
        <v>2419</v>
      </c>
    </row>
    <row r="211" spans="1:28" ht="66" thickTop="1" thickBot="1" x14ac:dyDescent="0.2">
      <c r="A211" s="195">
        <f t="shared" si="13"/>
        <v>194</v>
      </c>
      <c r="B211" s="296" t="s">
        <v>290</v>
      </c>
      <c r="C211" s="196" t="s">
        <v>417</v>
      </c>
      <c r="D211" s="196">
        <f>VLOOKUP(B211,'HECVAT - Full'!A$3:D$321,4,TRUE)</f>
        <v>0</v>
      </c>
      <c r="E211" s="269" t="s">
        <v>2419</v>
      </c>
      <c r="F211" s="269" t="s">
        <v>3109</v>
      </c>
      <c r="G211" s="269" t="s">
        <v>3108</v>
      </c>
      <c r="H211" s="198" t="s">
        <v>3134</v>
      </c>
      <c r="I211" s="198" t="s">
        <v>3135</v>
      </c>
      <c r="J211" s="213" t="str">
        <f t="shared" si="15"/>
        <v>FALSE</v>
      </c>
      <c r="K211" s="342">
        <v>1</v>
      </c>
      <c r="L211" s="213" t="s">
        <v>1772</v>
      </c>
      <c r="M211" s="239" t="s">
        <v>15</v>
      </c>
      <c r="N211" s="201" t="str">
        <f>VLOOKUP(B211,'HECVAT - Full'!A:E,3,FALSE)</f>
        <v>Yes</v>
      </c>
      <c r="O211" s="321" t="str">
        <f>IF(LEN(VLOOKUP(B211,'Analyst Report'!$A:$H,6,TRUE))= 0,"",VLOOKUP(B211,'Analyst Report'!$A:$H,6,TRUE))</f>
        <v/>
      </c>
      <c r="P211" s="239">
        <f t="shared" si="16"/>
        <v>1</v>
      </c>
      <c r="Q211" s="201">
        <v>20</v>
      </c>
      <c r="R211" s="239" t="str">
        <f>IF(LEN(VLOOKUP(B211,'Analyst Report'!$A$30:$H$289,8,FALSE))= 0,"",VLOOKUP(B211,'Analyst Report'!$A$30:$H$289,8,FALSE))</f>
        <v/>
      </c>
      <c r="S211" s="321">
        <f t="shared" si="14"/>
        <v>20</v>
      </c>
      <c r="T211" s="239">
        <f t="shared" si="17"/>
        <v>20</v>
      </c>
      <c r="U211" s="353" t="s">
        <v>2419</v>
      </c>
      <c r="V211" s="353" t="s">
        <v>2419</v>
      </c>
      <c r="W211" s="353" t="s">
        <v>2419</v>
      </c>
      <c r="X211" s="353" t="s">
        <v>2419</v>
      </c>
      <c r="Y211" s="353" t="s">
        <v>2419</v>
      </c>
      <c r="Z211" s="353" t="s">
        <v>2419</v>
      </c>
      <c r="AA211" s="353" t="s">
        <v>2419</v>
      </c>
      <c r="AB211" s="353" t="s">
        <v>2419</v>
      </c>
    </row>
    <row r="212" spans="1:28" ht="290" thickTop="1" thickBot="1" x14ac:dyDescent="0.2">
      <c r="A212" s="195">
        <f t="shared" si="13"/>
        <v>195</v>
      </c>
      <c r="B212" s="196" t="s">
        <v>291</v>
      </c>
      <c r="C212" s="196" t="s">
        <v>2688</v>
      </c>
      <c r="D212" s="196">
        <f>VLOOKUP(B212,'HECVAT - Full'!A$3:D$321,4,TRUE)</f>
        <v>0</v>
      </c>
      <c r="E212" s="269" t="s">
        <v>2419</v>
      </c>
      <c r="F212" s="207" t="s">
        <v>3111</v>
      </c>
      <c r="G212" s="269" t="s">
        <v>3110</v>
      </c>
      <c r="H212" s="198" t="s">
        <v>3124</v>
      </c>
      <c r="I212" s="198" t="s">
        <v>3125</v>
      </c>
      <c r="J212" s="213" t="str">
        <f t="shared" si="15"/>
        <v>FALSE</v>
      </c>
      <c r="K212" s="342">
        <v>1</v>
      </c>
      <c r="L212" s="213" t="s">
        <v>1774</v>
      </c>
      <c r="M212" s="239" t="s">
        <v>15</v>
      </c>
      <c r="N212" s="201" t="str">
        <f>VLOOKUP(B212,'HECVAT - Full'!A:E,3,FALSE)</f>
        <v>Yes</v>
      </c>
      <c r="O212" s="321" t="str">
        <f>IF(LEN(VLOOKUP(B212,'Analyst Report'!$A:$H,6,TRUE))= 0,"",VLOOKUP(B212,'Analyst Report'!$A:$H,6,TRUE))</f>
        <v/>
      </c>
      <c r="P212" s="239">
        <f t="shared" si="16"/>
        <v>1</v>
      </c>
      <c r="Q212" s="201">
        <v>15</v>
      </c>
      <c r="R212" s="239" t="str">
        <f>IF(LEN(VLOOKUP(B212,'Analyst Report'!$A$30:$H$289,8,FALSE))= 0,"",VLOOKUP(B212,'Analyst Report'!$A$30:$H$289,8,FALSE))</f>
        <v/>
      </c>
      <c r="S212" s="321">
        <f t="shared" si="14"/>
        <v>15</v>
      </c>
      <c r="T212" s="239">
        <f t="shared" si="17"/>
        <v>15</v>
      </c>
      <c r="U212" s="353" t="s">
        <v>2419</v>
      </c>
      <c r="V212" s="353" t="s">
        <v>2419</v>
      </c>
      <c r="W212" s="353" t="s">
        <v>2419</v>
      </c>
      <c r="X212" s="353" t="s">
        <v>2419</v>
      </c>
      <c r="Y212" s="353" t="s">
        <v>2419</v>
      </c>
      <c r="Z212" s="353" t="s">
        <v>2419</v>
      </c>
      <c r="AA212" s="353" t="s">
        <v>2419</v>
      </c>
      <c r="AB212" s="353" t="s">
        <v>2419</v>
      </c>
    </row>
    <row r="213" spans="1:28" ht="289" thickBot="1" x14ac:dyDescent="0.2">
      <c r="A213" s="195">
        <f t="shared" si="13"/>
        <v>196</v>
      </c>
      <c r="B213" s="196" t="s">
        <v>292</v>
      </c>
      <c r="C213" s="196" t="s">
        <v>2574</v>
      </c>
      <c r="D213" s="196">
        <f>VLOOKUP(B213,'HECVAT - Full'!A$3:D$321,4,TRUE)</f>
        <v>0</v>
      </c>
      <c r="E213" s="219" t="s">
        <v>2419</v>
      </c>
      <c r="F213" s="222" t="s">
        <v>2575</v>
      </c>
      <c r="G213" s="222" t="s">
        <v>2576</v>
      </c>
      <c r="H213" s="218" t="s">
        <v>2840</v>
      </c>
      <c r="I213" s="220" t="s">
        <v>2577</v>
      </c>
      <c r="J213" s="213" t="str">
        <f t="shared" si="15"/>
        <v>FALSE</v>
      </c>
      <c r="K213" s="342">
        <f>IF(N212="Yes",1,0)</f>
        <v>1</v>
      </c>
      <c r="L213" s="213" t="s">
        <v>1774</v>
      </c>
      <c r="M213" s="239" t="s">
        <v>15</v>
      </c>
      <c r="N213" s="201" t="str">
        <f>VLOOKUP(B213,'HECVAT - Full'!A:E,3,FALSE)</f>
        <v>Yes</v>
      </c>
      <c r="O213" s="321" t="str">
        <f>IF(LEN(VLOOKUP(B213,'Analyst Report'!$A:$H,6,TRUE))= 0,"",VLOOKUP(B213,'Analyst Report'!$A:$H,6,TRUE))</f>
        <v/>
      </c>
      <c r="P213" s="239">
        <f t="shared" si="16"/>
        <v>1</v>
      </c>
      <c r="Q213" s="201">
        <v>20</v>
      </c>
      <c r="R213" s="239" t="str">
        <f>IF(LEN(VLOOKUP(B213,'Analyst Report'!$A$30:$H$289,8,FALSE))= 0,"",VLOOKUP(B213,'Analyst Report'!$A$30:$H$289,8,FALSE))</f>
        <v/>
      </c>
      <c r="S213" s="321">
        <f t="shared" si="14"/>
        <v>20</v>
      </c>
      <c r="T213" s="239">
        <f t="shared" si="17"/>
        <v>20</v>
      </c>
      <c r="U213" s="353" t="s">
        <v>2419</v>
      </c>
      <c r="V213" s="353" t="s">
        <v>2419</v>
      </c>
      <c r="W213" s="353" t="s">
        <v>2419</v>
      </c>
      <c r="X213" s="353" t="s">
        <v>2419</v>
      </c>
      <c r="Y213" s="353" t="s">
        <v>2419</v>
      </c>
      <c r="Z213" s="353" t="s">
        <v>2419</v>
      </c>
      <c r="AA213" s="353" t="s">
        <v>2419</v>
      </c>
      <c r="AB213" s="353" t="s">
        <v>2419</v>
      </c>
    </row>
    <row r="214" spans="1:28" ht="225" thickBot="1" x14ac:dyDescent="0.2">
      <c r="A214" s="195">
        <f t="shared" si="13"/>
        <v>197</v>
      </c>
      <c r="B214" s="196" t="s">
        <v>293</v>
      </c>
      <c r="C214" s="196" t="s">
        <v>2689</v>
      </c>
      <c r="D214" s="196">
        <f>VLOOKUP(B214,'HECVAT - Full'!A$3:D$321,4,TRUE)</f>
        <v>0</v>
      </c>
      <c r="E214" s="219" t="s">
        <v>2419</v>
      </c>
      <c r="F214" s="222" t="s">
        <v>2578</v>
      </c>
      <c r="G214" s="222" t="s">
        <v>2579</v>
      </c>
      <c r="H214" s="218" t="s">
        <v>2383</v>
      </c>
      <c r="I214" s="220" t="s">
        <v>2580</v>
      </c>
      <c r="J214" s="213" t="str">
        <f t="shared" si="15"/>
        <v>TRUE</v>
      </c>
      <c r="K214" s="342">
        <v>1</v>
      </c>
      <c r="L214" s="213" t="s">
        <v>1774</v>
      </c>
      <c r="M214" s="239" t="s">
        <v>15</v>
      </c>
      <c r="N214" s="201" t="str">
        <f>VLOOKUP(B214,'HECVAT - Full'!A:E,3,FALSE)</f>
        <v>No</v>
      </c>
      <c r="O214" s="321" t="str">
        <f>IF(LEN(VLOOKUP(B214,'Analyst Report'!$A:$H,6,TRUE))= 0,"",VLOOKUP(B214,'Analyst Report'!$A:$H,6,TRUE))</f>
        <v/>
      </c>
      <c r="P214" s="239">
        <f t="shared" si="16"/>
        <v>0</v>
      </c>
      <c r="Q214" s="201">
        <v>25</v>
      </c>
      <c r="R214" s="239" t="str">
        <f>IF(LEN(VLOOKUP(B214,'Analyst Report'!$A$30:$H$289,8,FALSE))= 0,"",VLOOKUP(B214,'Analyst Report'!$A$30:$H$289,8,FALSE))</f>
        <v/>
      </c>
      <c r="S214" s="321">
        <f t="shared" ref="S214:S258" si="18">(IF((ISNUMBER(R214)),R214,Q214))*K214</f>
        <v>25</v>
      </c>
      <c r="T214" s="239">
        <f t="shared" si="17"/>
        <v>0</v>
      </c>
      <c r="U214" s="353" t="s">
        <v>2419</v>
      </c>
      <c r="V214" s="353" t="s">
        <v>2419</v>
      </c>
      <c r="W214" s="353" t="s">
        <v>2419</v>
      </c>
      <c r="X214" s="353" t="s">
        <v>2419</v>
      </c>
      <c r="Y214" s="353" t="s">
        <v>2419</v>
      </c>
      <c r="Z214" s="353" t="s">
        <v>2419</v>
      </c>
      <c r="AA214" s="353" t="s">
        <v>2419</v>
      </c>
      <c r="AB214" s="353" t="s">
        <v>2419</v>
      </c>
    </row>
    <row r="215" spans="1:28" ht="145" thickBot="1" x14ac:dyDescent="0.2">
      <c r="A215" s="195">
        <f t="shared" ref="A215:A258" si="19">A214+1</f>
        <v>198</v>
      </c>
      <c r="B215" s="196" t="s">
        <v>294</v>
      </c>
      <c r="C215" s="196" t="s">
        <v>2690</v>
      </c>
      <c r="D215" s="196">
        <f>VLOOKUP(B215,'HECVAT - Full'!A$3:D$321,4,TRUE)</f>
        <v>0</v>
      </c>
      <c r="E215" s="269" t="s">
        <v>2419</v>
      </c>
      <c r="F215" s="269" t="s">
        <v>3114</v>
      </c>
      <c r="G215" s="269" t="s">
        <v>3113</v>
      </c>
      <c r="H215" s="198" t="s">
        <v>3118</v>
      </c>
      <c r="I215" s="198" t="s">
        <v>3119</v>
      </c>
      <c r="J215" s="213" t="str">
        <f t="shared" si="15"/>
        <v>TRUE</v>
      </c>
      <c r="K215" s="342">
        <v>1</v>
      </c>
      <c r="L215" s="213" t="s">
        <v>1774</v>
      </c>
      <c r="M215" s="239" t="s">
        <v>15</v>
      </c>
      <c r="N215" s="201" t="str">
        <f>VLOOKUP(B215,'HECVAT - Full'!A:E,3,FALSE)</f>
        <v>No</v>
      </c>
      <c r="O215" s="321" t="str">
        <f>IF(LEN(VLOOKUP(B215,'Analyst Report'!$A:$H,6,TRUE))= 0,"",VLOOKUP(B215,'Analyst Report'!$A:$H,6,TRUE))</f>
        <v/>
      </c>
      <c r="P215" s="239">
        <f t="shared" si="16"/>
        <v>0</v>
      </c>
      <c r="Q215" s="201">
        <v>25</v>
      </c>
      <c r="R215" s="239" t="str">
        <f>IF(LEN(VLOOKUP(B215,'Analyst Report'!$A$30:$H$289,8,FALSE))= 0,"",VLOOKUP(B215,'Analyst Report'!$A$30:$H$289,8,FALSE))</f>
        <v/>
      </c>
      <c r="S215" s="321">
        <f t="shared" si="18"/>
        <v>25</v>
      </c>
      <c r="T215" s="239">
        <f t="shared" si="17"/>
        <v>0</v>
      </c>
      <c r="U215" s="353" t="s">
        <v>2419</v>
      </c>
      <c r="V215" s="353" t="s">
        <v>2419</v>
      </c>
      <c r="W215" s="353" t="s">
        <v>2419</v>
      </c>
      <c r="X215" s="353" t="s">
        <v>2419</v>
      </c>
      <c r="Y215" s="353" t="s">
        <v>2419</v>
      </c>
      <c r="Z215" s="353" t="s">
        <v>2419</v>
      </c>
      <c r="AA215" s="353" t="s">
        <v>2419</v>
      </c>
      <c r="AB215" s="353" t="s">
        <v>2419</v>
      </c>
    </row>
    <row r="216" spans="1:28" ht="225" thickBot="1" x14ac:dyDescent="0.2">
      <c r="A216" s="195">
        <f t="shared" si="19"/>
        <v>199</v>
      </c>
      <c r="B216" s="196" t="s">
        <v>295</v>
      </c>
      <c r="C216" s="196" t="s">
        <v>354</v>
      </c>
      <c r="D216" s="196">
        <f>VLOOKUP(B216,'HECVAT - Full'!A$3:D$321,4,TRUE)</f>
        <v>0</v>
      </c>
      <c r="E216" s="269" t="s">
        <v>3115</v>
      </c>
      <c r="F216" s="207"/>
      <c r="G216" s="207"/>
      <c r="H216" s="198" t="s">
        <v>3120</v>
      </c>
      <c r="I216" s="198" t="s">
        <v>3121</v>
      </c>
      <c r="J216" s="213" t="str">
        <f t="shared" si="15"/>
        <v>FALSE</v>
      </c>
      <c r="K216" s="342">
        <v>1</v>
      </c>
      <c r="L216" s="213" t="s">
        <v>1774</v>
      </c>
      <c r="M216" s="239" t="s">
        <v>15</v>
      </c>
      <c r="N216" s="201" t="str">
        <f>VLOOKUP(B216,'HECVAT - Full'!A:E,3,FALSE)</f>
        <v>No</v>
      </c>
      <c r="O216" s="321" t="str">
        <f>IF(LEN(VLOOKUP(B216,'Analyst Report'!$A:$H,6,TRUE))= 0,"",VLOOKUP(B216,'Analyst Report'!$A:$H,6,TRUE))</f>
        <v/>
      </c>
      <c r="P216" s="239">
        <f t="shared" si="16"/>
        <v>0</v>
      </c>
      <c r="Q216" s="201">
        <v>20</v>
      </c>
      <c r="R216" s="239" t="str">
        <f>IF(LEN(VLOOKUP(B216,'Analyst Report'!$A$30:$H$289,8,FALSE))= 0,"",VLOOKUP(B216,'Analyst Report'!$A$30:$H$289,8,FALSE))</f>
        <v/>
      </c>
      <c r="S216" s="321">
        <f t="shared" si="18"/>
        <v>20</v>
      </c>
      <c r="T216" s="239">
        <f t="shared" si="17"/>
        <v>0</v>
      </c>
      <c r="U216" s="353" t="s">
        <v>2419</v>
      </c>
      <c r="V216" s="353" t="s">
        <v>2419</v>
      </c>
      <c r="W216" s="353" t="s">
        <v>2419</v>
      </c>
      <c r="X216" s="353" t="s">
        <v>2419</v>
      </c>
      <c r="Y216" s="353" t="s">
        <v>2419</v>
      </c>
      <c r="Z216" s="353" t="s">
        <v>2419</v>
      </c>
      <c r="AA216" s="353" t="s">
        <v>2419</v>
      </c>
      <c r="AB216" s="353" t="s">
        <v>2419</v>
      </c>
    </row>
    <row r="217" spans="1:28" ht="177" thickBot="1" x14ac:dyDescent="0.2">
      <c r="A217" s="195">
        <f t="shared" si="19"/>
        <v>200</v>
      </c>
      <c r="B217" s="196" t="s">
        <v>296</v>
      </c>
      <c r="C217" s="196" t="s">
        <v>2691</v>
      </c>
      <c r="D217" s="196">
        <f>VLOOKUP(B217,'HECVAT - Full'!A$3:D$321,4,TRUE)</f>
        <v>0</v>
      </c>
      <c r="E217" s="269" t="s">
        <v>2419</v>
      </c>
      <c r="F217" s="269" t="s">
        <v>3117</v>
      </c>
      <c r="G217" s="269" t="s">
        <v>3116</v>
      </c>
      <c r="H217" s="198" t="s">
        <v>3122</v>
      </c>
      <c r="I217" s="198" t="s">
        <v>3123</v>
      </c>
      <c r="J217" s="213" t="str">
        <f t="shared" si="15"/>
        <v>TRUE</v>
      </c>
      <c r="K217" s="342">
        <v>1</v>
      </c>
      <c r="L217" s="213" t="s">
        <v>1774</v>
      </c>
      <c r="M217" s="239" t="s">
        <v>15</v>
      </c>
      <c r="N217" s="201" t="str">
        <f>VLOOKUP(B217,'HECVAT - Full'!A:E,3,FALSE)</f>
        <v>No</v>
      </c>
      <c r="O217" s="321" t="str">
        <f>IF(LEN(VLOOKUP(B217,'Analyst Report'!$A:$H,6,TRUE))= 0,"",VLOOKUP(B217,'Analyst Report'!$A:$H,6,TRUE))</f>
        <v/>
      </c>
      <c r="P217" s="239">
        <f t="shared" si="16"/>
        <v>0</v>
      </c>
      <c r="Q217" s="201">
        <v>25</v>
      </c>
      <c r="R217" s="239" t="str">
        <f>IF(LEN(VLOOKUP(B217,'Analyst Report'!$A$30:$H$289,8,FALSE))= 0,"",VLOOKUP(B217,'Analyst Report'!$A$30:$H$289,8,FALSE))</f>
        <v/>
      </c>
      <c r="S217" s="321">
        <f t="shared" si="18"/>
        <v>25</v>
      </c>
      <c r="T217" s="239">
        <f t="shared" si="17"/>
        <v>0</v>
      </c>
      <c r="U217" s="353" t="s">
        <v>2419</v>
      </c>
      <c r="V217" s="353" t="s">
        <v>2419</v>
      </c>
      <c r="W217" s="353" t="s">
        <v>2419</v>
      </c>
      <c r="X217" s="353" t="s">
        <v>2419</v>
      </c>
      <c r="Y217" s="353" t="s">
        <v>2419</v>
      </c>
      <c r="Z217" s="353" t="s">
        <v>2419</v>
      </c>
      <c r="AA217" s="353" t="s">
        <v>2419</v>
      </c>
      <c r="AB217" s="353" t="s">
        <v>2419</v>
      </c>
    </row>
    <row r="218" spans="1:28" ht="49" thickBot="1" x14ac:dyDescent="0.2">
      <c r="A218" s="195">
        <f t="shared" si="19"/>
        <v>201</v>
      </c>
      <c r="B218" s="196" t="s">
        <v>297</v>
      </c>
      <c r="C218" s="196" t="s">
        <v>102</v>
      </c>
      <c r="D218" s="196">
        <f>VLOOKUP(B218,'HECVAT - Full'!A$3:D$321,4,TRUE)</f>
        <v>0</v>
      </c>
      <c r="E218" s="269" t="s">
        <v>2266</v>
      </c>
      <c r="F218" s="207"/>
      <c r="G218" s="207"/>
      <c r="H218" s="198"/>
      <c r="I218" s="198"/>
      <c r="J218" s="213" t="str">
        <f t="shared" si="15"/>
        <v>TRUE</v>
      </c>
      <c r="K218" s="342">
        <v>1</v>
      </c>
      <c r="L218" s="213" t="s">
        <v>440</v>
      </c>
      <c r="M218" s="239" t="s">
        <v>15</v>
      </c>
      <c r="N218" s="201">
        <f>VLOOKUP(B218,'HECVAT - Full'!A:E,3,FALSE)</f>
        <v>0</v>
      </c>
      <c r="O218" s="321" t="str">
        <f>IF(LEN(VLOOKUP(B218,'Analyst Report'!$A:$H,6,TRUE))= 0,"",VLOOKUP(B218,'Analyst Report'!$A:$H,6,TRUE))</f>
        <v/>
      </c>
      <c r="P218" s="239">
        <f t="shared" si="16"/>
        <v>0</v>
      </c>
      <c r="Q218" s="201">
        <v>25</v>
      </c>
      <c r="R218" s="239" t="str">
        <f>IF(LEN(VLOOKUP(B218,'Analyst Report'!$A$30:$H$289,8,FALSE))= 0,"",VLOOKUP(B218,'Analyst Report'!$A$30:$H$289,8,FALSE))</f>
        <v/>
      </c>
      <c r="S218" s="321">
        <f t="shared" si="18"/>
        <v>25</v>
      </c>
      <c r="T218" s="239">
        <f t="shared" si="17"/>
        <v>0</v>
      </c>
      <c r="U218" s="353" t="s">
        <v>2419</v>
      </c>
      <c r="V218" s="353" t="s">
        <v>2419</v>
      </c>
      <c r="W218" s="353" t="s">
        <v>2419</v>
      </c>
      <c r="X218" s="353" t="s">
        <v>2419</v>
      </c>
      <c r="Y218" s="353" t="s">
        <v>2419</v>
      </c>
      <c r="Z218" s="353" t="s">
        <v>2419</v>
      </c>
      <c r="AA218" s="353" t="s">
        <v>2419</v>
      </c>
      <c r="AB218" s="353" t="s">
        <v>2419</v>
      </c>
    </row>
    <row r="219" spans="1:28" ht="46" thickBot="1" x14ac:dyDescent="0.2">
      <c r="A219" s="195">
        <f t="shared" si="19"/>
        <v>202</v>
      </c>
      <c r="B219" s="196" t="s">
        <v>298</v>
      </c>
      <c r="C219" s="196" t="s">
        <v>103</v>
      </c>
      <c r="D219" s="196">
        <f>VLOOKUP(B219,'HECVAT - Full'!A$3:D$321,4,TRUE)</f>
        <v>0</v>
      </c>
      <c r="E219" s="269" t="s">
        <v>2266</v>
      </c>
      <c r="F219" s="207"/>
      <c r="G219" s="207"/>
      <c r="H219" s="198"/>
      <c r="I219" s="198"/>
      <c r="J219" s="213" t="str">
        <f t="shared" si="15"/>
        <v>FALSE</v>
      </c>
      <c r="K219" s="342">
        <v>1</v>
      </c>
      <c r="L219" s="213" t="s">
        <v>440</v>
      </c>
      <c r="M219" s="239" t="s">
        <v>15</v>
      </c>
      <c r="N219" s="201">
        <f>VLOOKUP(B219,'HECVAT - Full'!A:E,3,FALSE)</f>
        <v>0</v>
      </c>
      <c r="O219" s="321" t="str">
        <f>IF(LEN(VLOOKUP(B219,'Analyst Report'!$A:$H,6,TRUE))= 0,"",VLOOKUP(B219,'Analyst Report'!$A:$H,6,TRUE))</f>
        <v/>
      </c>
      <c r="P219" s="239">
        <f t="shared" si="16"/>
        <v>0</v>
      </c>
      <c r="Q219" s="201">
        <v>20</v>
      </c>
      <c r="R219" s="239" t="str">
        <f>IF(LEN(VLOOKUP(B219,'Analyst Report'!$A$30:$H$289,8,FALSE))= 0,"",VLOOKUP(B219,'Analyst Report'!$A$30:$H$289,8,FALSE))</f>
        <v/>
      </c>
      <c r="S219" s="321">
        <f t="shared" si="18"/>
        <v>20</v>
      </c>
      <c r="T219" s="239">
        <f t="shared" si="17"/>
        <v>0</v>
      </c>
      <c r="U219" s="353" t="s">
        <v>2419</v>
      </c>
      <c r="V219" s="353" t="s">
        <v>2419</v>
      </c>
      <c r="W219" s="353" t="s">
        <v>2419</v>
      </c>
      <c r="X219" s="353" t="s">
        <v>2419</v>
      </c>
      <c r="Y219" s="353" t="s">
        <v>2419</v>
      </c>
      <c r="Z219" s="353" t="s">
        <v>2419</v>
      </c>
      <c r="AA219" s="353" t="s">
        <v>2419</v>
      </c>
      <c r="AB219" s="353" t="s">
        <v>2419</v>
      </c>
    </row>
    <row r="220" spans="1:28" ht="46" thickBot="1" x14ac:dyDescent="0.2">
      <c r="A220" s="195">
        <f t="shared" si="19"/>
        <v>203</v>
      </c>
      <c r="B220" s="196" t="s">
        <v>299</v>
      </c>
      <c r="C220" s="196" t="s">
        <v>104</v>
      </c>
      <c r="D220" s="196">
        <f>VLOOKUP(B220,'HECVAT - Full'!A$3:D$321,4,TRUE)</f>
        <v>0</v>
      </c>
      <c r="E220" s="269" t="s">
        <v>2266</v>
      </c>
      <c r="F220" s="207"/>
      <c r="G220" s="207"/>
      <c r="H220" s="198"/>
      <c r="I220" s="198"/>
      <c r="J220" s="213" t="str">
        <f t="shared" si="15"/>
        <v>FALSE</v>
      </c>
      <c r="K220" s="342">
        <v>1</v>
      </c>
      <c r="L220" s="213" t="s">
        <v>440</v>
      </c>
      <c r="M220" s="239" t="s">
        <v>15</v>
      </c>
      <c r="N220" s="201">
        <f>VLOOKUP(B220,'HECVAT - Full'!A:E,3,FALSE)</f>
        <v>0</v>
      </c>
      <c r="O220" s="321" t="str">
        <f>IF(LEN(VLOOKUP(B220,'Analyst Report'!$A:$H,6,TRUE))= 0,"",VLOOKUP(B220,'Analyst Report'!$A:$H,6,TRUE))</f>
        <v/>
      </c>
      <c r="P220" s="239">
        <f t="shared" si="16"/>
        <v>0</v>
      </c>
      <c r="Q220" s="201">
        <v>20</v>
      </c>
      <c r="R220" s="239" t="str">
        <f>IF(LEN(VLOOKUP(B220,'Analyst Report'!$A$30:$H$289,8,FALSE))= 0,"",VLOOKUP(B220,'Analyst Report'!$A$30:$H$289,8,FALSE))</f>
        <v/>
      </c>
      <c r="S220" s="321">
        <f t="shared" si="18"/>
        <v>20</v>
      </c>
      <c r="T220" s="239">
        <f t="shared" si="17"/>
        <v>0</v>
      </c>
      <c r="U220" s="353" t="s">
        <v>2419</v>
      </c>
      <c r="V220" s="353" t="s">
        <v>2419</v>
      </c>
      <c r="W220" s="353" t="s">
        <v>2419</v>
      </c>
      <c r="X220" s="353" t="s">
        <v>2419</v>
      </c>
      <c r="Y220" s="353" t="s">
        <v>2419</v>
      </c>
      <c r="Z220" s="353" t="s">
        <v>2419</v>
      </c>
      <c r="AA220" s="353" t="s">
        <v>2419</v>
      </c>
      <c r="AB220" s="353" t="s">
        <v>2419</v>
      </c>
    </row>
    <row r="221" spans="1:28" ht="49" thickBot="1" x14ac:dyDescent="0.2">
      <c r="A221" s="195">
        <f t="shared" si="19"/>
        <v>204</v>
      </c>
      <c r="B221" s="196" t="s">
        <v>300</v>
      </c>
      <c r="C221" s="196" t="s">
        <v>105</v>
      </c>
      <c r="D221" s="196">
        <f>VLOOKUP(B221,'HECVAT - Full'!A$3:D$321,4,TRUE)</f>
        <v>0</v>
      </c>
      <c r="E221" s="269" t="s">
        <v>2266</v>
      </c>
      <c r="F221" s="207"/>
      <c r="G221" s="207"/>
      <c r="H221" s="198"/>
      <c r="I221" s="198"/>
      <c r="J221" s="213" t="str">
        <f t="shared" si="15"/>
        <v>FALSE</v>
      </c>
      <c r="K221" s="342">
        <v>1</v>
      </c>
      <c r="L221" s="213" t="s">
        <v>440</v>
      </c>
      <c r="M221" s="239" t="s">
        <v>15</v>
      </c>
      <c r="N221" s="201">
        <f>VLOOKUP(B221,'HECVAT - Full'!A:E,3,FALSE)</f>
        <v>0</v>
      </c>
      <c r="O221" s="321" t="str">
        <f>IF(LEN(VLOOKUP(B221,'Analyst Report'!$A:$H,6,TRUE))= 0,"",VLOOKUP(B221,'Analyst Report'!$A:$H,6,TRUE))</f>
        <v/>
      </c>
      <c r="P221" s="239">
        <f t="shared" si="16"/>
        <v>0</v>
      </c>
      <c r="Q221" s="201">
        <v>20</v>
      </c>
      <c r="R221" s="239" t="str">
        <f>IF(LEN(VLOOKUP(B221,'Analyst Report'!$A$30:$H$289,8,FALSE))= 0,"",VLOOKUP(B221,'Analyst Report'!$A$30:$H$289,8,FALSE))</f>
        <v/>
      </c>
      <c r="S221" s="321">
        <f t="shared" si="18"/>
        <v>20</v>
      </c>
      <c r="T221" s="239">
        <f t="shared" si="17"/>
        <v>0</v>
      </c>
      <c r="U221" s="353" t="s">
        <v>2419</v>
      </c>
      <c r="V221" s="353" t="s">
        <v>2419</v>
      </c>
      <c r="W221" s="353" t="s">
        <v>2419</v>
      </c>
      <c r="X221" s="353" t="s">
        <v>2419</v>
      </c>
      <c r="Y221" s="353" t="s">
        <v>2419</v>
      </c>
      <c r="Z221" s="353" t="s">
        <v>2419</v>
      </c>
      <c r="AA221" s="353" t="s">
        <v>2419</v>
      </c>
      <c r="AB221" s="353" t="s">
        <v>2419</v>
      </c>
    </row>
    <row r="222" spans="1:28" ht="46" thickBot="1" x14ac:dyDescent="0.2">
      <c r="A222" s="195">
        <f t="shared" si="19"/>
        <v>205</v>
      </c>
      <c r="B222" s="196" t="s">
        <v>301</v>
      </c>
      <c r="C222" s="196" t="s">
        <v>106</v>
      </c>
      <c r="D222" s="196">
        <f>VLOOKUP(B222,'HECVAT - Full'!A$3:D$321,4,TRUE)</f>
        <v>0</v>
      </c>
      <c r="E222" s="269" t="s">
        <v>2266</v>
      </c>
      <c r="F222" s="207"/>
      <c r="G222" s="207"/>
      <c r="H222" s="198"/>
      <c r="I222" s="198"/>
      <c r="J222" s="213" t="str">
        <f t="shared" si="15"/>
        <v>FALSE</v>
      </c>
      <c r="K222" s="342">
        <v>1</v>
      </c>
      <c r="L222" s="213" t="s">
        <v>440</v>
      </c>
      <c r="M222" s="239" t="s">
        <v>15</v>
      </c>
      <c r="N222" s="201">
        <f>VLOOKUP(B222,'HECVAT - Full'!A:E,3,FALSE)</f>
        <v>0</v>
      </c>
      <c r="O222" s="321" t="str">
        <f>IF(LEN(VLOOKUP(B222,'Analyst Report'!$A:$H,6,TRUE))= 0,"",VLOOKUP(B222,'Analyst Report'!$A:$H,6,TRUE))</f>
        <v/>
      </c>
      <c r="P222" s="239">
        <f t="shared" si="16"/>
        <v>0</v>
      </c>
      <c r="Q222" s="201">
        <v>20</v>
      </c>
      <c r="R222" s="239" t="str">
        <f>IF(LEN(VLOOKUP(B222,'Analyst Report'!$A$30:$H$289,8,FALSE))= 0,"",VLOOKUP(B222,'Analyst Report'!$A$30:$H$289,8,FALSE))</f>
        <v/>
      </c>
      <c r="S222" s="321">
        <f t="shared" si="18"/>
        <v>20</v>
      </c>
      <c r="T222" s="239">
        <f t="shared" si="17"/>
        <v>0</v>
      </c>
      <c r="U222" s="353" t="s">
        <v>2419</v>
      </c>
      <c r="V222" s="353" t="s">
        <v>2419</v>
      </c>
      <c r="W222" s="353" t="s">
        <v>2419</v>
      </c>
      <c r="X222" s="353" t="s">
        <v>2419</v>
      </c>
      <c r="Y222" s="353" t="s">
        <v>2419</v>
      </c>
      <c r="Z222" s="353" t="s">
        <v>2419</v>
      </c>
      <c r="AA222" s="353" t="s">
        <v>2419</v>
      </c>
      <c r="AB222" s="353" t="s">
        <v>2419</v>
      </c>
    </row>
    <row r="223" spans="1:28" ht="46" thickBot="1" x14ac:dyDescent="0.2">
      <c r="A223" s="195">
        <f t="shared" si="19"/>
        <v>206</v>
      </c>
      <c r="B223" s="196" t="s">
        <v>302</v>
      </c>
      <c r="C223" s="196" t="s">
        <v>107</v>
      </c>
      <c r="D223" s="196">
        <f>VLOOKUP(B223,'HECVAT - Full'!A$3:D$321,4,TRUE)</f>
        <v>0</v>
      </c>
      <c r="E223" s="269" t="s">
        <v>2266</v>
      </c>
      <c r="F223" s="207"/>
      <c r="G223" s="207"/>
      <c r="H223" s="198"/>
      <c r="I223" s="198"/>
      <c r="J223" s="213" t="str">
        <f t="shared" si="15"/>
        <v>TRUE</v>
      </c>
      <c r="K223" s="342">
        <v>1</v>
      </c>
      <c r="L223" s="213" t="s">
        <v>440</v>
      </c>
      <c r="M223" s="239" t="s">
        <v>15</v>
      </c>
      <c r="N223" s="201">
        <f>VLOOKUP(B223,'HECVAT - Full'!A:E,3,FALSE)</f>
        <v>0</v>
      </c>
      <c r="O223" s="321" t="str">
        <f>IF(LEN(VLOOKUP(B223,'Analyst Report'!$A:$H,6,TRUE))= 0,"",VLOOKUP(B223,'Analyst Report'!$A:$H,6,TRUE))</f>
        <v/>
      </c>
      <c r="P223" s="239">
        <f t="shared" si="16"/>
        <v>0</v>
      </c>
      <c r="Q223" s="201">
        <v>25</v>
      </c>
      <c r="R223" s="239" t="str">
        <f>IF(LEN(VLOOKUP(B223,'Analyst Report'!$A$30:$H$289,8,FALSE))= 0,"",VLOOKUP(B223,'Analyst Report'!$A$30:$H$289,8,FALSE))</f>
        <v/>
      </c>
      <c r="S223" s="321">
        <f t="shared" si="18"/>
        <v>25</v>
      </c>
      <c r="T223" s="239">
        <f t="shared" si="17"/>
        <v>0</v>
      </c>
      <c r="U223" s="353" t="s">
        <v>2419</v>
      </c>
      <c r="V223" s="353" t="s">
        <v>2419</v>
      </c>
      <c r="W223" s="353" t="s">
        <v>2419</v>
      </c>
      <c r="X223" s="353" t="s">
        <v>2419</v>
      </c>
      <c r="Y223" s="353" t="s">
        <v>2419</v>
      </c>
      <c r="Z223" s="353" t="s">
        <v>2419</v>
      </c>
      <c r="AA223" s="353" t="s">
        <v>2419</v>
      </c>
      <c r="AB223" s="353" t="s">
        <v>2419</v>
      </c>
    </row>
    <row r="224" spans="1:28" ht="46" thickBot="1" x14ac:dyDescent="0.2">
      <c r="A224" s="195">
        <f t="shared" si="19"/>
        <v>207</v>
      </c>
      <c r="B224" s="196" t="s">
        <v>303</v>
      </c>
      <c r="C224" s="196" t="s">
        <v>108</v>
      </c>
      <c r="D224" s="196">
        <f>VLOOKUP(B224,'HECVAT - Full'!A$3:D$321,4,TRUE)</f>
        <v>0</v>
      </c>
      <c r="E224" s="207" t="s">
        <v>2266</v>
      </c>
      <c r="F224" s="207"/>
      <c r="G224" s="207"/>
      <c r="H224" s="198"/>
      <c r="I224" s="198"/>
      <c r="J224" s="213" t="str">
        <f t="shared" si="15"/>
        <v>FALSE</v>
      </c>
      <c r="K224" s="342">
        <v>1</v>
      </c>
      <c r="L224" s="213" t="s">
        <v>440</v>
      </c>
      <c r="M224" s="239" t="s">
        <v>15</v>
      </c>
      <c r="N224" s="201">
        <f>VLOOKUP(B224,'HECVAT - Full'!A:E,3,FALSE)</f>
        <v>0</v>
      </c>
      <c r="O224" s="321" t="str">
        <f>IF(LEN(VLOOKUP(B224,'Analyst Report'!$A:$H,6,TRUE))= 0,"",VLOOKUP(B224,'Analyst Report'!$A:$H,6,TRUE))</f>
        <v/>
      </c>
      <c r="P224" s="239">
        <f t="shared" si="16"/>
        <v>0</v>
      </c>
      <c r="Q224" s="201">
        <v>20</v>
      </c>
      <c r="R224" s="239" t="str">
        <f>IF(LEN(VLOOKUP(B224,'Analyst Report'!$A$30:$H$289,8,FALSE))= 0,"",VLOOKUP(B224,'Analyst Report'!$A$30:$H$289,8,FALSE))</f>
        <v/>
      </c>
      <c r="S224" s="321">
        <f t="shared" si="18"/>
        <v>20</v>
      </c>
      <c r="T224" s="239">
        <f t="shared" si="17"/>
        <v>0</v>
      </c>
      <c r="U224" s="353" t="s">
        <v>2419</v>
      </c>
      <c r="V224" s="353" t="s">
        <v>2419</v>
      </c>
      <c r="W224" s="353" t="s">
        <v>2419</v>
      </c>
      <c r="X224" s="353" t="s">
        <v>2419</v>
      </c>
      <c r="Y224" s="353" t="s">
        <v>2419</v>
      </c>
      <c r="Z224" s="353" t="s">
        <v>2419</v>
      </c>
      <c r="AA224" s="353" t="s">
        <v>2419</v>
      </c>
      <c r="AB224" s="353" t="s">
        <v>2419</v>
      </c>
    </row>
    <row r="225" spans="1:28" ht="49" thickBot="1" x14ac:dyDescent="0.2">
      <c r="A225" s="195">
        <f t="shared" si="19"/>
        <v>208</v>
      </c>
      <c r="B225" s="196" t="s">
        <v>304</v>
      </c>
      <c r="C225" s="196" t="s">
        <v>36</v>
      </c>
      <c r="D225" s="196">
        <f>VLOOKUP(B225,'HECVAT - Full'!A$3:D$321,4,TRUE)</f>
        <v>0</v>
      </c>
      <c r="E225" s="207" t="s">
        <v>2266</v>
      </c>
      <c r="F225" s="207"/>
      <c r="G225" s="207"/>
      <c r="H225" s="198"/>
      <c r="I225" s="198"/>
      <c r="J225" s="213" t="str">
        <f t="shared" si="15"/>
        <v>FALSE</v>
      </c>
      <c r="K225" s="342">
        <v>1</v>
      </c>
      <c r="L225" s="213" t="s">
        <v>440</v>
      </c>
      <c r="M225" s="239" t="s">
        <v>15</v>
      </c>
      <c r="N225" s="201">
        <f>VLOOKUP(B225,'HECVAT - Full'!A:E,3,FALSE)</f>
        <v>0</v>
      </c>
      <c r="O225" s="321" t="str">
        <f>IF(LEN(VLOOKUP(B225,'Analyst Report'!$A:$H,6,TRUE))= 0,"",VLOOKUP(B225,'Analyst Report'!$A:$H,6,TRUE))</f>
        <v/>
      </c>
      <c r="P225" s="239">
        <f t="shared" si="16"/>
        <v>0</v>
      </c>
      <c r="Q225" s="201">
        <v>20</v>
      </c>
      <c r="R225" s="239" t="str">
        <f>IF(LEN(VLOOKUP(B225,'Analyst Report'!$A$30:$H$289,8,FALSE))= 0,"",VLOOKUP(B225,'Analyst Report'!$A$30:$H$289,8,FALSE))</f>
        <v/>
      </c>
      <c r="S225" s="321">
        <f t="shared" si="18"/>
        <v>20</v>
      </c>
      <c r="T225" s="239">
        <f t="shared" si="17"/>
        <v>0</v>
      </c>
      <c r="U225" s="353" t="s">
        <v>2419</v>
      </c>
      <c r="V225" s="353" t="s">
        <v>2419</v>
      </c>
      <c r="W225" s="353" t="s">
        <v>2419</v>
      </c>
      <c r="X225" s="353" t="s">
        <v>2419</v>
      </c>
      <c r="Y225" s="353" t="s">
        <v>2419</v>
      </c>
      <c r="Z225" s="353" t="s">
        <v>2419</v>
      </c>
      <c r="AA225" s="353" t="s">
        <v>2419</v>
      </c>
      <c r="AB225" s="353" t="s">
        <v>2419</v>
      </c>
    </row>
    <row r="226" spans="1:28" ht="49" thickBot="1" x14ac:dyDescent="0.2">
      <c r="A226" s="195">
        <f t="shared" si="19"/>
        <v>209</v>
      </c>
      <c r="B226" s="196" t="s">
        <v>305</v>
      </c>
      <c r="C226" s="196" t="s">
        <v>37</v>
      </c>
      <c r="D226" s="196">
        <f>VLOOKUP(B226,'HECVAT - Full'!A$3:D$321,4,TRUE)</f>
        <v>0</v>
      </c>
      <c r="E226" s="207" t="s">
        <v>2266</v>
      </c>
      <c r="F226" s="207"/>
      <c r="G226" s="207"/>
      <c r="H226" s="198"/>
      <c r="I226" s="198"/>
      <c r="J226" s="213" t="str">
        <f t="shared" si="15"/>
        <v>FALSE</v>
      </c>
      <c r="K226" s="342">
        <v>1</v>
      </c>
      <c r="L226" s="213" t="s">
        <v>440</v>
      </c>
      <c r="M226" s="239" t="s">
        <v>15</v>
      </c>
      <c r="N226" s="201">
        <f>VLOOKUP(B226,'HECVAT - Full'!A:E,3,FALSE)</f>
        <v>0</v>
      </c>
      <c r="O226" s="321" t="str">
        <f>IF(LEN(VLOOKUP(B226,'Analyst Report'!$A:$H,6,TRUE))= 0,"",VLOOKUP(B226,'Analyst Report'!$A:$H,6,TRUE))</f>
        <v/>
      </c>
      <c r="P226" s="239">
        <f t="shared" si="16"/>
        <v>0</v>
      </c>
      <c r="Q226" s="201">
        <v>20</v>
      </c>
      <c r="R226" s="239" t="str">
        <f>IF(LEN(VLOOKUP(B226,'Analyst Report'!$A$30:$H$289,8,FALSE))= 0,"",VLOOKUP(B226,'Analyst Report'!$A$30:$H$289,8,FALSE))</f>
        <v/>
      </c>
      <c r="S226" s="321">
        <f t="shared" si="18"/>
        <v>20</v>
      </c>
      <c r="T226" s="239">
        <f t="shared" si="17"/>
        <v>0</v>
      </c>
      <c r="U226" s="353" t="s">
        <v>2419</v>
      </c>
      <c r="V226" s="353" t="s">
        <v>2419</v>
      </c>
      <c r="W226" s="353" t="s">
        <v>2419</v>
      </c>
      <c r="X226" s="353" t="s">
        <v>2419</v>
      </c>
      <c r="Y226" s="353" t="s">
        <v>2419</v>
      </c>
      <c r="Z226" s="353" t="s">
        <v>2419</v>
      </c>
      <c r="AA226" s="353" t="s">
        <v>2419</v>
      </c>
      <c r="AB226" s="353" t="s">
        <v>2419</v>
      </c>
    </row>
    <row r="227" spans="1:28" ht="46" thickBot="1" x14ac:dyDescent="0.2">
      <c r="A227" s="195">
        <f t="shared" si="19"/>
        <v>210</v>
      </c>
      <c r="B227" s="196" t="s">
        <v>306</v>
      </c>
      <c r="C227" s="196" t="s">
        <v>38</v>
      </c>
      <c r="D227" s="196">
        <f>VLOOKUP(B227,'HECVAT - Full'!A$3:D$321,4,TRUE)</f>
        <v>0</v>
      </c>
      <c r="E227" s="207" t="s">
        <v>2266</v>
      </c>
      <c r="F227" s="207"/>
      <c r="G227" s="207"/>
      <c r="H227" s="198"/>
      <c r="I227" s="198"/>
      <c r="J227" s="213" t="str">
        <f t="shared" si="15"/>
        <v>FALSE</v>
      </c>
      <c r="K227" s="342">
        <v>1</v>
      </c>
      <c r="L227" s="213" t="s">
        <v>440</v>
      </c>
      <c r="M227" s="239" t="s">
        <v>15</v>
      </c>
      <c r="N227" s="201">
        <f>VLOOKUP(B227,'HECVAT - Full'!A:E,3,FALSE)</f>
        <v>0</v>
      </c>
      <c r="O227" s="321" t="str">
        <f>IF(LEN(VLOOKUP(B227,'Analyst Report'!$A:$H,6,TRUE))= 0,"",VLOOKUP(B227,'Analyst Report'!$A:$H,6,TRUE))</f>
        <v/>
      </c>
      <c r="P227" s="239">
        <f t="shared" si="16"/>
        <v>0</v>
      </c>
      <c r="Q227" s="201">
        <v>20</v>
      </c>
      <c r="R227" s="239" t="str">
        <f>IF(LEN(VLOOKUP(B227,'Analyst Report'!$A$30:$H$289,8,FALSE))= 0,"",VLOOKUP(B227,'Analyst Report'!$A$30:$H$289,8,FALSE))</f>
        <v/>
      </c>
      <c r="S227" s="321">
        <f t="shared" si="18"/>
        <v>20</v>
      </c>
      <c r="T227" s="239">
        <f t="shared" si="17"/>
        <v>0</v>
      </c>
      <c r="U227" s="353" t="s">
        <v>2419</v>
      </c>
      <c r="V227" s="353" t="s">
        <v>2419</v>
      </c>
      <c r="W227" s="353" t="s">
        <v>2419</v>
      </c>
      <c r="X227" s="353" t="s">
        <v>2419</v>
      </c>
      <c r="Y227" s="353" t="s">
        <v>2419</v>
      </c>
      <c r="Z227" s="353" t="s">
        <v>2419</v>
      </c>
      <c r="AA227" s="353" t="s">
        <v>2419</v>
      </c>
      <c r="AB227" s="353" t="s">
        <v>2419</v>
      </c>
    </row>
    <row r="228" spans="1:28" ht="46" thickBot="1" x14ac:dyDescent="0.2">
      <c r="A228" s="195">
        <f t="shared" si="19"/>
        <v>211</v>
      </c>
      <c r="B228" s="196" t="s">
        <v>307</v>
      </c>
      <c r="C228" s="196" t="s">
        <v>39</v>
      </c>
      <c r="D228" s="196">
        <f>VLOOKUP(B228,'HECVAT - Full'!A$3:D$321,4,TRUE)</f>
        <v>0</v>
      </c>
      <c r="E228" s="207" t="s">
        <v>2266</v>
      </c>
      <c r="F228" s="207"/>
      <c r="G228" s="207"/>
      <c r="H228" s="198"/>
      <c r="I228" s="198"/>
      <c r="J228" s="213" t="str">
        <f t="shared" si="15"/>
        <v>FALSE</v>
      </c>
      <c r="K228" s="342">
        <v>1</v>
      </c>
      <c r="L228" s="213" t="s">
        <v>440</v>
      </c>
      <c r="M228" s="239" t="s">
        <v>18</v>
      </c>
      <c r="N228" s="201">
        <f>VLOOKUP(B228,'HECVAT - Full'!A:E,3,FALSE)</f>
        <v>0</v>
      </c>
      <c r="O228" s="321" t="str">
        <f>IF(LEN(VLOOKUP(B228,'Analyst Report'!$A:$H,6,TRUE))= 0,"",VLOOKUP(B228,'Analyst Report'!$A:$H,6,TRUE))</f>
        <v/>
      </c>
      <c r="P228" s="239">
        <f t="shared" si="16"/>
        <v>0</v>
      </c>
      <c r="Q228" s="201">
        <v>20</v>
      </c>
      <c r="R228" s="239" t="str">
        <f>IF(LEN(VLOOKUP(B228,'Analyst Report'!$A$30:$H$289,8,FALSE))= 0,"",VLOOKUP(B228,'Analyst Report'!$A$30:$H$289,8,FALSE))</f>
        <v/>
      </c>
      <c r="S228" s="321">
        <f t="shared" si="18"/>
        <v>20</v>
      </c>
      <c r="T228" s="239">
        <f t="shared" si="17"/>
        <v>0</v>
      </c>
      <c r="U228" s="353" t="s">
        <v>2419</v>
      </c>
      <c r="V228" s="353" t="s">
        <v>2419</v>
      </c>
      <c r="W228" s="353" t="s">
        <v>2419</v>
      </c>
      <c r="X228" s="353" t="s">
        <v>2419</v>
      </c>
      <c r="Y228" s="353" t="s">
        <v>2419</v>
      </c>
      <c r="Z228" s="353" t="s">
        <v>2419</v>
      </c>
      <c r="AA228" s="353" t="s">
        <v>2419</v>
      </c>
      <c r="AB228" s="353" t="s">
        <v>2419</v>
      </c>
    </row>
    <row r="229" spans="1:28" ht="49" thickBot="1" x14ac:dyDescent="0.2">
      <c r="A229" s="195">
        <f t="shared" si="19"/>
        <v>212</v>
      </c>
      <c r="B229" s="196" t="s">
        <v>308</v>
      </c>
      <c r="C229" s="196" t="s">
        <v>40</v>
      </c>
      <c r="D229" s="196">
        <f>VLOOKUP(B229,'HECVAT - Full'!A$3:D$321,4,TRUE)</f>
        <v>0</v>
      </c>
      <c r="E229" s="207" t="s">
        <v>2266</v>
      </c>
      <c r="F229" s="207"/>
      <c r="G229" s="207"/>
      <c r="H229" s="198"/>
      <c r="I229" s="198"/>
      <c r="J229" s="213" t="str">
        <f t="shared" si="15"/>
        <v>FALSE</v>
      </c>
      <c r="K229" s="342">
        <v>1</v>
      </c>
      <c r="L229" s="213" t="s">
        <v>440</v>
      </c>
      <c r="M229" s="239" t="s">
        <v>15</v>
      </c>
      <c r="N229" s="201">
        <f>VLOOKUP(B229,'HECVAT - Full'!A:E,3,FALSE)</f>
        <v>0</v>
      </c>
      <c r="O229" s="321" t="str">
        <f>IF(LEN(VLOOKUP(B229,'Analyst Report'!$A:$H,6,TRUE))= 0,"",VLOOKUP(B229,'Analyst Report'!$A:$H,6,TRUE))</f>
        <v/>
      </c>
      <c r="P229" s="239">
        <f t="shared" ref="P229:P258" si="20">IF((O229=""),(IF(ISNUMBER(FIND(M229,N229)), 1, 0)),(IF(ISNUMBER(FIND(M229,O229)), 1, 0)))</f>
        <v>0</v>
      </c>
      <c r="Q229" s="201">
        <v>20</v>
      </c>
      <c r="R229" s="239" t="str">
        <f>IF(LEN(VLOOKUP(B229,'Analyst Report'!$A$30:$H$289,8,FALSE))= 0,"",VLOOKUP(B229,'Analyst Report'!$A$30:$H$289,8,FALSE))</f>
        <v/>
      </c>
      <c r="S229" s="321">
        <f t="shared" si="18"/>
        <v>20</v>
      </c>
      <c r="T229" s="239">
        <f t="shared" ref="T229:T258" si="21">P229*S229</f>
        <v>0</v>
      </c>
      <c r="U229" s="353" t="s">
        <v>2419</v>
      </c>
      <c r="V229" s="353" t="s">
        <v>2419</v>
      </c>
      <c r="W229" s="353" t="s">
        <v>2419</v>
      </c>
      <c r="X229" s="353" t="s">
        <v>2419</v>
      </c>
      <c r="Y229" s="353" t="s">
        <v>2419</v>
      </c>
      <c r="Z229" s="353" t="s">
        <v>2419</v>
      </c>
      <c r="AA229" s="353" t="s">
        <v>2419</v>
      </c>
      <c r="AB229" s="353" t="s">
        <v>2419</v>
      </c>
    </row>
    <row r="230" spans="1:28" ht="49" thickBot="1" x14ac:dyDescent="0.2">
      <c r="A230" s="195">
        <f t="shared" si="19"/>
        <v>213</v>
      </c>
      <c r="B230" s="196" t="s">
        <v>309</v>
      </c>
      <c r="C230" s="196" t="s">
        <v>418</v>
      </c>
      <c r="D230" s="196">
        <f>VLOOKUP(B230,'HECVAT - Full'!A$3:D$321,4,TRUE)</f>
        <v>0</v>
      </c>
      <c r="E230" s="207" t="s">
        <v>2266</v>
      </c>
      <c r="F230" s="207"/>
      <c r="G230" s="207"/>
      <c r="H230" s="198"/>
      <c r="I230" s="198"/>
      <c r="J230" s="213" t="str">
        <f t="shared" si="15"/>
        <v>FALSE</v>
      </c>
      <c r="K230" s="342">
        <v>1</v>
      </c>
      <c r="L230" s="213" t="s">
        <v>440</v>
      </c>
      <c r="M230" s="239" t="s">
        <v>15</v>
      </c>
      <c r="N230" s="201">
        <f>VLOOKUP(B230,'HECVAT - Full'!A:E,3,FALSE)</f>
        <v>0</v>
      </c>
      <c r="O230" s="321" t="str">
        <f>IF(LEN(VLOOKUP(B230,'Analyst Report'!$A:$H,6,TRUE))= 0,"",VLOOKUP(B230,'Analyst Report'!$A:$H,6,TRUE))</f>
        <v/>
      </c>
      <c r="P230" s="239">
        <f t="shared" si="20"/>
        <v>0</v>
      </c>
      <c r="Q230" s="201">
        <v>20</v>
      </c>
      <c r="R230" s="239" t="str">
        <f>IF(LEN(VLOOKUP(B230,'Analyst Report'!$A$30:$H$289,8,FALSE))= 0,"",VLOOKUP(B230,'Analyst Report'!$A$30:$H$289,8,FALSE))</f>
        <v/>
      </c>
      <c r="S230" s="321">
        <f t="shared" si="18"/>
        <v>20</v>
      </c>
      <c r="T230" s="239">
        <f t="shared" si="21"/>
        <v>0</v>
      </c>
      <c r="U230" s="353" t="s">
        <v>2419</v>
      </c>
      <c r="V230" s="353" t="s">
        <v>2419</v>
      </c>
      <c r="W230" s="353" t="s">
        <v>2419</v>
      </c>
      <c r="X230" s="353" t="s">
        <v>2419</v>
      </c>
      <c r="Y230" s="353" t="s">
        <v>2419</v>
      </c>
      <c r="Z230" s="353" t="s">
        <v>2419</v>
      </c>
      <c r="AA230" s="353" t="s">
        <v>2419</v>
      </c>
      <c r="AB230" s="353" t="s">
        <v>2419</v>
      </c>
    </row>
    <row r="231" spans="1:28" ht="46" thickBot="1" x14ac:dyDescent="0.2">
      <c r="A231" s="195">
        <f t="shared" si="19"/>
        <v>214</v>
      </c>
      <c r="B231" s="196" t="s">
        <v>310</v>
      </c>
      <c r="C231" s="196" t="s">
        <v>41</v>
      </c>
      <c r="D231" s="196">
        <f>VLOOKUP(B231,'HECVAT - Full'!A$3:D$321,4,TRUE)</f>
        <v>0</v>
      </c>
      <c r="E231" s="207" t="s">
        <v>2266</v>
      </c>
      <c r="F231" s="207"/>
      <c r="G231" s="207"/>
      <c r="H231" s="198"/>
      <c r="I231" s="198"/>
      <c r="J231" s="213" t="str">
        <f t="shared" si="15"/>
        <v>FALSE</v>
      </c>
      <c r="K231" s="342">
        <v>1</v>
      </c>
      <c r="L231" s="213" t="s">
        <v>440</v>
      </c>
      <c r="M231" s="239" t="s">
        <v>15</v>
      </c>
      <c r="N231" s="201">
        <f>VLOOKUP(B231,'HECVAT - Full'!A:E,3,FALSE)</f>
        <v>0</v>
      </c>
      <c r="O231" s="321" t="str">
        <f>IF(LEN(VLOOKUP(B231,'Analyst Report'!$A:$H,6,TRUE))= 0,"",VLOOKUP(B231,'Analyst Report'!$A:$H,6,TRUE))</f>
        <v/>
      </c>
      <c r="P231" s="239">
        <f t="shared" si="20"/>
        <v>0</v>
      </c>
      <c r="Q231" s="201">
        <v>20</v>
      </c>
      <c r="R231" s="239" t="str">
        <f>IF(LEN(VLOOKUP(B231,'Analyst Report'!$A$30:$H$289,8,FALSE))= 0,"",VLOOKUP(B231,'Analyst Report'!$A$30:$H$289,8,FALSE))</f>
        <v/>
      </c>
      <c r="S231" s="321">
        <f t="shared" si="18"/>
        <v>20</v>
      </c>
      <c r="T231" s="239">
        <f t="shared" si="21"/>
        <v>0</v>
      </c>
      <c r="U231" s="353" t="s">
        <v>2419</v>
      </c>
      <c r="V231" s="353" t="s">
        <v>2419</v>
      </c>
      <c r="W231" s="353" t="s">
        <v>2419</v>
      </c>
      <c r="X231" s="353" t="s">
        <v>2419</v>
      </c>
      <c r="Y231" s="353" t="s">
        <v>2419</v>
      </c>
      <c r="Z231" s="353" t="s">
        <v>2419</v>
      </c>
      <c r="AA231" s="353" t="s">
        <v>2419</v>
      </c>
      <c r="AB231" s="353" t="s">
        <v>2419</v>
      </c>
    </row>
    <row r="232" spans="1:28" ht="49" thickBot="1" x14ac:dyDescent="0.2">
      <c r="A232" s="195">
        <f t="shared" si="19"/>
        <v>215</v>
      </c>
      <c r="B232" s="196" t="s">
        <v>311</v>
      </c>
      <c r="C232" s="196" t="s">
        <v>408</v>
      </c>
      <c r="D232" s="196">
        <f>VLOOKUP(B232,'HECVAT - Full'!A$3:D$321,4,TRUE)</f>
        <v>0</v>
      </c>
      <c r="E232" s="207" t="s">
        <v>2266</v>
      </c>
      <c r="F232" s="207"/>
      <c r="G232" s="207"/>
      <c r="H232" s="198"/>
      <c r="I232" s="198"/>
      <c r="J232" s="213" t="str">
        <f t="shared" si="15"/>
        <v>FALSE</v>
      </c>
      <c r="K232" s="342">
        <v>1</v>
      </c>
      <c r="L232" s="213" t="s">
        <v>440</v>
      </c>
      <c r="M232" s="239" t="s">
        <v>15</v>
      </c>
      <c r="N232" s="201">
        <f>VLOOKUP(B232,'HECVAT - Full'!A:E,3,FALSE)</f>
        <v>0</v>
      </c>
      <c r="O232" s="321" t="str">
        <f>IF(LEN(VLOOKUP(B232,'Analyst Report'!$A:$H,6,TRUE))= 0,"",VLOOKUP(B232,'Analyst Report'!$A:$H,6,TRUE))</f>
        <v/>
      </c>
      <c r="P232" s="239">
        <f t="shared" si="20"/>
        <v>0</v>
      </c>
      <c r="Q232" s="201">
        <v>20</v>
      </c>
      <c r="R232" s="239" t="str">
        <f>IF(LEN(VLOOKUP(B232,'Analyst Report'!$A$30:$H$289,8,FALSE))= 0,"",VLOOKUP(B232,'Analyst Report'!$A$30:$H$289,8,FALSE))</f>
        <v/>
      </c>
      <c r="S232" s="321">
        <f t="shared" si="18"/>
        <v>20</v>
      </c>
      <c r="T232" s="239">
        <f t="shared" si="21"/>
        <v>0</v>
      </c>
      <c r="U232" s="353" t="s">
        <v>2419</v>
      </c>
      <c r="V232" s="353" t="s">
        <v>2419</v>
      </c>
      <c r="W232" s="353" t="s">
        <v>2419</v>
      </c>
      <c r="X232" s="353" t="s">
        <v>2419</v>
      </c>
      <c r="Y232" s="353" t="s">
        <v>2419</v>
      </c>
      <c r="Z232" s="353" t="s">
        <v>2419</v>
      </c>
      <c r="AA232" s="353" t="s">
        <v>2419</v>
      </c>
      <c r="AB232" s="353" t="s">
        <v>2419</v>
      </c>
    </row>
    <row r="233" spans="1:28" ht="46" thickBot="1" x14ac:dyDescent="0.2">
      <c r="A233" s="195">
        <f t="shared" si="19"/>
        <v>216</v>
      </c>
      <c r="B233" s="196" t="s">
        <v>312</v>
      </c>
      <c r="C233" s="196" t="s">
        <v>42</v>
      </c>
      <c r="D233" s="196">
        <f>VLOOKUP(B233,'HECVAT - Full'!A$3:D$321,4,TRUE)</f>
        <v>0</v>
      </c>
      <c r="E233" s="207" t="s">
        <v>2266</v>
      </c>
      <c r="F233" s="207"/>
      <c r="G233" s="207"/>
      <c r="H233" s="198"/>
      <c r="I233" s="198"/>
      <c r="J233" s="213" t="str">
        <f t="shared" si="15"/>
        <v>FALSE</v>
      </c>
      <c r="K233" s="342">
        <v>1</v>
      </c>
      <c r="L233" s="213" t="s">
        <v>440</v>
      </c>
      <c r="M233" s="239" t="s">
        <v>18</v>
      </c>
      <c r="N233" s="201">
        <f>VLOOKUP(B233,'HECVAT - Full'!A:E,3,FALSE)</f>
        <v>0</v>
      </c>
      <c r="O233" s="321" t="str">
        <f>IF(LEN(VLOOKUP(B233,'Analyst Report'!$A:$H,6,TRUE))= 0,"",VLOOKUP(B233,'Analyst Report'!$A:$H,6,TRUE))</f>
        <v/>
      </c>
      <c r="P233" s="239">
        <f t="shared" si="20"/>
        <v>0</v>
      </c>
      <c r="Q233" s="201">
        <v>20</v>
      </c>
      <c r="R233" s="239" t="str">
        <f>IF(LEN(VLOOKUP(B233,'Analyst Report'!$A$30:$H$289,8,FALSE))= 0,"",VLOOKUP(B233,'Analyst Report'!$A$30:$H$289,8,FALSE))</f>
        <v/>
      </c>
      <c r="S233" s="321">
        <f t="shared" si="18"/>
        <v>20</v>
      </c>
      <c r="T233" s="239">
        <f t="shared" si="21"/>
        <v>0</v>
      </c>
      <c r="U233" s="353" t="s">
        <v>2419</v>
      </c>
      <c r="V233" s="353" t="s">
        <v>2419</v>
      </c>
      <c r="W233" s="353" t="s">
        <v>2419</v>
      </c>
      <c r="X233" s="353" t="s">
        <v>2419</v>
      </c>
      <c r="Y233" s="353" t="s">
        <v>2419</v>
      </c>
      <c r="Z233" s="353" t="s">
        <v>2419</v>
      </c>
      <c r="AA233" s="353" t="s">
        <v>2419</v>
      </c>
      <c r="AB233" s="353" t="s">
        <v>2419</v>
      </c>
    </row>
    <row r="234" spans="1:28" ht="46" thickBot="1" x14ac:dyDescent="0.2">
      <c r="A234" s="195">
        <f t="shared" si="19"/>
        <v>217</v>
      </c>
      <c r="B234" s="196" t="s">
        <v>313</v>
      </c>
      <c r="C234" s="196" t="s">
        <v>43</v>
      </c>
      <c r="D234" s="196">
        <f>VLOOKUP(B234,'HECVAT - Full'!A$3:D$321,4,TRUE)</f>
        <v>0</v>
      </c>
      <c r="E234" s="207" t="s">
        <v>2266</v>
      </c>
      <c r="F234" s="207"/>
      <c r="G234" s="207"/>
      <c r="H234" s="198"/>
      <c r="I234" s="198"/>
      <c r="J234" s="213" t="str">
        <f t="shared" si="15"/>
        <v>FALSE</v>
      </c>
      <c r="K234" s="342">
        <v>1</v>
      </c>
      <c r="L234" s="213" t="s">
        <v>440</v>
      </c>
      <c r="M234" s="239" t="s">
        <v>15</v>
      </c>
      <c r="N234" s="201">
        <f>VLOOKUP(B234,'HECVAT - Full'!A:E,3,FALSE)</f>
        <v>0</v>
      </c>
      <c r="O234" s="321" t="str">
        <f>IF(LEN(VLOOKUP(B234,'Analyst Report'!$A:$H,6,TRUE))= 0,"",VLOOKUP(B234,'Analyst Report'!$A:$H,6,TRUE))</f>
        <v/>
      </c>
      <c r="P234" s="239">
        <f t="shared" si="20"/>
        <v>0</v>
      </c>
      <c r="Q234" s="201">
        <v>20</v>
      </c>
      <c r="R234" s="239" t="str">
        <f>IF(LEN(VLOOKUP(B234,'Analyst Report'!$A$30:$H$289,8,FALSE))= 0,"",VLOOKUP(B234,'Analyst Report'!$A$30:$H$289,8,FALSE))</f>
        <v/>
      </c>
      <c r="S234" s="321">
        <f t="shared" si="18"/>
        <v>20</v>
      </c>
      <c r="T234" s="239">
        <f t="shared" si="21"/>
        <v>0</v>
      </c>
      <c r="U234" s="353" t="s">
        <v>2419</v>
      </c>
      <c r="V234" s="353" t="s">
        <v>2419</v>
      </c>
      <c r="W234" s="353" t="s">
        <v>2419</v>
      </c>
      <c r="X234" s="353" t="s">
        <v>2419</v>
      </c>
      <c r="Y234" s="353" t="s">
        <v>2419</v>
      </c>
      <c r="Z234" s="353" t="s">
        <v>2419</v>
      </c>
      <c r="AA234" s="353" t="s">
        <v>2419</v>
      </c>
      <c r="AB234" s="353" t="s">
        <v>2419</v>
      </c>
    </row>
    <row r="235" spans="1:28" ht="65" thickBot="1" x14ac:dyDescent="0.2">
      <c r="A235" s="195">
        <f t="shared" si="19"/>
        <v>218</v>
      </c>
      <c r="B235" s="196" t="s">
        <v>314</v>
      </c>
      <c r="C235" s="196" t="s">
        <v>49</v>
      </c>
      <c r="D235" s="196">
        <f>VLOOKUP(B235,'HECVAT - Full'!A$3:D$321,4,TRUE)</f>
        <v>0</v>
      </c>
      <c r="E235" s="207" t="s">
        <v>2266</v>
      </c>
      <c r="F235" s="207"/>
      <c r="G235" s="207"/>
      <c r="H235" s="198"/>
      <c r="I235" s="198"/>
      <c r="J235" s="213" t="str">
        <f t="shared" si="15"/>
        <v>FALSE</v>
      </c>
      <c r="K235" s="342">
        <v>1</v>
      </c>
      <c r="L235" s="213" t="s">
        <v>440</v>
      </c>
      <c r="M235" s="239" t="s">
        <v>15</v>
      </c>
      <c r="N235" s="201">
        <f>VLOOKUP(B235,'HECVAT - Full'!A:E,3,FALSE)</f>
        <v>0</v>
      </c>
      <c r="O235" s="321" t="str">
        <f>IF(LEN(VLOOKUP(B235,'Analyst Report'!$A:$H,6,TRUE))= 0,"",VLOOKUP(B235,'Analyst Report'!$A:$H,6,TRUE))</f>
        <v/>
      </c>
      <c r="P235" s="239">
        <f t="shared" si="20"/>
        <v>0</v>
      </c>
      <c r="Q235" s="201">
        <v>20</v>
      </c>
      <c r="R235" s="239" t="str">
        <f>IF(LEN(VLOOKUP(B235,'Analyst Report'!$A$30:$H$289,8,FALSE))= 0,"",VLOOKUP(B235,'Analyst Report'!$A$30:$H$289,8,FALSE))</f>
        <v/>
      </c>
      <c r="S235" s="321">
        <f t="shared" si="18"/>
        <v>20</v>
      </c>
      <c r="T235" s="239">
        <f t="shared" si="21"/>
        <v>0</v>
      </c>
      <c r="U235" s="353" t="s">
        <v>2419</v>
      </c>
      <c r="V235" s="353" t="s">
        <v>2419</v>
      </c>
      <c r="W235" s="353" t="s">
        <v>2419</v>
      </c>
      <c r="X235" s="353" t="s">
        <v>2419</v>
      </c>
      <c r="Y235" s="353" t="s">
        <v>2419</v>
      </c>
      <c r="Z235" s="353" t="s">
        <v>2419</v>
      </c>
      <c r="AA235" s="353" t="s">
        <v>2419</v>
      </c>
      <c r="AB235" s="353" t="s">
        <v>2419</v>
      </c>
    </row>
    <row r="236" spans="1:28" ht="49" thickBot="1" x14ac:dyDescent="0.2">
      <c r="A236" s="195">
        <f t="shared" si="19"/>
        <v>219</v>
      </c>
      <c r="B236" s="196" t="s">
        <v>315</v>
      </c>
      <c r="C236" s="196" t="s">
        <v>44</v>
      </c>
      <c r="D236" s="196">
        <f>VLOOKUP(B236,'HECVAT - Full'!A$3:D$321,4,TRUE)</f>
        <v>0</v>
      </c>
      <c r="E236" s="207" t="s">
        <v>2266</v>
      </c>
      <c r="F236" s="207"/>
      <c r="G236" s="207"/>
      <c r="H236" s="198"/>
      <c r="I236" s="198"/>
      <c r="J236" s="213" t="str">
        <f t="shared" si="15"/>
        <v>FALSE</v>
      </c>
      <c r="K236" s="342">
        <v>1</v>
      </c>
      <c r="L236" s="213" t="s">
        <v>440</v>
      </c>
      <c r="M236" s="239" t="s">
        <v>15</v>
      </c>
      <c r="N236" s="201">
        <f>VLOOKUP(B236,'HECVAT - Full'!A:E,3,FALSE)</f>
        <v>0</v>
      </c>
      <c r="O236" s="321" t="str">
        <f>IF(LEN(VLOOKUP(B236,'Analyst Report'!$A:$H,6,TRUE))= 0,"",VLOOKUP(B236,'Analyst Report'!$A:$H,6,TRUE))</f>
        <v/>
      </c>
      <c r="P236" s="239">
        <f t="shared" si="20"/>
        <v>0</v>
      </c>
      <c r="Q236" s="201">
        <v>20</v>
      </c>
      <c r="R236" s="239" t="str">
        <f>IF(LEN(VLOOKUP(B236,'Analyst Report'!$A$30:$H$289,8,FALSE))= 0,"",VLOOKUP(B236,'Analyst Report'!$A$30:$H$289,8,FALSE))</f>
        <v/>
      </c>
      <c r="S236" s="321">
        <f t="shared" si="18"/>
        <v>20</v>
      </c>
      <c r="T236" s="239">
        <f t="shared" si="21"/>
        <v>0</v>
      </c>
      <c r="U236" s="353" t="s">
        <v>2419</v>
      </c>
      <c r="V236" s="353" t="s">
        <v>2419</v>
      </c>
      <c r="W236" s="353" t="s">
        <v>2419</v>
      </c>
      <c r="X236" s="353" t="s">
        <v>2419</v>
      </c>
      <c r="Y236" s="353" t="s">
        <v>2419</v>
      </c>
      <c r="Z236" s="353" t="s">
        <v>2419</v>
      </c>
      <c r="AA236" s="353" t="s">
        <v>2419</v>
      </c>
      <c r="AB236" s="353" t="s">
        <v>2419</v>
      </c>
    </row>
    <row r="237" spans="1:28" ht="65" thickBot="1" x14ac:dyDescent="0.2">
      <c r="A237" s="195">
        <f t="shared" si="19"/>
        <v>220</v>
      </c>
      <c r="B237" s="196" t="s">
        <v>316</v>
      </c>
      <c r="C237" s="196" t="s">
        <v>45</v>
      </c>
      <c r="D237" s="196">
        <f>VLOOKUP(B237,'HECVAT - Full'!A$3:D$321,4,TRUE)</f>
        <v>0</v>
      </c>
      <c r="E237" s="207" t="s">
        <v>2266</v>
      </c>
      <c r="F237" s="207"/>
      <c r="G237" s="207"/>
      <c r="H237" s="198"/>
      <c r="I237" s="198"/>
      <c r="J237" s="213" t="str">
        <f t="shared" ref="J237:J258" si="22">IF(S237&gt;20,"TRUE","FALSE")</f>
        <v>FALSE</v>
      </c>
      <c r="K237" s="342">
        <v>1</v>
      </c>
      <c r="L237" s="213" t="s">
        <v>440</v>
      </c>
      <c r="M237" s="239" t="s">
        <v>15</v>
      </c>
      <c r="N237" s="201">
        <f>VLOOKUP(B237,'HECVAT - Full'!A:E,3,FALSE)</f>
        <v>0</v>
      </c>
      <c r="O237" s="321" t="str">
        <f>IF(LEN(VLOOKUP(B237,'Analyst Report'!$A:$H,6,TRUE))= 0,"",VLOOKUP(B237,'Analyst Report'!$A:$H,6,TRUE))</f>
        <v/>
      </c>
      <c r="P237" s="239">
        <f t="shared" si="20"/>
        <v>0</v>
      </c>
      <c r="Q237" s="201">
        <v>20</v>
      </c>
      <c r="R237" s="239" t="str">
        <f>IF(LEN(VLOOKUP(B237,'Analyst Report'!$A$30:$H$289,8,FALSE))= 0,"",VLOOKUP(B237,'Analyst Report'!$A$30:$H$289,8,FALSE))</f>
        <v/>
      </c>
      <c r="S237" s="321">
        <f t="shared" si="18"/>
        <v>20</v>
      </c>
      <c r="T237" s="239">
        <f t="shared" si="21"/>
        <v>0</v>
      </c>
      <c r="U237" s="353" t="s">
        <v>2419</v>
      </c>
      <c r="V237" s="353" t="s">
        <v>2419</v>
      </c>
      <c r="W237" s="353" t="s">
        <v>2419</v>
      </c>
      <c r="X237" s="353" t="s">
        <v>2419</v>
      </c>
      <c r="Y237" s="353" t="s">
        <v>2419</v>
      </c>
      <c r="Z237" s="353" t="s">
        <v>2419</v>
      </c>
      <c r="AA237" s="353" t="s">
        <v>2419</v>
      </c>
      <c r="AB237" s="353" t="s">
        <v>2419</v>
      </c>
    </row>
    <row r="238" spans="1:28" ht="46" thickBot="1" x14ac:dyDescent="0.2">
      <c r="A238" s="195">
        <f t="shared" si="19"/>
        <v>221</v>
      </c>
      <c r="B238" s="196" t="s">
        <v>317</v>
      </c>
      <c r="C238" s="196" t="s">
        <v>46</v>
      </c>
      <c r="D238" s="196">
        <f>VLOOKUP(B238,'HECVAT - Full'!A$3:D$321,4,TRUE)</f>
        <v>0</v>
      </c>
      <c r="E238" s="207" t="s">
        <v>2266</v>
      </c>
      <c r="F238" s="207"/>
      <c r="G238" s="207"/>
      <c r="H238" s="198"/>
      <c r="I238" s="198"/>
      <c r="J238" s="213" t="str">
        <f t="shared" si="22"/>
        <v>FALSE</v>
      </c>
      <c r="K238" s="342">
        <v>1</v>
      </c>
      <c r="L238" s="213" t="s">
        <v>440</v>
      </c>
      <c r="M238" s="239" t="s">
        <v>15</v>
      </c>
      <c r="N238" s="201">
        <f>VLOOKUP(B238,'HECVAT - Full'!A:E,3,FALSE)</f>
        <v>0</v>
      </c>
      <c r="O238" s="321" t="str">
        <f>IF(LEN(VLOOKUP(B238,'Analyst Report'!$A:$H,6,TRUE))= 0,"",VLOOKUP(B238,'Analyst Report'!$A:$H,6,TRUE))</f>
        <v/>
      </c>
      <c r="P238" s="239">
        <f t="shared" si="20"/>
        <v>0</v>
      </c>
      <c r="Q238" s="201">
        <v>20</v>
      </c>
      <c r="R238" s="239" t="str">
        <f>IF(LEN(VLOOKUP(B238,'Analyst Report'!$A$30:$H$289,8,FALSE))= 0,"",VLOOKUP(B238,'Analyst Report'!$A$30:$H$289,8,FALSE))</f>
        <v/>
      </c>
      <c r="S238" s="321">
        <f t="shared" si="18"/>
        <v>20</v>
      </c>
      <c r="T238" s="239">
        <f t="shared" si="21"/>
        <v>0</v>
      </c>
      <c r="U238" s="353" t="s">
        <v>2419</v>
      </c>
      <c r="V238" s="353" t="s">
        <v>2419</v>
      </c>
      <c r="W238" s="353" t="s">
        <v>2419</v>
      </c>
      <c r="X238" s="353" t="s">
        <v>2419</v>
      </c>
      <c r="Y238" s="353" t="s">
        <v>2419</v>
      </c>
      <c r="Z238" s="353" t="s">
        <v>2419</v>
      </c>
      <c r="AA238" s="353" t="s">
        <v>2419</v>
      </c>
      <c r="AB238" s="353" t="s">
        <v>2419</v>
      </c>
    </row>
    <row r="239" spans="1:28" ht="46" thickBot="1" x14ac:dyDescent="0.2">
      <c r="A239" s="195">
        <f t="shared" si="19"/>
        <v>222</v>
      </c>
      <c r="B239" s="196" t="s">
        <v>318</v>
      </c>
      <c r="C239" s="196" t="s">
        <v>47</v>
      </c>
      <c r="D239" s="196">
        <f>VLOOKUP(B239,'HECVAT - Full'!A$3:D$321,4,TRUE)</f>
        <v>0</v>
      </c>
      <c r="E239" s="207" t="s">
        <v>2266</v>
      </c>
      <c r="F239" s="207"/>
      <c r="G239" s="207"/>
      <c r="H239" s="198"/>
      <c r="I239" s="198"/>
      <c r="J239" s="213" t="str">
        <f t="shared" si="22"/>
        <v>FALSE</v>
      </c>
      <c r="K239" s="342">
        <v>1</v>
      </c>
      <c r="L239" s="213" t="s">
        <v>440</v>
      </c>
      <c r="M239" s="239" t="s">
        <v>15</v>
      </c>
      <c r="N239" s="201">
        <f>VLOOKUP(B239,'HECVAT - Full'!A:E,3,FALSE)</f>
        <v>0</v>
      </c>
      <c r="O239" s="321" t="str">
        <f>IF(LEN(VLOOKUP(B239,'Analyst Report'!$A:$H,6,TRUE))= 0,"",VLOOKUP(B239,'Analyst Report'!$A:$H,6,TRUE))</f>
        <v/>
      </c>
      <c r="P239" s="239">
        <f t="shared" si="20"/>
        <v>0</v>
      </c>
      <c r="Q239" s="201">
        <v>20</v>
      </c>
      <c r="R239" s="239" t="str">
        <f>IF(LEN(VLOOKUP(B239,'Analyst Report'!$A$30:$H$289,8,FALSE))= 0,"",VLOOKUP(B239,'Analyst Report'!$A$30:$H$289,8,FALSE))</f>
        <v/>
      </c>
      <c r="S239" s="321">
        <f t="shared" si="18"/>
        <v>20</v>
      </c>
      <c r="T239" s="239">
        <f t="shared" si="21"/>
        <v>0</v>
      </c>
      <c r="U239" s="353" t="s">
        <v>2419</v>
      </c>
      <c r="V239" s="353" t="s">
        <v>2419</v>
      </c>
      <c r="W239" s="353" t="s">
        <v>2419</v>
      </c>
      <c r="X239" s="353" t="s">
        <v>2419</v>
      </c>
      <c r="Y239" s="353" t="s">
        <v>2419</v>
      </c>
      <c r="Z239" s="353" t="s">
        <v>2419</v>
      </c>
      <c r="AA239" s="353" t="s">
        <v>2419</v>
      </c>
      <c r="AB239" s="353" t="s">
        <v>2419</v>
      </c>
    </row>
    <row r="240" spans="1:28" ht="46" thickBot="1" x14ac:dyDescent="0.2">
      <c r="A240" s="195">
        <f t="shared" si="19"/>
        <v>223</v>
      </c>
      <c r="B240" s="196" t="s">
        <v>319</v>
      </c>
      <c r="C240" s="196" t="s">
        <v>48</v>
      </c>
      <c r="D240" s="196">
        <f>VLOOKUP(B240,'HECVAT - Full'!A$3:D$321,4,TRUE)</f>
        <v>0</v>
      </c>
      <c r="E240" s="207" t="s">
        <v>2266</v>
      </c>
      <c r="F240" s="207"/>
      <c r="G240" s="207"/>
      <c r="H240" s="198"/>
      <c r="I240" s="198"/>
      <c r="J240" s="213" t="str">
        <f t="shared" si="22"/>
        <v>FALSE</v>
      </c>
      <c r="K240" s="342">
        <v>1</v>
      </c>
      <c r="L240" s="213" t="s">
        <v>440</v>
      </c>
      <c r="M240" s="239" t="s">
        <v>15</v>
      </c>
      <c r="N240" s="201">
        <f>VLOOKUP(B240,'HECVAT - Full'!A:E,3,FALSE)</f>
        <v>0</v>
      </c>
      <c r="O240" s="321" t="str">
        <f>IF(LEN(VLOOKUP(B240,'Analyst Report'!$A:$H,6,TRUE))= 0,"",VLOOKUP(B240,'Analyst Report'!$A:$H,6,TRUE))</f>
        <v/>
      </c>
      <c r="P240" s="239">
        <f t="shared" si="20"/>
        <v>0</v>
      </c>
      <c r="Q240" s="201">
        <v>20</v>
      </c>
      <c r="R240" s="239" t="str">
        <f>IF(LEN(VLOOKUP(B240,'Analyst Report'!$A$30:$H$289,8,FALSE))= 0,"",VLOOKUP(B240,'Analyst Report'!$A$30:$H$289,8,FALSE))</f>
        <v/>
      </c>
      <c r="S240" s="321">
        <f t="shared" si="18"/>
        <v>20</v>
      </c>
      <c r="T240" s="239">
        <f t="shared" si="21"/>
        <v>0</v>
      </c>
      <c r="U240" s="353" t="s">
        <v>2419</v>
      </c>
      <c r="V240" s="353" t="s">
        <v>2419</v>
      </c>
      <c r="W240" s="353" t="s">
        <v>2419</v>
      </c>
      <c r="X240" s="353" t="s">
        <v>2419</v>
      </c>
      <c r="Y240" s="353" t="s">
        <v>2419</v>
      </c>
      <c r="Z240" s="353" t="s">
        <v>2419</v>
      </c>
      <c r="AA240" s="353" t="s">
        <v>2419</v>
      </c>
      <c r="AB240" s="353" t="s">
        <v>2419</v>
      </c>
    </row>
    <row r="241" spans="1:28" ht="46" thickBot="1" x14ac:dyDescent="0.2">
      <c r="A241" s="195">
        <f t="shared" si="19"/>
        <v>224</v>
      </c>
      <c r="B241" s="196" t="s">
        <v>320</v>
      </c>
      <c r="C241" s="196" t="s">
        <v>109</v>
      </c>
      <c r="D241" s="196">
        <f>VLOOKUP(B241,'HECVAT - Full'!A$3:D$321,4,TRUE)</f>
        <v>0</v>
      </c>
      <c r="E241" s="207" t="s">
        <v>2266</v>
      </c>
      <c r="F241" s="207"/>
      <c r="G241" s="207"/>
      <c r="H241" s="198"/>
      <c r="I241" s="198"/>
      <c r="J241" s="213" t="str">
        <f t="shared" si="22"/>
        <v>FALSE</v>
      </c>
      <c r="K241" s="342">
        <v>1</v>
      </c>
      <c r="L241" s="213" t="s">
        <v>440</v>
      </c>
      <c r="M241" s="239" t="s">
        <v>15</v>
      </c>
      <c r="N241" s="201">
        <f>VLOOKUP(B241,'HECVAT - Full'!A:E,3,FALSE)</f>
        <v>0</v>
      </c>
      <c r="O241" s="321" t="str">
        <f>IF(LEN(VLOOKUP(B241,'Analyst Report'!$A:$H,6,TRUE))= 0,"",VLOOKUP(B241,'Analyst Report'!$A:$H,6,TRUE))</f>
        <v/>
      </c>
      <c r="P241" s="239">
        <f t="shared" si="20"/>
        <v>0</v>
      </c>
      <c r="Q241" s="201">
        <v>15</v>
      </c>
      <c r="R241" s="239" t="str">
        <f>IF(LEN(VLOOKUP(B241,'Analyst Report'!$A$30:$H$289,8,FALSE))= 0,"",VLOOKUP(B241,'Analyst Report'!$A$30:$H$289,8,FALSE))</f>
        <v/>
      </c>
      <c r="S241" s="321">
        <f t="shared" si="18"/>
        <v>15</v>
      </c>
      <c r="T241" s="239">
        <f t="shared" si="21"/>
        <v>0</v>
      </c>
      <c r="U241" s="353" t="s">
        <v>2419</v>
      </c>
      <c r="V241" s="353" t="s">
        <v>2419</v>
      </c>
      <c r="W241" s="353" t="s">
        <v>2419</v>
      </c>
      <c r="X241" s="353" t="s">
        <v>2419</v>
      </c>
      <c r="Y241" s="353" t="s">
        <v>2419</v>
      </c>
      <c r="Z241" s="353" t="s">
        <v>2419</v>
      </c>
      <c r="AA241" s="353" t="s">
        <v>2419</v>
      </c>
      <c r="AB241" s="353" t="s">
        <v>2419</v>
      </c>
    </row>
    <row r="242" spans="1:28" ht="46" thickBot="1" x14ac:dyDescent="0.2">
      <c r="A242" s="195">
        <f t="shared" si="19"/>
        <v>225</v>
      </c>
      <c r="B242" s="196" t="s">
        <v>321</v>
      </c>
      <c r="C242" s="196" t="s">
        <v>110</v>
      </c>
      <c r="D242" s="196">
        <f>VLOOKUP(B242,'HECVAT - Full'!A$3:D$321,4,TRUE)</f>
        <v>0</v>
      </c>
      <c r="E242" s="207" t="s">
        <v>2266</v>
      </c>
      <c r="F242" s="207"/>
      <c r="G242" s="207"/>
      <c r="H242" s="198"/>
      <c r="I242" s="198"/>
      <c r="J242" s="213" t="str">
        <f t="shared" si="22"/>
        <v>FALSE</v>
      </c>
      <c r="K242" s="342">
        <v>1</v>
      </c>
      <c r="L242" s="213" t="s">
        <v>440</v>
      </c>
      <c r="M242" s="239" t="s">
        <v>15</v>
      </c>
      <c r="N242" s="201">
        <f>VLOOKUP(B242,'HECVAT - Full'!A:E,3,FALSE)</f>
        <v>0</v>
      </c>
      <c r="O242" s="321" t="str">
        <f>IF(LEN(VLOOKUP(B242,'Analyst Report'!$A:$H,6,TRUE))= 0,"",VLOOKUP(B242,'Analyst Report'!$A:$H,6,TRUE))</f>
        <v/>
      </c>
      <c r="P242" s="239">
        <f t="shared" si="20"/>
        <v>0</v>
      </c>
      <c r="Q242" s="201">
        <v>20</v>
      </c>
      <c r="R242" s="239" t="str">
        <f>IF(LEN(VLOOKUP(B242,'Analyst Report'!$A$30:$H$289,8,FALSE))= 0,"",VLOOKUP(B242,'Analyst Report'!$A$30:$H$289,8,FALSE))</f>
        <v/>
      </c>
      <c r="S242" s="321">
        <f t="shared" si="18"/>
        <v>20</v>
      </c>
      <c r="T242" s="239">
        <f t="shared" si="21"/>
        <v>0</v>
      </c>
      <c r="U242" s="353" t="s">
        <v>2419</v>
      </c>
      <c r="V242" s="353" t="s">
        <v>2419</v>
      </c>
      <c r="W242" s="353" t="s">
        <v>2419</v>
      </c>
      <c r="X242" s="353" t="s">
        <v>2419</v>
      </c>
      <c r="Y242" s="353" t="s">
        <v>2419</v>
      </c>
      <c r="Z242" s="353" t="s">
        <v>2419</v>
      </c>
      <c r="AA242" s="353" t="s">
        <v>2419</v>
      </c>
      <c r="AB242" s="353" t="s">
        <v>2419</v>
      </c>
    </row>
    <row r="243" spans="1:28" ht="46" thickBot="1" x14ac:dyDescent="0.2">
      <c r="A243" s="195">
        <f t="shared" si="19"/>
        <v>226</v>
      </c>
      <c r="B243" s="196" t="s">
        <v>322</v>
      </c>
      <c r="C243" s="196" t="s">
        <v>111</v>
      </c>
      <c r="D243" s="196">
        <f>VLOOKUP(B243,'HECVAT - Full'!A$3:D$321,4,TRUE)</f>
        <v>0</v>
      </c>
      <c r="E243" s="207" t="s">
        <v>2266</v>
      </c>
      <c r="F243" s="207"/>
      <c r="G243" s="207"/>
      <c r="H243" s="198"/>
      <c r="I243" s="198"/>
      <c r="J243" s="213" t="str">
        <f t="shared" si="22"/>
        <v>TRUE</v>
      </c>
      <c r="K243" s="342">
        <v>1</v>
      </c>
      <c r="L243" s="213" t="s">
        <v>440</v>
      </c>
      <c r="M243" s="239" t="s">
        <v>15</v>
      </c>
      <c r="N243" s="201">
        <f>VLOOKUP(B243,'HECVAT - Full'!A:E,3,FALSE)</f>
        <v>0</v>
      </c>
      <c r="O243" s="321" t="str">
        <f>IF(LEN(VLOOKUP(B243,'Analyst Report'!$A:$H,6,TRUE))= 0,"",VLOOKUP(B243,'Analyst Report'!$A:$H,6,TRUE))</f>
        <v/>
      </c>
      <c r="P243" s="239">
        <f t="shared" si="20"/>
        <v>0</v>
      </c>
      <c r="Q243" s="201">
        <v>25</v>
      </c>
      <c r="R243" s="239" t="str">
        <f>IF(LEN(VLOOKUP(B243,'Analyst Report'!$A$30:$H$289,8,FALSE))= 0,"",VLOOKUP(B243,'Analyst Report'!$A$30:$H$289,8,FALSE))</f>
        <v/>
      </c>
      <c r="S243" s="321">
        <f t="shared" si="18"/>
        <v>25</v>
      </c>
      <c r="T243" s="239">
        <f t="shared" si="21"/>
        <v>0</v>
      </c>
      <c r="U243" s="353" t="s">
        <v>2419</v>
      </c>
      <c r="V243" s="353" t="s">
        <v>2419</v>
      </c>
      <c r="W243" s="353" t="s">
        <v>2419</v>
      </c>
      <c r="X243" s="353" t="s">
        <v>2419</v>
      </c>
      <c r="Y243" s="353" t="s">
        <v>2419</v>
      </c>
      <c r="Z243" s="353" t="s">
        <v>2419</v>
      </c>
      <c r="AA243" s="353" t="s">
        <v>2419</v>
      </c>
      <c r="AB243" s="353" t="s">
        <v>2419</v>
      </c>
    </row>
    <row r="244" spans="1:28" ht="46" thickBot="1" x14ac:dyDescent="0.2">
      <c r="A244" s="195">
        <f t="shared" si="19"/>
        <v>227</v>
      </c>
      <c r="B244" s="196" t="s">
        <v>323</v>
      </c>
      <c r="C244" s="196" t="s">
        <v>50</v>
      </c>
      <c r="D244" s="196">
        <f>VLOOKUP(B244,'HECVAT - Full'!A$3:D$321,4,TRUE)</f>
        <v>0</v>
      </c>
      <c r="E244" s="207" t="s">
        <v>2266</v>
      </c>
      <c r="F244" s="207"/>
      <c r="G244" s="207"/>
      <c r="H244" s="198"/>
      <c r="I244" s="198"/>
      <c r="J244" s="213" t="str">
        <f t="shared" si="22"/>
        <v>FALSE</v>
      </c>
      <c r="K244" s="342">
        <v>1</v>
      </c>
      <c r="L244" s="213" t="s">
        <v>440</v>
      </c>
      <c r="M244" s="239" t="s">
        <v>15</v>
      </c>
      <c r="N244" s="201">
        <f>VLOOKUP(B244,'HECVAT - Full'!A:E,3,FALSE)</f>
        <v>0</v>
      </c>
      <c r="O244" s="321" t="str">
        <f>IF(LEN(VLOOKUP(B244,'Analyst Report'!$A:$H,6,TRUE))= 0,"",VLOOKUP(B244,'Analyst Report'!$A:$H,6,TRUE))</f>
        <v/>
      </c>
      <c r="P244" s="239">
        <f t="shared" si="20"/>
        <v>0</v>
      </c>
      <c r="Q244" s="201">
        <v>20</v>
      </c>
      <c r="R244" s="239" t="str">
        <f>IF(LEN(VLOOKUP(B244,'Analyst Report'!$A$30:$H$289,8,FALSE))= 0,"",VLOOKUP(B244,'Analyst Report'!$A$30:$H$289,8,FALSE))</f>
        <v/>
      </c>
      <c r="S244" s="321">
        <f t="shared" si="18"/>
        <v>20</v>
      </c>
      <c r="T244" s="239">
        <f t="shared" si="21"/>
        <v>0</v>
      </c>
      <c r="U244" s="353" t="s">
        <v>2419</v>
      </c>
      <c r="V244" s="353" t="s">
        <v>2419</v>
      </c>
      <c r="W244" s="353" t="s">
        <v>2419</v>
      </c>
      <c r="X244" s="353" t="s">
        <v>2419</v>
      </c>
      <c r="Y244" s="353" t="s">
        <v>2419</v>
      </c>
      <c r="Z244" s="353" t="s">
        <v>2419</v>
      </c>
      <c r="AA244" s="353" t="s">
        <v>2419</v>
      </c>
      <c r="AB244" s="353" t="s">
        <v>2419</v>
      </c>
    </row>
    <row r="245" spans="1:28" ht="46" thickBot="1" x14ac:dyDescent="0.2">
      <c r="A245" s="195">
        <f t="shared" si="19"/>
        <v>228</v>
      </c>
      <c r="B245" s="196" t="s">
        <v>324</v>
      </c>
      <c r="C245" s="196" t="s">
        <v>112</v>
      </c>
      <c r="D245" s="196">
        <f>VLOOKUP(B245,'HECVAT - Full'!A$3:D$321,4,TRUE)</f>
        <v>0</v>
      </c>
      <c r="E245" s="207" t="s">
        <v>2266</v>
      </c>
      <c r="F245" s="207"/>
      <c r="G245" s="207"/>
      <c r="H245" s="198"/>
      <c r="I245" s="198"/>
      <c r="J245" s="213" t="str">
        <f t="shared" si="22"/>
        <v>FALSE</v>
      </c>
      <c r="K245" s="342">
        <v>1</v>
      </c>
      <c r="L245" s="213" t="s">
        <v>440</v>
      </c>
      <c r="M245" s="239" t="s">
        <v>15</v>
      </c>
      <c r="N245" s="201">
        <f>VLOOKUP(B245,'HECVAT - Full'!A:E,3,FALSE)</f>
        <v>0</v>
      </c>
      <c r="O245" s="321" t="str">
        <f>IF(LEN(VLOOKUP(B245,'Analyst Report'!$A:$H,6,TRUE))= 0,"",VLOOKUP(B245,'Analyst Report'!$A:$H,6,TRUE))</f>
        <v/>
      </c>
      <c r="P245" s="239">
        <f t="shared" si="20"/>
        <v>0</v>
      </c>
      <c r="Q245" s="201">
        <v>20</v>
      </c>
      <c r="R245" s="239" t="str">
        <f>IF(LEN(VLOOKUP(B245,'Analyst Report'!$A$30:$H$289,8,FALSE))= 0,"",VLOOKUP(B245,'Analyst Report'!$A$30:$H$289,8,FALSE))</f>
        <v/>
      </c>
      <c r="S245" s="321">
        <f t="shared" si="18"/>
        <v>20</v>
      </c>
      <c r="T245" s="239">
        <f t="shared" si="21"/>
        <v>0</v>
      </c>
      <c r="U245" s="353" t="s">
        <v>2419</v>
      </c>
      <c r="V245" s="353" t="s">
        <v>2419</v>
      </c>
      <c r="W245" s="353" t="s">
        <v>2419</v>
      </c>
      <c r="X245" s="353" t="s">
        <v>2419</v>
      </c>
      <c r="Y245" s="353" t="s">
        <v>2419</v>
      </c>
      <c r="Z245" s="353" t="s">
        <v>2419</v>
      </c>
      <c r="AA245" s="353" t="s">
        <v>2419</v>
      </c>
      <c r="AB245" s="353" t="s">
        <v>2419</v>
      </c>
    </row>
    <row r="246" spans="1:28" ht="49" thickBot="1" x14ac:dyDescent="0.2">
      <c r="A246" s="195">
        <f t="shared" si="19"/>
        <v>229</v>
      </c>
      <c r="B246" s="196" t="s">
        <v>325</v>
      </c>
      <c r="C246" s="196" t="s">
        <v>378</v>
      </c>
      <c r="D246" s="196">
        <f>VLOOKUP(B246,'HECVAT - Full'!A$3:D$321,4,TRUE)</f>
        <v>0</v>
      </c>
      <c r="E246" s="207" t="s">
        <v>2266</v>
      </c>
      <c r="F246" s="269" t="s">
        <v>2419</v>
      </c>
      <c r="G246" s="207"/>
      <c r="H246" s="198"/>
      <c r="I246" s="198"/>
      <c r="J246" s="213" t="str">
        <f t="shared" si="22"/>
        <v>TRUE</v>
      </c>
      <c r="K246" s="342">
        <v>1</v>
      </c>
      <c r="L246" s="213" t="s">
        <v>440</v>
      </c>
      <c r="M246" s="323" t="s">
        <v>15</v>
      </c>
      <c r="N246" s="201">
        <f>VLOOKUP(B246,'HECVAT - Full'!A:E,3,FALSE)</f>
        <v>0</v>
      </c>
      <c r="O246" s="321" t="str">
        <f>IF(LEN(VLOOKUP(B246,'Analyst Report'!$A:$H,6,TRUE))= 0,"",VLOOKUP(B246,'Analyst Report'!$A:$H,6,TRUE))</f>
        <v/>
      </c>
      <c r="P246" s="239">
        <f t="shared" si="20"/>
        <v>0</v>
      </c>
      <c r="Q246" s="201">
        <v>25</v>
      </c>
      <c r="R246" s="239" t="str">
        <f>IF(LEN(VLOOKUP(B246,'Analyst Report'!$A$30:$H$289,8,FALSE))= 0,"",VLOOKUP(B246,'Analyst Report'!$A$30:$H$289,8,FALSE))</f>
        <v/>
      </c>
      <c r="S246" s="321">
        <f t="shared" si="18"/>
        <v>25</v>
      </c>
      <c r="T246" s="239">
        <f t="shared" si="21"/>
        <v>0</v>
      </c>
      <c r="U246" s="353" t="s">
        <v>2419</v>
      </c>
      <c r="V246" s="353" t="s">
        <v>2419</v>
      </c>
      <c r="W246" s="353" t="s">
        <v>2419</v>
      </c>
      <c r="X246" s="353" t="s">
        <v>2419</v>
      </c>
      <c r="Y246" s="353" t="s">
        <v>2419</v>
      </c>
      <c r="Z246" s="353" t="s">
        <v>2419</v>
      </c>
      <c r="AA246" s="353" t="s">
        <v>2419</v>
      </c>
      <c r="AB246" s="353" t="s">
        <v>2419</v>
      </c>
    </row>
    <row r="247" spans="1:28" ht="49" thickBot="1" x14ac:dyDescent="0.2">
      <c r="A247" s="195">
        <f t="shared" si="19"/>
        <v>230</v>
      </c>
      <c r="B247" s="196" t="s">
        <v>326</v>
      </c>
      <c r="C247" s="196" t="s">
        <v>2274</v>
      </c>
      <c r="D247" s="196">
        <f>VLOOKUP(B247,'HECVAT - Full'!A$3:D$321,4,TRUE)</f>
        <v>0</v>
      </c>
      <c r="E247" s="269" t="s">
        <v>3112</v>
      </c>
      <c r="F247" s="269" t="s">
        <v>2419</v>
      </c>
      <c r="G247" s="207"/>
      <c r="H247" s="198"/>
      <c r="I247" s="198"/>
      <c r="J247" s="213" t="str">
        <f t="shared" si="22"/>
        <v>FALSE</v>
      </c>
      <c r="K247" s="342">
        <v>1</v>
      </c>
      <c r="L247" s="214" t="s">
        <v>1775</v>
      </c>
      <c r="M247" s="239" t="s">
        <v>15</v>
      </c>
      <c r="N247" s="201">
        <f>VLOOKUP(B247,'HECVAT - Full'!A:E,3,FALSE)</f>
        <v>0</v>
      </c>
      <c r="O247" s="321" t="str">
        <f>IF(LEN(VLOOKUP(B247,'Analyst Report'!$A:$H,6,TRUE))= 0,"",VLOOKUP(B247,'Analyst Report'!$A:$H,6,TRUE))</f>
        <v/>
      </c>
      <c r="P247" s="239">
        <f t="shared" si="20"/>
        <v>0</v>
      </c>
      <c r="Q247" s="201">
        <v>20</v>
      </c>
      <c r="R247" s="239" t="str">
        <f>IF(LEN(VLOOKUP(B247,'Analyst Report'!$A$30:$H$289,8,FALSE))= 0,"",VLOOKUP(B247,'Analyst Report'!$A$30:$H$289,8,FALSE))</f>
        <v/>
      </c>
      <c r="S247" s="321">
        <f t="shared" si="18"/>
        <v>20</v>
      </c>
      <c r="T247" s="239">
        <f t="shared" si="21"/>
        <v>0</v>
      </c>
      <c r="U247" s="353" t="s">
        <v>2419</v>
      </c>
      <c r="V247" s="353" t="s">
        <v>2419</v>
      </c>
      <c r="W247" s="353" t="s">
        <v>2419</v>
      </c>
      <c r="X247" s="353" t="s">
        <v>2419</v>
      </c>
      <c r="Y247" s="353" t="s">
        <v>2419</v>
      </c>
      <c r="Z247" s="353" t="s">
        <v>2419</v>
      </c>
      <c r="AA247" s="353" t="s">
        <v>2419</v>
      </c>
      <c r="AB247" s="353" t="s">
        <v>2419</v>
      </c>
    </row>
    <row r="248" spans="1:28" ht="46" thickBot="1" x14ac:dyDescent="0.2">
      <c r="A248" s="195">
        <f t="shared" si="19"/>
        <v>231</v>
      </c>
      <c r="B248" s="196" t="s">
        <v>327</v>
      </c>
      <c r="C248" s="196" t="s">
        <v>51</v>
      </c>
      <c r="D248" s="196">
        <f>VLOOKUP(B248,'HECVAT - Full'!A$3:D$321,4,TRUE)</f>
        <v>0</v>
      </c>
      <c r="E248" s="269" t="s">
        <v>3112</v>
      </c>
      <c r="F248" s="269" t="s">
        <v>2738</v>
      </c>
      <c r="G248" s="207"/>
      <c r="H248" s="198"/>
      <c r="I248" s="198"/>
      <c r="J248" s="213" t="str">
        <f t="shared" si="22"/>
        <v>FALSE</v>
      </c>
      <c r="K248" s="342">
        <v>1</v>
      </c>
      <c r="L248" s="214" t="s">
        <v>1775</v>
      </c>
      <c r="M248" s="239" t="s">
        <v>15</v>
      </c>
      <c r="N248" s="201">
        <f>VLOOKUP(B248,'HECVAT - Full'!A:E,3,FALSE)</f>
        <v>0</v>
      </c>
      <c r="O248" s="321" t="str">
        <f>IF(LEN(VLOOKUP(B248,'Analyst Report'!$A:$H,6,TRUE))= 0,"",VLOOKUP(B248,'Analyst Report'!$A:$H,6,TRUE))</f>
        <v/>
      </c>
      <c r="P248" s="239">
        <f t="shared" si="20"/>
        <v>0</v>
      </c>
      <c r="Q248" s="201">
        <v>20</v>
      </c>
      <c r="R248" s="239" t="str">
        <f>IF(LEN(VLOOKUP(B248,'Analyst Report'!$A$30:$H$289,8,FALSE))= 0,"",VLOOKUP(B248,'Analyst Report'!$A$30:$H$289,8,FALSE))</f>
        <v/>
      </c>
      <c r="S248" s="321">
        <f t="shared" si="18"/>
        <v>20</v>
      </c>
      <c r="T248" s="239">
        <f t="shared" si="21"/>
        <v>0</v>
      </c>
      <c r="U248" s="353" t="s">
        <v>2419</v>
      </c>
      <c r="V248" s="353" t="s">
        <v>2419</v>
      </c>
      <c r="W248" s="353" t="s">
        <v>2419</v>
      </c>
      <c r="X248" s="353" t="s">
        <v>2419</v>
      </c>
      <c r="Y248" s="353" t="s">
        <v>2419</v>
      </c>
      <c r="Z248" s="353" t="s">
        <v>2419</v>
      </c>
      <c r="AA248" s="353" t="s">
        <v>2419</v>
      </c>
      <c r="AB248" s="353" t="s">
        <v>2419</v>
      </c>
    </row>
    <row r="249" spans="1:28" ht="49" thickBot="1" x14ac:dyDescent="0.2">
      <c r="A249" s="195">
        <f t="shared" si="19"/>
        <v>232</v>
      </c>
      <c r="B249" s="196" t="s">
        <v>328</v>
      </c>
      <c r="C249" s="196" t="s">
        <v>52</v>
      </c>
      <c r="D249" s="196">
        <f>VLOOKUP(B249,'HECVAT - Full'!A$3:D$321,4,TRUE)</f>
        <v>0</v>
      </c>
      <c r="E249" s="269" t="s">
        <v>3112</v>
      </c>
      <c r="F249" s="269" t="s">
        <v>2419</v>
      </c>
      <c r="G249" s="207"/>
      <c r="H249" s="198"/>
      <c r="I249" s="198"/>
      <c r="J249" s="213" t="str">
        <f t="shared" si="22"/>
        <v>TRUE</v>
      </c>
      <c r="K249" s="342">
        <v>1</v>
      </c>
      <c r="L249" s="214" t="s">
        <v>1775</v>
      </c>
      <c r="M249" s="239" t="s">
        <v>15</v>
      </c>
      <c r="N249" s="201">
        <f>VLOOKUP(B249,'HECVAT - Full'!A:E,3,FALSE)</f>
        <v>0</v>
      </c>
      <c r="O249" s="321" t="str">
        <f>IF(LEN(VLOOKUP(B249,'Analyst Report'!$A:$H,6,TRUE))= 0,"",VLOOKUP(B249,'Analyst Report'!$A:$H,6,TRUE))</f>
        <v/>
      </c>
      <c r="P249" s="239">
        <f t="shared" si="20"/>
        <v>0</v>
      </c>
      <c r="Q249" s="201">
        <v>25</v>
      </c>
      <c r="R249" s="239" t="str">
        <f>IF(LEN(VLOOKUP(B249,'Analyst Report'!$A$30:$H$289,8,FALSE))= 0,"",VLOOKUP(B249,'Analyst Report'!$A$30:$H$289,8,FALSE))</f>
        <v/>
      </c>
      <c r="S249" s="321">
        <f t="shared" si="18"/>
        <v>25</v>
      </c>
      <c r="T249" s="239">
        <f t="shared" si="21"/>
        <v>0</v>
      </c>
      <c r="U249" s="353" t="s">
        <v>2419</v>
      </c>
      <c r="V249" s="353" t="s">
        <v>2419</v>
      </c>
      <c r="W249" s="353" t="s">
        <v>2419</v>
      </c>
      <c r="X249" s="353" t="s">
        <v>2419</v>
      </c>
      <c r="Y249" s="353" t="s">
        <v>2419</v>
      </c>
      <c r="Z249" s="353" t="s">
        <v>2419</v>
      </c>
      <c r="AA249" s="353" t="s">
        <v>2419</v>
      </c>
      <c r="AB249" s="353" t="s">
        <v>2419</v>
      </c>
    </row>
    <row r="250" spans="1:28" ht="46" thickBot="1" x14ac:dyDescent="0.2">
      <c r="A250" s="195">
        <f t="shared" si="19"/>
        <v>233</v>
      </c>
      <c r="B250" s="196" t="s">
        <v>329</v>
      </c>
      <c r="C250" s="196" t="s">
        <v>53</v>
      </c>
      <c r="D250" s="196">
        <f>VLOOKUP(B250,'HECVAT - Full'!A$3:D$321,4,TRUE)</f>
        <v>0</v>
      </c>
      <c r="E250" s="269" t="s">
        <v>3112</v>
      </c>
      <c r="F250" s="269" t="s">
        <v>2419</v>
      </c>
      <c r="G250" s="207"/>
      <c r="H250" s="198"/>
      <c r="I250" s="198"/>
      <c r="J250" s="213" t="str">
        <f t="shared" si="22"/>
        <v>FALSE</v>
      </c>
      <c r="K250" s="342">
        <v>1</v>
      </c>
      <c r="L250" s="214" t="s">
        <v>1775</v>
      </c>
      <c r="M250" s="239" t="s">
        <v>15</v>
      </c>
      <c r="N250" s="201">
        <f>VLOOKUP(B250,'HECVAT - Full'!A:E,3,FALSE)</f>
        <v>0</v>
      </c>
      <c r="O250" s="321" t="str">
        <f>IF(LEN(VLOOKUP(B250,'Analyst Report'!$A:$H,6,TRUE))= 0,"",VLOOKUP(B250,'Analyst Report'!$A:$H,6,TRUE))</f>
        <v/>
      </c>
      <c r="P250" s="239">
        <f t="shared" si="20"/>
        <v>0</v>
      </c>
      <c r="Q250" s="201">
        <v>20</v>
      </c>
      <c r="R250" s="239" t="str">
        <f>IF(LEN(VLOOKUP(B250,'Analyst Report'!$A$30:$H$289,8,FALSE))= 0,"",VLOOKUP(B250,'Analyst Report'!$A$30:$H$289,8,FALSE))</f>
        <v/>
      </c>
      <c r="S250" s="321">
        <f t="shared" si="18"/>
        <v>20</v>
      </c>
      <c r="T250" s="239">
        <f t="shared" si="21"/>
        <v>0</v>
      </c>
      <c r="U250" s="353" t="s">
        <v>2419</v>
      </c>
      <c r="V250" s="353" t="s">
        <v>2419</v>
      </c>
      <c r="W250" s="353" t="s">
        <v>2419</v>
      </c>
      <c r="X250" s="353" t="s">
        <v>2419</v>
      </c>
      <c r="Y250" s="353" t="s">
        <v>2419</v>
      </c>
      <c r="Z250" s="353" t="s">
        <v>2419</v>
      </c>
      <c r="AA250" s="353" t="s">
        <v>2419</v>
      </c>
      <c r="AB250" s="353" t="s">
        <v>2419</v>
      </c>
    </row>
    <row r="251" spans="1:28" ht="46" thickBot="1" x14ac:dyDescent="0.2">
      <c r="A251" s="195">
        <f t="shared" si="19"/>
        <v>234</v>
      </c>
      <c r="B251" s="196" t="s">
        <v>330</v>
      </c>
      <c r="C251" s="196" t="s">
        <v>54</v>
      </c>
      <c r="D251" s="196">
        <f>VLOOKUP(B251,'HECVAT - Full'!A$3:D$321,4,TRUE)</f>
        <v>0</v>
      </c>
      <c r="E251" s="269" t="s">
        <v>3112</v>
      </c>
      <c r="F251" s="269" t="s">
        <v>2419</v>
      </c>
      <c r="G251" s="207"/>
      <c r="H251" s="198"/>
      <c r="I251" s="198"/>
      <c r="J251" s="213" t="str">
        <f t="shared" si="22"/>
        <v>FALSE</v>
      </c>
      <c r="K251" s="342">
        <v>1</v>
      </c>
      <c r="L251" s="214" t="s">
        <v>1775</v>
      </c>
      <c r="M251" s="239" t="s">
        <v>15</v>
      </c>
      <c r="N251" s="201">
        <f>VLOOKUP(B251,'HECVAT - Full'!A:E,3,FALSE)</f>
        <v>0</v>
      </c>
      <c r="O251" s="321" t="str">
        <f>IF(LEN(VLOOKUP(B251,'Analyst Report'!$A:$H,6,TRUE))= 0,"",VLOOKUP(B251,'Analyst Report'!$A:$H,6,TRUE))</f>
        <v/>
      </c>
      <c r="P251" s="239">
        <f t="shared" si="20"/>
        <v>0</v>
      </c>
      <c r="Q251" s="201">
        <v>20</v>
      </c>
      <c r="R251" s="239" t="str">
        <f>IF(LEN(VLOOKUP(B251,'Analyst Report'!$A$30:$H$289,8,FALSE))= 0,"",VLOOKUP(B251,'Analyst Report'!$A$30:$H$289,8,FALSE))</f>
        <v/>
      </c>
      <c r="S251" s="321">
        <f t="shared" si="18"/>
        <v>20</v>
      </c>
      <c r="T251" s="239">
        <f t="shared" si="21"/>
        <v>0</v>
      </c>
      <c r="U251" s="353" t="s">
        <v>2419</v>
      </c>
      <c r="V251" s="353" t="s">
        <v>2419</v>
      </c>
      <c r="W251" s="353" t="s">
        <v>2419</v>
      </c>
      <c r="X251" s="353" t="s">
        <v>2419</v>
      </c>
      <c r="Y251" s="353" t="s">
        <v>2419</v>
      </c>
      <c r="Z251" s="353" t="s">
        <v>2419</v>
      </c>
      <c r="AA251" s="353" t="s">
        <v>2419</v>
      </c>
      <c r="AB251" s="353" t="s">
        <v>2419</v>
      </c>
    </row>
    <row r="252" spans="1:28" ht="46" thickBot="1" x14ac:dyDescent="0.2">
      <c r="A252" s="195">
        <f t="shared" si="19"/>
        <v>235</v>
      </c>
      <c r="B252" s="196" t="s">
        <v>331</v>
      </c>
      <c r="C252" s="196" t="s">
        <v>55</v>
      </c>
      <c r="D252" s="196">
        <f>VLOOKUP(B252,'HECVAT - Full'!A$3:D$321,4,TRUE)</f>
        <v>0</v>
      </c>
      <c r="E252" s="269" t="s">
        <v>3112</v>
      </c>
      <c r="F252" s="269" t="s">
        <v>2419</v>
      </c>
      <c r="G252" s="207"/>
      <c r="H252" s="198"/>
      <c r="I252" s="198"/>
      <c r="J252" s="213" t="str">
        <f t="shared" si="22"/>
        <v>FALSE</v>
      </c>
      <c r="K252" s="342">
        <v>1</v>
      </c>
      <c r="L252" s="214" t="s">
        <v>1775</v>
      </c>
      <c r="M252" s="239" t="s">
        <v>15</v>
      </c>
      <c r="N252" s="201">
        <f>VLOOKUP(B252,'HECVAT - Full'!A:E,3,FALSE)</f>
        <v>0</v>
      </c>
      <c r="O252" s="321" t="str">
        <f>IF(LEN(VLOOKUP(B252,'Analyst Report'!$A:$H,6,TRUE))= 0,"",VLOOKUP(B252,'Analyst Report'!$A:$H,6,TRUE))</f>
        <v/>
      </c>
      <c r="P252" s="239">
        <f t="shared" si="20"/>
        <v>0</v>
      </c>
      <c r="Q252" s="201">
        <v>20</v>
      </c>
      <c r="R252" s="239" t="str">
        <f>IF(LEN(VLOOKUP(B252,'Analyst Report'!$A$30:$H$289,8,FALSE))= 0,"",VLOOKUP(B252,'Analyst Report'!$A$30:$H$289,8,FALSE))</f>
        <v/>
      </c>
      <c r="S252" s="321">
        <f t="shared" si="18"/>
        <v>20</v>
      </c>
      <c r="T252" s="239">
        <f t="shared" si="21"/>
        <v>0</v>
      </c>
      <c r="U252" s="353" t="s">
        <v>2419</v>
      </c>
      <c r="V252" s="353" t="s">
        <v>2419</v>
      </c>
      <c r="W252" s="353" t="s">
        <v>2419</v>
      </c>
      <c r="X252" s="353" t="s">
        <v>2419</v>
      </c>
      <c r="Y252" s="353" t="s">
        <v>2419</v>
      </c>
      <c r="Z252" s="353" t="s">
        <v>2419</v>
      </c>
      <c r="AA252" s="353" t="s">
        <v>2419</v>
      </c>
      <c r="AB252" s="353" t="s">
        <v>2419</v>
      </c>
    </row>
    <row r="253" spans="1:28" ht="49" thickBot="1" x14ac:dyDescent="0.2">
      <c r="A253" s="195">
        <f t="shared" si="19"/>
        <v>236</v>
      </c>
      <c r="B253" s="196" t="s">
        <v>332</v>
      </c>
      <c r="C253" s="196" t="s">
        <v>56</v>
      </c>
      <c r="D253" s="196">
        <f>VLOOKUP(B253,'HECVAT - Full'!A$3:D$321,4,TRUE)</f>
        <v>0</v>
      </c>
      <c r="E253" s="269" t="s">
        <v>3112</v>
      </c>
      <c r="F253" s="269" t="s">
        <v>2419</v>
      </c>
      <c r="G253" s="207"/>
      <c r="H253" s="198"/>
      <c r="I253" s="198"/>
      <c r="J253" s="213" t="str">
        <f t="shared" si="22"/>
        <v>FALSE</v>
      </c>
      <c r="K253" s="342">
        <v>1</v>
      </c>
      <c r="L253" s="214" t="s">
        <v>1775</v>
      </c>
      <c r="M253" s="239" t="s">
        <v>15</v>
      </c>
      <c r="N253" s="201">
        <f>VLOOKUP(B253,'HECVAT - Full'!A:E,3,FALSE)</f>
        <v>0</v>
      </c>
      <c r="O253" s="321" t="str">
        <f>IF(LEN(VLOOKUP(B253,'Analyst Report'!$A:$H,6,TRUE))= 0,"",VLOOKUP(B253,'Analyst Report'!$A:$H,6,TRUE))</f>
        <v/>
      </c>
      <c r="P253" s="239">
        <f t="shared" si="20"/>
        <v>0</v>
      </c>
      <c r="Q253" s="201">
        <v>10</v>
      </c>
      <c r="R253" s="239" t="str">
        <f>IF(LEN(VLOOKUP(B253,'Analyst Report'!$A$30:$H$289,8,FALSE))= 0,"",VLOOKUP(B253,'Analyst Report'!$A$30:$H$289,8,FALSE))</f>
        <v/>
      </c>
      <c r="S253" s="321">
        <f t="shared" si="18"/>
        <v>10</v>
      </c>
      <c r="T253" s="239">
        <f t="shared" si="21"/>
        <v>0</v>
      </c>
      <c r="U253" s="353" t="s">
        <v>2419</v>
      </c>
      <c r="V253" s="353" t="s">
        <v>2419</v>
      </c>
      <c r="W253" s="353" t="s">
        <v>2419</v>
      </c>
      <c r="X253" s="353" t="s">
        <v>2419</v>
      </c>
      <c r="Y253" s="353" t="s">
        <v>2419</v>
      </c>
      <c r="Z253" s="353" t="s">
        <v>2419</v>
      </c>
      <c r="AA253" s="353" t="s">
        <v>2419</v>
      </c>
      <c r="AB253" s="353" t="s">
        <v>2419</v>
      </c>
    </row>
    <row r="254" spans="1:28" ht="46" thickBot="1" x14ac:dyDescent="0.2">
      <c r="A254" s="195">
        <f t="shared" si="19"/>
        <v>237</v>
      </c>
      <c r="B254" s="196" t="s">
        <v>333</v>
      </c>
      <c r="C254" s="196" t="s">
        <v>57</v>
      </c>
      <c r="D254" s="196">
        <f>VLOOKUP(B254,'HECVAT - Full'!A$3:D$321,4,TRUE)</f>
        <v>0</v>
      </c>
      <c r="E254" s="269" t="s">
        <v>3112</v>
      </c>
      <c r="F254" s="269" t="s">
        <v>2419</v>
      </c>
      <c r="G254" s="207"/>
      <c r="H254" s="198"/>
      <c r="I254" s="198"/>
      <c r="J254" s="213" t="str">
        <f t="shared" si="22"/>
        <v>FALSE</v>
      </c>
      <c r="K254" s="342">
        <v>1</v>
      </c>
      <c r="L254" s="214" t="s">
        <v>1775</v>
      </c>
      <c r="M254" s="239" t="s">
        <v>15</v>
      </c>
      <c r="N254" s="201">
        <f>VLOOKUP(B254,'HECVAT - Full'!A:E,3,FALSE)</f>
        <v>0</v>
      </c>
      <c r="O254" s="321" t="str">
        <f>IF(LEN(VLOOKUP(B254,'Analyst Report'!$A:$H,6,TRUE))= 0,"",VLOOKUP(B254,'Analyst Report'!$A:$H,6,TRUE))</f>
        <v/>
      </c>
      <c r="P254" s="239">
        <f t="shared" si="20"/>
        <v>0</v>
      </c>
      <c r="Q254" s="201">
        <v>10</v>
      </c>
      <c r="R254" s="239" t="str">
        <f>IF(LEN(VLOOKUP(B254,'Analyst Report'!$A$30:$H$289,8,FALSE))= 0,"",VLOOKUP(B254,'Analyst Report'!$A$30:$H$289,8,FALSE))</f>
        <v/>
      </c>
      <c r="S254" s="321">
        <f t="shared" si="18"/>
        <v>10</v>
      </c>
      <c r="T254" s="239">
        <f t="shared" si="21"/>
        <v>0</v>
      </c>
      <c r="U254" s="353" t="s">
        <v>2419</v>
      </c>
      <c r="V254" s="353" t="s">
        <v>2419</v>
      </c>
      <c r="W254" s="353" t="s">
        <v>2419</v>
      </c>
      <c r="X254" s="353" t="s">
        <v>2419</v>
      </c>
      <c r="Y254" s="353" t="s">
        <v>2419</v>
      </c>
      <c r="Z254" s="353" t="s">
        <v>2419</v>
      </c>
      <c r="AA254" s="353" t="s">
        <v>2419</v>
      </c>
      <c r="AB254" s="353" t="s">
        <v>2419</v>
      </c>
    </row>
    <row r="255" spans="1:28" ht="46" thickBot="1" x14ac:dyDescent="0.2">
      <c r="A255" s="195">
        <f t="shared" si="19"/>
        <v>238</v>
      </c>
      <c r="B255" s="196" t="s">
        <v>334</v>
      </c>
      <c r="C255" s="196" t="s">
        <v>58</v>
      </c>
      <c r="D255" s="196">
        <f>VLOOKUP(B255,'HECVAT - Full'!A$3:D$321,4,TRUE)</f>
        <v>0</v>
      </c>
      <c r="E255" s="269" t="s">
        <v>3112</v>
      </c>
      <c r="F255" s="269" t="s">
        <v>2419</v>
      </c>
      <c r="G255" s="207"/>
      <c r="H255" s="198"/>
      <c r="I255" s="198"/>
      <c r="J255" s="213" t="str">
        <f t="shared" si="22"/>
        <v>FALSE</v>
      </c>
      <c r="K255" s="342">
        <v>1</v>
      </c>
      <c r="L255" s="214" t="s">
        <v>1775</v>
      </c>
      <c r="M255" s="239" t="s">
        <v>15</v>
      </c>
      <c r="N255" s="201">
        <f>VLOOKUP(B255,'HECVAT - Full'!A:E,3,FALSE)</f>
        <v>0</v>
      </c>
      <c r="O255" s="321" t="str">
        <f>IF(LEN(VLOOKUP(B255,'Analyst Report'!$A:$H,6,TRUE))= 0,"",VLOOKUP(B255,'Analyst Report'!$A:$H,6,TRUE))</f>
        <v/>
      </c>
      <c r="P255" s="239">
        <f t="shared" si="20"/>
        <v>0</v>
      </c>
      <c r="Q255" s="201">
        <v>10</v>
      </c>
      <c r="R255" s="239" t="str">
        <f>IF(LEN(VLOOKUP(B255,'Analyst Report'!$A$30:$H$289,8,FALSE))= 0,"",VLOOKUP(B255,'Analyst Report'!$A$30:$H$289,8,FALSE))</f>
        <v/>
      </c>
      <c r="S255" s="321">
        <f t="shared" si="18"/>
        <v>10</v>
      </c>
      <c r="T255" s="239">
        <f t="shared" si="21"/>
        <v>0</v>
      </c>
      <c r="U255" s="353" t="s">
        <v>2419</v>
      </c>
      <c r="V255" s="353" t="s">
        <v>2419</v>
      </c>
      <c r="W255" s="353" t="s">
        <v>2419</v>
      </c>
      <c r="X255" s="353" t="s">
        <v>2419</v>
      </c>
      <c r="Y255" s="353" t="s">
        <v>2419</v>
      </c>
      <c r="Z255" s="353" t="s">
        <v>2419</v>
      </c>
      <c r="AA255" s="353" t="s">
        <v>2419</v>
      </c>
      <c r="AB255" s="353" t="s">
        <v>2419</v>
      </c>
    </row>
    <row r="256" spans="1:28" ht="46" thickBot="1" x14ac:dyDescent="0.2">
      <c r="A256" s="195">
        <f t="shared" si="19"/>
        <v>239</v>
      </c>
      <c r="B256" s="196" t="s">
        <v>335</v>
      </c>
      <c r="C256" s="196" t="s">
        <v>59</v>
      </c>
      <c r="D256" s="196">
        <f>VLOOKUP(B256,'HECVAT - Full'!A$3:D$321,4,TRUE)</f>
        <v>0</v>
      </c>
      <c r="E256" s="269" t="s">
        <v>3112</v>
      </c>
      <c r="F256" s="269" t="s">
        <v>2419</v>
      </c>
      <c r="G256" s="207"/>
      <c r="H256" s="198"/>
      <c r="I256" s="198"/>
      <c r="J256" s="213" t="str">
        <f t="shared" si="22"/>
        <v>TRUE</v>
      </c>
      <c r="K256" s="342">
        <v>1</v>
      </c>
      <c r="L256" s="214" t="s">
        <v>1775</v>
      </c>
      <c r="M256" s="239" t="s">
        <v>18</v>
      </c>
      <c r="N256" s="201">
        <f>VLOOKUP(B256,'HECVAT - Full'!A:E,3,FALSE)</f>
        <v>0</v>
      </c>
      <c r="O256" s="321" t="str">
        <f>IF(LEN(VLOOKUP(B256,'Analyst Report'!$A:$H,6,TRUE))= 0,"",VLOOKUP(B256,'Analyst Report'!$A:$H,6,TRUE))</f>
        <v/>
      </c>
      <c r="P256" s="239">
        <f t="shared" si="20"/>
        <v>0</v>
      </c>
      <c r="Q256" s="201">
        <v>25</v>
      </c>
      <c r="R256" s="239" t="str">
        <f>IF(LEN(VLOOKUP(B256,'Analyst Report'!$A$30:$H$289,8,FALSE))= 0,"",VLOOKUP(B256,'Analyst Report'!$A$30:$H$289,8,FALSE))</f>
        <v/>
      </c>
      <c r="S256" s="321">
        <f t="shared" si="18"/>
        <v>25</v>
      </c>
      <c r="T256" s="239">
        <f t="shared" si="21"/>
        <v>0</v>
      </c>
      <c r="U256" s="353" t="s">
        <v>2419</v>
      </c>
      <c r="V256" s="353" t="s">
        <v>2419</v>
      </c>
      <c r="W256" s="353" t="s">
        <v>2419</v>
      </c>
      <c r="X256" s="353" t="s">
        <v>2419</v>
      </c>
      <c r="Y256" s="353" t="s">
        <v>2419</v>
      </c>
      <c r="Z256" s="353" t="s">
        <v>2419</v>
      </c>
      <c r="AA256" s="353" t="s">
        <v>2419</v>
      </c>
      <c r="AB256" s="353" t="s">
        <v>2419</v>
      </c>
    </row>
    <row r="257" spans="1:28" ht="49" thickBot="1" x14ac:dyDescent="0.2">
      <c r="A257" s="195">
        <f t="shared" si="19"/>
        <v>240</v>
      </c>
      <c r="B257" s="196" t="s">
        <v>336</v>
      </c>
      <c r="C257" s="196" t="s">
        <v>2275</v>
      </c>
      <c r="D257" s="196">
        <f>VLOOKUP(B257,'HECVAT - Full'!A$3:D$321,4,TRUE)</f>
        <v>0</v>
      </c>
      <c r="E257" s="269" t="s">
        <v>3112</v>
      </c>
      <c r="F257" s="269" t="s">
        <v>2419</v>
      </c>
      <c r="G257" s="207"/>
      <c r="H257" s="198"/>
      <c r="I257" s="198"/>
      <c r="J257" s="213" t="str">
        <f t="shared" si="22"/>
        <v>TRUE</v>
      </c>
      <c r="K257" s="342">
        <v>1</v>
      </c>
      <c r="L257" s="214" t="s">
        <v>1775</v>
      </c>
      <c r="M257" s="239" t="s">
        <v>18</v>
      </c>
      <c r="N257" s="201">
        <f>VLOOKUP(B257,'HECVAT - Full'!A:E,3,FALSE)</f>
        <v>0</v>
      </c>
      <c r="O257" s="321" t="str">
        <f>IF(LEN(VLOOKUP(B257,'Analyst Report'!$A:$H,6,TRUE))= 0,"",VLOOKUP(B257,'Analyst Report'!$A:$H,6,TRUE))</f>
        <v/>
      </c>
      <c r="P257" s="239">
        <f t="shared" si="20"/>
        <v>0</v>
      </c>
      <c r="Q257" s="201">
        <v>25</v>
      </c>
      <c r="R257" s="239" t="str">
        <f>IF(LEN(VLOOKUP(B257,'Analyst Report'!$A$30:$H$289,8,FALSE))= 0,"",VLOOKUP(B257,'Analyst Report'!$A$30:$H$289,8,FALSE))</f>
        <v/>
      </c>
      <c r="S257" s="321">
        <f t="shared" si="18"/>
        <v>25</v>
      </c>
      <c r="T257" s="239">
        <f t="shared" si="21"/>
        <v>0</v>
      </c>
      <c r="U257" s="353" t="s">
        <v>2419</v>
      </c>
      <c r="V257" s="353" t="s">
        <v>2419</v>
      </c>
      <c r="W257" s="353" t="s">
        <v>2419</v>
      </c>
      <c r="X257" s="353" t="s">
        <v>2419</v>
      </c>
      <c r="Y257" s="353" t="s">
        <v>2419</v>
      </c>
      <c r="Z257" s="353" t="s">
        <v>2419</v>
      </c>
      <c r="AA257" s="353" t="s">
        <v>2419</v>
      </c>
      <c r="AB257" s="353" t="s">
        <v>2419</v>
      </c>
    </row>
    <row r="258" spans="1:28" ht="81" thickBot="1" x14ac:dyDescent="0.2">
      <c r="A258" s="195">
        <f t="shared" si="19"/>
        <v>241</v>
      </c>
      <c r="B258" s="196" t="s">
        <v>337</v>
      </c>
      <c r="C258" s="196" t="s">
        <v>60</v>
      </c>
      <c r="D258" s="196">
        <f>VLOOKUP(B258,'HECVAT - Full'!A$3:D$321,4,TRUE)</f>
        <v>0</v>
      </c>
      <c r="E258" s="269" t="s">
        <v>3112</v>
      </c>
      <c r="F258" s="269" t="s">
        <v>2419</v>
      </c>
      <c r="G258" s="207"/>
      <c r="H258" s="198"/>
      <c r="I258" s="198"/>
      <c r="J258" s="213" t="str">
        <f t="shared" si="22"/>
        <v>FALSE</v>
      </c>
      <c r="K258" s="342">
        <v>1</v>
      </c>
      <c r="L258" s="214" t="s">
        <v>1775</v>
      </c>
      <c r="M258" s="323" t="s">
        <v>15</v>
      </c>
      <c r="N258" s="201">
        <f>VLOOKUP(B258,'HECVAT - Full'!A:E,3,FALSE)</f>
        <v>0</v>
      </c>
      <c r="O258" s="321" t="str">
        <f>IF(LEN(VLOOKUP(B258,'Analyst Report'!$A:$H,6,TRUE))= 0,"",VLOOKUP(B258,'Analyst Report'!$A:$H,6,TRUE))</f>
        <v/>
      </c>
      <c r="P258" s="239">
        <f t="shared" si="20"/>
        <v>0</v>
      </c>
      <c r="Q258" s="201">
        <v>15</v>
      </c>
      <c r="R258" s="239" t="str">
        <f>IF(LEN(VLOOKUP(B258,'Analyst Report'!$A$30:$H$289,8,FALSE))= 0,"",VLOOKUP(B258,'Analyst Report'!$A$30:$H$289,8,FALSE))</f>
        <v/>
      </c>
      <c r="S258" s="321">
        <f t="shared" si="18"/>
        <v>15</v>
      </c>
      <c r="T258" s="239">
        <f t="shared" si="21"/>
        <v>0</v>
      </c>
      <c r="U258" s="353" t="s">
        <v>2419</v>
      </c>
      <c r="V258" s="353" t="s">
        <v>2419</v>
      </c>
      <c r="W258" s="353" t="s">
        <v>2419</v>
      </c>
      <c r="X258" s="353" t="s">
        <v>2419</v>
      </c>
      <c r="Y258" s="353" t="s">
        <v>2419</v>
      </c>
      <c r="Z258" s="353" t="s">
        <v>2419</v>
      </c>
      <c r="AA258" s="353" t="s">
        <v>2419</v>
      </c>
      <c r="AB258" s="353" t="s">
        <v>2419</v>
      </c>
    </row>
    <row r="259" spans="1:28" ht="17" thickBot="1" x14ac:dyDescent="0.25">
      <c r="A259" s="195"/>
      <c r="B259" s="196"/>
      <c r="C259" s="221"/>
      <c r="D259" s="196"/>
      <c r="E259" s="229"/>
      <c r="F259" s="229"/>
      <c r="G259" s="229"/>
      <c r="H259" s="198"/>
      <c r="I259" s="198"/>
      <c r="J259" s="200"/>
      <c r="K259" s="340"/>
      <c r="L259" s="200"/>
      <c r="M259" s="201"/>
      <c r="N259" s="201"/>
      <c r="O259" s="239"/>
      <c r="P259" s="201"/>
      <c r="Q259" s="201"/>
      <c r="R259" s="239"/>
      <c r="S259" s="201"/>
      <c r="T259" s="201"/>
      <c r="U259" s="221"/>
      <c r="V259" s="221"/>
      <c r="W259" s="221"/>
      <c r="X259" s="221"/>
      <c r="Y259" s="221"/>
      <c r="Z259" s="221"/>
      <c r="AA259" s="221"/>
      <c r="AB259" s="221"/>
    </row>
    <row r="260" spans="1:28" ht="17" thickBot="1" x14ac:dyDescent="0.25">
      <c r="A260" s="195"/>
      <c r="B260" s="196"/>
      <c r="C260" s="221"/>
      <c r="D260" s="196"/>
      <c r="E260" s="229"/>
      <c r="F260" s="229"/>
      <c r="G260" s="229"/>
      <c r="H260" s="198"/>
      <c r="I260" s="198"/>
      <c r="J260" s="200"/>
      <c r="K260" s="340"/>
      <c r="L260" s="200"/>
      <c r="M260" s="201"/>
      <c r="N260" s="201"/>
      <c r="O260" s="201"/>
      <c r="P260" s="201"/>
      <c r="Q260" s="201"/>
      <c r="R260" s="201"/>
      <c r="S260" s="201"/>
      <c r="T260" s="201"/>
      <c r="U260" s="221"/>
      <c r="V260" s="221"/>
      <c r="W260" s="221"/>
      <c r="X260" s="221"/>
      <c r="Y260" s="221"/>
      <c r="Z260" s="221"/>
      <c r="AA260" s="221"/>
      <c r="AB260" s="221"/>
    </row>
    <row r="261" spans="1:28" ht="17" thickBot="1" x14ac:dyDescent="0.25">
      <c r="A261" s="195"/>
      <c r="B261" s="196"/>
      <c r="C261" s="221"/>
      <c r="D261" s="196"/>
      <c r="E261" s="229"/>
      <c r="F261" s="229"/>
      <c r="G261" s="229"/>
      <c r="H261" s="198"/>
      <c r="I261" s="198"/>
      <c r="J261" s="200"/>
      <c r="K261" s="340"/>
      <c r="L261" s="200"/>
      <c r="M261" s="201"/>
      <c r="N261" s="201"/>
      <c r="O261" s="201"/>
      <c r="P261" s="201"/>
      <c r="Q261" s="201"/>
      <c r="R261" s="201"/>
      <c r="S261" s="201"/>
      <c r="T261" s="201"/>
      <c r="U261" s="221"/>
      <c r="V261" s="221"/>
      <c r="W261" s="221"/>
      <c r="X261" s="221"/>
      <c r="Y261" s="221"/>
      <c r="Z261" s="221"/>
      <c r="AA261" s="221"/>
      <c r="AB261" s="221"/>
    </row>
    <row r="262" spans="1:28" ht="17" thickBot="1" x14ac:dyDescent="0.25">
      <c r="A262" s="195"/>
      <c r="B262" s="196"/>
      <c r="C262" s="221"/>
      <c r="D262" s="196"/>
      <c r="E262" s="229"/>
      <c r="F262" s="229"/>
      <c r="G262" s="229"/>
      <c r="H262" s="198"/>
      <c r="I262" s="198"/>
      <c r="J262" s="200"/>
      <c r="K262" s="340"/>
      <c r="L262" s="200"/>
      <c r="M262" s="201"/>
      <c r="N262" s="201"/>
      <c r="O262" s="201"/>
      <c r="P262" s="201"/>
      <c r="Q262" s="201"/>
      <c r="R262" s="201"/>
      <c r="S262" s="201"/>
      <c r="T262" s="201"/>
      <c r="U262" s="221"/>
      <c r="V262" s="221"/>
      <c r="W262" s="221"/>
      <c r="X262" s="221"/>
      <c r="Y262" s="221"/>
      <c r="Z262" s="221"/>
      <c r="AA262" s="221"/>
      <c r="AB262" s="221"/>
    </row>
    <row r="263" spans="1:28" ht="17" thickBot="1" x14ac:dyDescent="0.25">
      <c r="A263" s="195"/>
      <c r="B263" s="196"/>
      <c r="C263" s="221"/>
      <c r="D263" s="196"/>
      <c r="E263" s="229"/>
      <c r="F263" s="229"/>
      <c r="G263" s="229"/>
      <c r="H263" s="198"/>
      <c r="I263" s="198"/>
      <c r="J263" s="200"/>
      <c r="K263" s="340"/>
      <c r="L263" s="200"/>
      <c r="M263" s="201"/>
      <c r="N263" s="201"/>
      <c r="O263" s="201"/>
      <c r="P263" s="201"/>
      <c r="Q263" s="201"/>
      <c r="R263" s="201"/>
      <c r="S263" s="201"/>
      <c r="T263" s="201"/>
      <c r="U263" s="221"/>
      <c r="V263" s="221"/>
      <c r="W263" s="221"/>
      <c r="X263" s="221"/>
      <c r="Y263" s="221"/>
      <c r="Z263" s="221"/>
      <c r="AA263" s="221"/>
      <c r="AB263" s="221"/>
    </row>
    <row r="264" spans="1:28" ht="17" thickBot="1" x14ac:dyDescent="0.25">
      <c r="A264" s="195"/>
      <c r="B264" s="196"/>
      <c r="C264" s="221"/>
      <c r="D264" s="196"/>
      <c r="E264" s="229"/>
      <c r="F264" s="229"/>
      <c r="G264" s="229"/>
      <c r="H264" s="198"/>
      <c r="I264" s="198"/>
      <c r="J264" s="200"/>
      <c r="K264" s="340"/>
      <c r="L264" s="200"/>
      <c r="M264" s="201"/>
      <c r="N264" s="201"/>
      <c r="O264" s="201"/>
      <c r="P264" s="201"/>
      <c r="Q264" s="201"/>
      <c r="R264" s="201"/>
      <c r="S264" s="201"/>
      <c r="T264" s="201"/>
      <c r="U264" s="221"/>
      <c r="V264" s="221"/>
      <c r="W264" s="221"/>
      <c r="X264" s="221"/>
      <c r="Y264" s="221"/>
      <c r="Z264" s="221"/>
      <c r="AA264" s="221"/>
      <c r="AB264" s="221"/>
    </row>
    <row r="265" spans="1:28" ht="17" thickBot="1" x14ac:dyDescent="0.25">
      <c r="A265" s="195"/>
      <c r="B265" s="196"/>
      <c r="C265" s="221"/>
      <c r="D265" s="196"/>
      <c r="E265" s="229"/>
      <c r="F265" s="229"/>
      <c r="G265" s="229"/>
      <c r="H265" s="198"/>
      <c r="I265" s="198"/>
      <c r="J265" s="200"/>
      <c r="K265" s="340"/>
      <c r="L265" s="200"/>
      <c r="M265" s="201"/>
      <c r="N265" s="201"/>
      <c r="O265" s="201"/>
      <c r="P265" s="201"/>
      <c r="Q265" s="201"/>
      <c r="R265" s="201"/>
      <c r="S265" s="201"/>
      <c r="T265" s="201"/>
      <c r="U265" s="221"/>
      <c r="V265" s="221"/>
      <c r="W265" s="221"/>
      <c r="X265" s="221"/>
      <c r="Y265" s="221"/>
      <c r="Z265" s="221"/>
      <c r="AA265" s="221"/>
      <c r="AB265" s="221"/>
    </row>
    <row r="266" spans="1:28" ht="17" thickBot="1" x14ac:dyDescent="0.25">
      <c r="A266" s="195"/>
      <c r="B266" s="196"/>
      <c r="C266" s="221"/>
      <c r="D266" s="196"/>
      <c r="E266" s="229"/>
      <c r="F266" s="229"/>
      <c r="G266" s="229"/>
      <c r="H266" s="198"/>
      <c r="I266" s="198"/>
      <c r="J266" s="200"/>
      <c r="K266" s="340"/>
      <c r="L266" s="200"/>
      <c r="M266" s="201"/>
      <c r="N266" s="201"/>
      <c r="O266" s="201"/>
      <c r="P266" s="201"/>
      <c r="Q266" s="201"/>
      <c r="R266" s="201"/>
      <c r="S266" s="201"/>
      <c r="T266" s="201"/>
      <c r="U266" s="221"/>
      <c r="V266" s="221"/>
      <c r="W266" s="221"/>
      <c r="X266" s="221"/>
      <c r="Y266" s="221"/>
      <c r="Z266" s="221"/>
      <c r="AA266" s="221"/>
      <c r="AB266" s="221"/>
    </row>
    <row r="267" spans="1:28" ht="17" thickBot="1" x14ac:dyDescent="0.25">
      <c r="A267" s="195"/>
      <c r="B267" s="196"/>
      <c r="C267" s="221"/>
      <c r="D267" s="196"/>
      <c r="E267" s="229"/>
      <c r="F267" s="229"/>
      <c r="G267" s="229"/>
      <c r="H267" s="198"/>
      <c r="I267" s="198"/>
      <c r="J267" s="200"/>
      <c r="K267" s="340"/>
      <c r="L267" s="200"/>
      <c r="M267" s="201"/>
      <c r="N267" s="201"/>
      <c r="O267" s="201"/>
      <c r="P267" s="201"/>
      <c r="Q267" s="201"/>
      <c r="R267" s="201"/>
      <c r="S267" s="201"/>
      <c r="T267" s="201"/>
      <c r="U267" s="221"/>
      <c r="V267" s="221"/>
      <c r="W267" s="221"/>
      <c r="X267" s="221"/>
      <c r="Y267" s="221"/>
      <c r="Z267" s="221"/>
      <c r="AA267" s="221"/>
      <c r="AB267" s="221"/>
    </row>
    <row r="268" spans="1:28" ht="17" thickBot="1" x14ac:dyDescent="0.25">
      <c r="A268" s="195"/>
      <c r="B268" s="196"/>
      <c r="C268" s="221"/>
      <c r="D268" s="196"/>
      <c r="E268" s="229"/>
      <c r="F268" s="229"/>
      <c r="G268" s="229"/>
      <c r="H268" s="198"/>
      <c r="I268" s="198"/>
      <c r="J268" s="200"/>
      <c r="K268" s="340"/>
      <c r="L268" s="200"/>
      <c r="M268" s="201"/>
      <c r="N268" s="201"/>
      <c r="O268" s="201"/>
      <c r="P268" s="201"/>
      <c r="Q268" s="201"/>
      <c r="R268" s="201"/>
      <c r="S268" s="201"/>
      <c r="T268" s="201"/>
      <c r="U268" s="221"/>
      <c r="V268" s="221"/>
      <c r="W268" s="221"/>
      <c r="X268" s="221"/>
      <c r="Y268" s="221"/>
      <c r="Z268" s="221"/>
      <c r="AA268" s="221"/>
      <c r="AB268" s="221"/>
    </row>
    <row r="269" spans="1:28" ht="17" thickBot="1" x14ac:dyDescent="0.25">
      <c r="A269" s="195"/>
      <c r="B269" s="196"/>
      <c r="C269" s="221"/>
      <c r="D269" s="196"/>
      <c r="E269" s="229"/>
      <c r="F269" s="229"/>
      <c r="G269" s="229"/>
      <c r="H269" s="198"/>
      <c r="I269" s="198"/>
      <c r="J269" s="200"/>
      <c r="K269" s="340"/>
      <c r="L269" s="200"/>
      <c r="M269" s="201"/>
      <c r="N269" s="201"/>
      <c r="O269" s="201"/>
      <c r="P269" s="201"/>
      <c r="Q269" s="201"/>
      <c r="R269" s="201"/>
      <c r="S269" s="201"/>
      <c r="T269" s="201"/>
      <c r="U269" s="221"/>
      <c r="V269" s="221"/>
      <c r="W269" s="221"/>
      <c r="X269" s="221"/>
      <c r="Y269" s="221"/>
      <c r="Z269" s="221"/>
      <c r="AA269" s="221"/>
      <c r="AB269" s="221"/>
    </row>
    <row r="270" spans="1:28" ht="17" thickBot="1" x14ac:dyDescent="0.25">
      <c r="A270" s="195"/>
      <c r="B270" s="196"/>
      <c r="C270" s="221"/>
      <c r="D270" s="196"/>
      <c r="E270" s="229"/>
      <c r="F270" s="229"/>
      <c r="G270" s="229"/>
      <c r="H270" s="198"/>
      <c r="I270" s="198"/>
      <c r="J270" s="200"/>
      <c r="K270" s="340"/>
      <c r="L270" s="200"/>
      <c r="M270" s="201"/>
      <c r="N270" s="201"/>
      <c r="O270" s="201"/>
      <c r="P270" s="201"/>
      <c r="Q270" s="201"/>
      <c r="R270" s="201"/>
      <c r="S270" s="201"/>
      <c r="T270" s="201"/>
      <c r="U270" s="221"/>
      <c r="V270" s="221"/>
      <c r="W270" s="221"/>
      <c r="X270" s="221"/>
      <c r="Y270" s="221"/>
      <c r="Z270" s="221"/>
      <c r="AA270" s="221"/>
      <c r="AB270" s="221"/>
    </row>
    <row r="271" spans="1:28" ht="17" thickBot="1" x14ac:dyDescent="0.25">
      <c r="A271" s="195"/>
      <c r="B271" s="196"/>
      <c r="C271" s="221"/>
      <c r="D271" s="196"/>
      <c r="E271" s="229"/>
      <c r="F271" s="229"/>
      <c r="G271" s="229"/>
      <c r="H271" s="198"/>
      <c r="I271" s="198"/>
      <c r="J271" s="200"/>
      <c r="K271" s="340"/>
      <c r="L271" s="200"/>
      <c r="M271" s="201"/>
      <c r="N271" s="201"/>
      <c r="O271" s="201"/>
      <c r="P271" s="201"/>
      <c r="Q271" s="201"/>
      <c r="R271" s="201"/>
      <c r="S271" s="201"/>
      <c r="T271" s="201"/>
      <c r="U271" s="221"/>
      <c r="V271" s="221"/>
      <c r="W271" s="221"/>
      <c r="X271" s="221"/>
      <c r="Y271" s="221"/>
      <c r="Z271" s="221"/>
      <c r="AA271" s="221"/>
      <c r="AB271" s="221"/>
    </row>
    <row r="272" spans="1:28" ht="17" thickBot="1" x14ac:dyDescent="0.25">
      <c r="A272" s="195"/>
      <c r="B272" s="196"/>
      <c r="C272" s="221"/>
      <c r="D272" s="196"/>
      <c r="E272" s="229"/>
      <c r="F272" s="229"/>
      <c r="G272" s="229"/>
      <c r="H272" s="198"/>
      <c r="I272" s="198"/>
      <c r="J272" s="200"/>
      <c r="K272" s="340"/>
      <c r="L272" s="200"/>
      <c r="M272" s="201"/>
      <c r="N272" s="201"/>
      <c r="O272" s="201"/>
      <c r="P272" s="201"/>
      <c r="Q272" s="201"/>
      <c r="R272" s="201"/>
      <c r="S272" s="201"/>
      <c r="T272" s="201"/>
      <c r="U272" s="221"/>
      <c r="V272" s="221"/>
      <c r="W272" s="221"/>
      <c r="X272" s="221"/>
      <c r="Y272" s="221"/>
      <c r="Z272" s="221"/>
      <c r="AA272" s="221"/>
      <c r="AB272" s="221"/>
    </row>
    <row r="273" spans="1:28" ht="17" thickBot="1" x14ac:dyDescent="0.25">
      <c r="A273" s="195"/>
      <c r="B273" s="196"/>
      <c r="C273" s="221"/>
      <c r="D273" s="196"/>
      <c r="E273" s="229"/>
      <c r="F273" s="229"/>
      <c r="G273" s="229"/>
      <c r="H273" s="198"/>
      <c r="I273" s="198"/>
      <c r="J273" s="200"/>
      <c r="K273" s="340"/>
      <c r="L273" s="200"/>
      <c r="M273" s="201"/>
      <c r="N273" s="201"/>
      <c r="O273" s="201"/>
      <c r="P273" s="201"/>
      <c r="Q273" s="201"/>
      <c r="R273" s="201"/>
      <c r="S273" s="201"/>
      <c r="T273" s="201"/>
      <c r="U273" s="221"/>
      <c r="V273" s="221"/>
      <c r="W273" s="221"/>
      <c r="X273" s="221"/>
      <c r="Y273" s="221"/>
      <c r="Z273" s="221"/>
      <c r="AA273" s="221"/>
      <c r="AB273" s="221"/>
    </row>
    <row r="274" spans="1:28" ht="17" thickBot="1" x14ac:dyDescent="0.25">
      <c r="A274" s="195"/>
      <c r="B274" s="196"/>
      <c r="C274" s="221"/>
      <c r="D274" s="196"/>
      <c r="E274" s="229"/>
      <c r="F274" s="229"/>
      <c r="G274" s="229"/>
      <c r="H274" s="198"/>
      <c r="I274" s="198"/>
      <c r="J274" s="200"/>
      <c r="K274" s="340"/>
      <c r="L274" s="200"/>
      <c r="M274" s="201"/>
      <c r="N274" s="201"/>
      <c r="O274" s="201"/>
      <c r="P274" s="201"/>
      <c r="Q274" s="201"/>
      <c r="R274" s="201"/>
      <c r="S274" s="201"/>
      <c r="T274" s="201"/>
      <c r="U274" s="221"/>
      <c r="V274" s="221"/>
      <c r="W274" s="221"/>
      <c r="X274" s="221"/>
      <c r="Y274" s="221"/>
      <c r="Z274" s="221"/>
      <c r="AA274" s="221"/>
      <c r="AB274" s="221"/>
    </row>
    <row r="275" spans="1:28" ht="17" thickBot="1" x14ac:dyDescent="0.25">
      <c r="A275" s="195"/>
      <c r="B275" s="196"/>
      <c r="C275" s="221"/>
      <c r="D275" s="196"/>
      <c r="E275" s="229"/>
      <c r="F275" s="229"/>
      <c r="G275" s="229"/>
      <c r="H275" s="198"/>
      <c r="I275" s="198"/>
      <c r="J275" s="200"/>
      <c r="K275" s="340"/>
      <c r="L275" s="200"/>
      <c r="M275" s="201"/>
      <c r="N275" s="201"/>
      <c r="O275" s="201"/>
      <c r="P275" s="201"/>
      <c r="Q275" s="201"/>
      <c r="R275" s="201"/>
      <c r="S275" s="201"/>
      <c r="T275" s="201"/>
      <c r="U275" s="221"/>
      <c r="V275" s="221"/>
      <c r="W275" s="221"/>
      <c r="X275" s="221"/>
      <c r="Y275" s="221"/>
      <c r="Z275" s="221"/>
      <c r="AA275" s="221"/>
      <c r="AB275" s="221"/>
    </row>
    <row r="276" spans="1:28" ht="17" thickBot="1" x14ac:dyDescent="0.25">
      <c r="A276" s="195"/>
      <c r="B276" s="196"/>
      <c r="C276" s="221"/>
      <c r="D276" s="196"/>
      <c r="E276" s="229"/>
      <c r="F276" s="229"/>
      <c r="G276" s="229"/>
      <c r="H276" s="198"/>
      <c r="I276" s="198"/>
      <c r="J276" s="200"/>
      <c r="K276" s="340"/>
      <c r="L276" s="200"/>
      <c r="M276" s="201"/>
      <c r="N276" s="201"/>
      <c r="O276" s="201"/>
      <c r="P276" s="201"/>
      <c r="Q276" s="201"/>
      <c r="R276" s="201"/>
      <c r="S276" s="201"/>
      <c r="T276" s="201"/>
      <c r="U276" s="221"/>
      <c r="V276" s="221"/>
      <c r="W276" s="221"/>
      <c r="X276" s="221"/>
      <c r="Y276" s="221"/>
      <c r="Z276" s="221"/>
      <c r="AA276" s="221"/>
      <c r="AB276" s="221"/>
    </row>
    <row r="277" spans="1:28" ht="17" thickBot="1" x14ac:dyDescent="0.25">
      <c r="A277" s="195"/>
      <c r="B277" s="196"/>
      <c r="C277" s="221"/>
      <c r="D277" s="196"/>
      <c r="E277" s="229"/>
      <c r="F277" s="229"/>
      <c r="G277" s="229"/>
      <c r="H277" s="198"/>
      <c r="I277" s="198"/>
      <c r="J277" s="200"/>
      <c r="K277" s="340"/>
      <c r="L277" s="200"/>
      <c r="M277" s="201"/>
      <c r="N277" s="201"/>
      <c r="O277" s="201"/>
      <c r="P277" s="201"/>
      <c r="Q277" s="201"/>
      <c r="R277" s="201"/>
      <c r="S277" s="201"/>
      <c r="T277" s="201"/>
      <c r="U277" s="221"/>
      <c r="V277" s="221"/>
      <c r="W277" s="221"/>
      <c r="X277" s="221"/>
      <c r="Y277" s="221"/>
      <c r="Z277" s="221"/>
      <c r="AA277" s="221"/>
      <c r="AB277" s="221"/>
    </row>
    <row r="278" spans="1:28" ht="17" thickBot="1" x14ac:dyDescent="0.25">
      <c r="A278" s="195"/>
      <c r="B278" s="196"/>
      <c r="C278" s="221"/>
      <c r="D278" s="196"/>
      <c r="E278" s="229"/>
      <c r="F278" s="229"/>
      <c r="G278" s="229"/>
      <c r="H278" s="198"/>
      <c r="I278" s="198"/>
      <c r="J278" s="200"/>
      <c r="K278" s="340"/>
      <c r="L278" s="200"/>
      <c r="M278" s="201"/>
      <c r="N278" s="201"/>
      <c r="O278" s="201"/>
      <c r="P278" s="201"/>
      <c r="Q278" s="201"/>
      <c r="R278" s="201"/>
      <c r="S278" s="201"/>
      <c r="T278" s="201"/>
      <c r="U278" s="221"/>
      <c r="V278" s="221"/>
      <c r="W278" s="221"/>
      <c r="X278" s="221"/>
      <c r="Y278" s="221"/>
      <c r="Z278" s="221"/>
      <c r="AA278" s="221"/>
      <c r="AB278" s="221"/>
    </row>
    <row r="279" spans="1:28" ht="17" thickBot="1" x14ac:dyDescent="0.25">
      <c r="A279" s="195"/>
      <c r="B279" s="196"/>
      <c r="C279" s="221"/>
      <c r="D279" s="196"/>
      <c r="E279" s="229"/>
      <c r="F279" s="229"/>
      <c r="G279" s="229"/>
      <c r="H279" s="198"/>
      <c r="I279" s="198"/>
      <c r="J279" s="200"/>
      <c r="K279" s="340"/>
      <c r="L279" s="200"/>
      <c r="M279" s="201"/>
      <c r="N279" s="201"/>
      <c r="O279" s="201"/>
      <c r="P279" s="201"/>
      <c r="Q279" s="201"/>
      <c r="R279" s="201"/>
      <c r="S279" s="201"/>
      <c r="T279" s="201"/>
      <c r="U279" s="221"/>
      <c r="V279" s="221"/>
      <c r="W279" s="221"/>
      <c r="X279" s="221"/>
      <c r="Y279" s="221"/>
      <c r="Z279" s="221"/>
      <c r="AA279" s="221"/>
      <c r="AB279" s="221"/>
    </row>
    <row r="280" spans="1:28" ht="17" thickBot="1" x14ac:dyDescent="0.25">
      <c r="A280" s="195"/>
      <c r="B280" s="196"/>
      <c r="C280" s="221"/>
      <c r="D280" s="196"/>
      <c r="E280" s="229"/>
      <c r="F280" s="229"/>
      <c r="G280" s="229"/>
      <c r="H280" s="198"/>
      <c r="I280" s="198"/>
      <c r="J280" s="200"/>
      <c r="K280" s="340"/>
      <c r="L280" s="200"/>
      <c r="M280" s="201"/>
      <c r="N280" s="201"/>
      <c r="O280" s="201"/>
      <c r="P280" s="201"/>
      <c r="Q280" s="201"/>
      <c r="R280" s="201"/>
      <c r="S280" s="201"/>
      <c r="T280" s="201"/>
      <c r="U280" s="221"/>
      <c r="V280" s="221"/>
      <c r="W280" s="221"/>
      <c r="X280" s="221"/>
      <c r="Y280" s="221"/>
      <c r="Z280" s="221"/>
      <c r="AA280" s="221"/>
      <c r="AB280" s="221"/>
    </row>
    <row r="281" spans="1:28" ht="17" thickBot="1" x14ac:dyDescent="0.25">
      <c r="A281" s="195"/>
      <c r="B281" s="196"/>
      <c r="C281" s="221"/>
      <c r="D281" s="196"/>
      <c r="E281" s="229"/>
      <c r="F281" s="229"/>
      <c r="G281" s="229"/>
      <c r="H281" s="198"/>
      <c r="I281" s="198"/>
      <c r="J281" s="200"/>
      <c r="K281" s="340"/>
      <c r="L281" s="200"/>
      <c r="M281" s="201"/>
      <c r="N281" s="201"/>
      <c r="O281" s="201"/>
      <c r="P281" s="201"/>
      <c r="Q281" s="201"/>
      <c r="R281" s="201"/>
      <c r="S281" s="201"/>
      <c r="T281" s="201"/>
      <c r="U281" s="221"/>
      <c r="V281" s="221"/>
      <c r="W281" s="221"/>
      <c r="X281" s="221"/>
      <c r="Y281" s="221"/>
      <c r="Z281" s="221"/>
      <c r="AA281" s="221"/>
      <c r="AB281" s="221"/>
    </row>
    <row r="282" spans="1:28" ht="17" thickBot="1" x14ac:dyDescent="0.25">
      <c r="A282" s="195"/>
      <c r="B282" s="196"/>
      <c r="C282" s="221"/>
      <c r="D282" s="196"/>
      <c r="E282" s="229"/>
      <c r="F282" s="229"/>
      <c r="G282" s="229"/>
      <c r="H282" s="198"/>
      <c r="I282" s="198"/>
      <c r="J282" s="200"/>
      <c r="K282" s="340"/>
      <c r="L282" s="200"/>
      <c r="M282" s="201"/>
      <c r="N282" s="201"/>
      <c r="O282" s="201"/>
      <c r="P282" s="201"/>
      <c r="Q282" s="201"/>
      <c r="R282" s="201"/>
      <c r="S282" s="201"/>
      <c r="T282" s="201"/>
      <c r="U282" s="221"/>
      <c r="V282" s="221"/>
      <c r="W282" s="221"/>
      <c r="X282" s="221"/>
      <c r="Y282" s="221"/>
      <c r="Z282" s="221"/>
      <c r="AA282" s="221"/>
      <c r="AB282" s="221"/>
    </row>
    <row r="283" spans="1:28" ht="17" thickBot="1" x14ac:dyDescent="0.25">
      <c r="A283" s="195"/>
      <c r="B283" s="196"/>
      <c r="C283" s="221"/>
      <c r="D283" s="196"/>
      <c r="E283" s="229"/>
      <c r="F283" s="229"/>
      <c r="G283" s="229"/>
      <c r="H283" s="198"/>
      <c r="I283" s="198"/>
      <c r="J283" s="200"/>
      <c r="K283" s="340"/>
      <c r="L283" s="200"/>
      <c r="M283" s="201"/>
      <c r="N283" s="201"/>
      <c r="O283" s="201"/>
      <c r="P283" s="201"/>
      <c r="Q283" s="201"/>
      <c r="R283" s="201"/>
      <c r="S283" s="201"/>
      <c r="T283" s="201"/>
      <c r="U283" s="221"/>
      <c r="V283" s="221"/>
      <c r="W283" s="221"/>
      <c r="X283" s="221"/>
      <c r="Y283" s="221"/>
      <c r="Z283" s="221"/>
      <c r="AA283" s="221"/>
      <c r="AB283" s="221"/>
    </row>
    <row r="284" spans="1:28" ht="17" thickBot="1" x14ac:dyDescent="0.25">
      <c r="A284" s="195"/>
      <c r="B284" s="196"/>
      <c r="C284" s="221"/>
      <c r="D284" s="196"/>
      <c r="E284" s="229"/>
      <c r="F284" s="229"/>
      <c r="G284" s="229"/>
      <c r="H284" s="198"/>
      <c r="I284" s="198"/>
      <c r="J284" s="200"/>
      <c r="K284" s="340"/>
      <c r="L284" s="200"/>
      <c r="M284" s="201"/>
      <c r="N284" s="201"/>
      <c r="O284" s="201"/>
      <c r="P284" s="201"/>
      <c r="Q284" s="201"/>
      <c r="R284" s="201"/>
      <c r="S284" s="201"/>
      <c r="T284" s="201"/>
      <c r="U284" s="221"/>
      <c r="V284" s="221"/>
      <c r="W284" s="221"/>
      <c r="X284" s="221"/>
      <c r="Y284" s="221"/>
      <c r="Z284" s="221"/>
      <c r="AA284" s="221"/>
      <c r="AB284" s="221"/>
    </row>
    <row r="285" spans="1:28" ht="17" thickBot="1" x14ac:dyDescent="0.25">
      <c r="A285" s="195"/>
      <c r="B285" s="196"/>
      <c r="C285" s="221"/>
      <c r="D285" s="196"/>
      <c r="E285" s="229"/>
      <c r="F285" s="229"/>
      <c r="G285" s="229"/>
      <c r="H285" s="198"/>
      <c r="I285" s="198"/>
      <c r="J285" s="200"/>
      <c r="K285" s="340"/>
      <c r="L285" s="200"/>
      <c r="M285" s="201"/>
      <c r="N285" s="201"/>
      <c r="O285" s="201"/>
      <c r="P285" s="201"/>
      <c r="Q285" s="201"/>
      <c r="R285" s="201"/>
      <c r="S285" s="201"/>
      <c r="T285" s="201"/>
      <c r="U285" s="221"/>
      <c r="V285" s="221"/>
      <c r="W285" s="221"/>
      <c r="X285" s="221"/>
      <c r="Y285" s="221"/>
      <c r="Z285" s="221"/>
      <c r="AA285" s="221"/>
      <c r="AB285" s="221"/>
    </row>
    <row r="286" spans="1:28" ht="17" thickBot="1" x14ac:dyDescent="0.25">
      <c r="A286" s="195"/>
      <c r="B286" s="196"/>
      <c r="C286" s="221"/>
      <c r="D286" s="196"/>
      <c r="E286" s="229"/>
      <c r="F286" s="229"/>
      <c r="G286" s="229"/>
      <c r="H286" s="198"/>
      <c r="I286" s="198"/>
      <c r="J286" s="200"/>
      <c r="K286" s="340"/>
      <c r="L286" s="200"/>
      <c r="M286" s="201"/>
      <c r="N286" s="201"/>
      <c r="O286" s="201"/>
      <c r="P286" s="201"/>
      <c r="Q286" s="201"/>
      <c r="R286" s="201"/>
      <c r="S286" s="201"/>
      <c r="T286" s="201"/>
      <c r="U286" s="221"/>
      <c r="V286" s="221"/>
      <c r="W286" s="221"/>
      <c r="X286" s="221"/>
      <c r="Y286" s="221"/>
      <c r="Z286" s="221"/>
      <c r="AA286" s="221"/>
      <c r="AB286" s="221"/>
    </row>
    <row r="287" spans="1:28" ht="17" thickBot="1" x14ac:dyDescent="0.25">
      <c r="A287" s="195"/>
      <c r="B287" s="196"/>
      <c r="C287" s="221"/>
      <c r="D287" s="196"/>
      <c r="E287" s="229"/>
      <c r="F287" s="229"/>
      <c r="G287" s="229"/>
      <c r="H287" s="198"/>
      <c r="I287" s="198"/>
      <c r="J287" s="200"/>
      <c r="K287" s="340"/>
      <c r="L287" s="200"/>
      <c r="M287" s="201"/>
      <c r="N287" s="201"/>
      <c r="O287" s="201"/>
      <c r="P287" s="201"/>
      <c r="Q287" s="201"/>
      <c r="R287" s="201"/>
      <c r="S287" s="201"/>
      <c r="T287" s="201"/>
      <c r="U287" s="221"/>
      <c r="V287" s="221"/>
      <c r="W287" s="221"/>
      <c r="X287" s="221"/>
      <c r="Y287" s="221"/>
      <c r="Z287" s="221"/>
      <c r="AA287" s="221"/>
      <c r="AB287" s="221"/>
    </row>
    <row r="288" spans="1:28" ht="17" thickBot="1" x14ac:dyDescent="0.25">
      <c r="A288" s="195"/>
      <c r="B288" s="196"/>
      <c r="C288" s="221"/>
      <c r="D288" s="196"/>
      <c r="E288" s="229"/>
      <c r="F288" s="229"/>
      <c r="G288" s="229"/>
      <c r="H288" s="198"/>
      <c r="I288" s="198"/>
      <c r="J288" s="200"/>
      <c r="K288" s="340"/>
      <c r="L288" s="200"/>
      <c r="M288" s="201"/>
      <c r="N288" s="201"/>
      <c r="O288" s="201"/>
      <c r="P288" s="201"/>
      <c r="Q288" s="201"/>
      <c r="R288" s="201"/>
      <c r="S288" s="201"/>
      <c r="T288" s="201"/>
      <c r="U288" s="221"/>
      <c r="V288" s="221"/>
      <c r="W288" s="221"/>
      <c r="X288" s="221"/>
      <c r="Y288" s="221"/>
      <c r="Z288" s="221"/>
      <c r="AA288" s="221"/>
      <c r="AB288" s="221"/>
    </row>
    <row r="289" spans="1:28" ht="17" thickBot="1" x14ac:dyDescent="0.25">
      <c r="A289" s="195"/>
      <c r="B289" s="196"/>
      <c r="C289" s="221"/>
      <c r="D289" s="196"/>
      <c r="E289" s="229"/>
      <c r="F289" s="229"/>
      <c r="G289" s="229"/>
      <c r="H289" s="198"/>
      <c r="I289" s="198"/>
      <c r="J289" s="200"/>
      <c r="K289" s="340"/>
      <c r="L289" s="200"/>
      <c r="M289" s="201"/>
      <c r="N289" s="201"/>
      <c r="O289" s="201"/>
      <c r="P289" s="201"/>
      <c r="Q289" s="201"/>
      <c r="R289" s="201"/>
      <c r="S289" s="201"/>
      <c r="T289" s="201"/>
      <c r="U289" s="221"/>
      <c r="V289" s="221"/>
      <c r="W289" s="221"/>
      <c r="X289" s="221"/>
      <c r="Y289" s="221"/>
      <c r="Z289" s="221"/>
      <c r="AA289" s="221"/>
      <c r="AB289" s="221"/>
    </row>
    <row r="290" spans="1:28" ht="17" thickBot="1" x14ac:dyDescent="0.25">
      <c r="A290" s="195"/>
      <c r="B290" s="196"/>
      <c r="C290" s="221"/>
      <c r="D290" s="196"/>
      <c r="E290" s="229"/>
      <c r="F290" s="229"/>
      <c r="G290" s="229"/>
      <c r="H290" s="198"/>
      <c r="I290" s="198"/>
      <c r="J290" s="200"/>
      <c r="K290" s="340"/>
      <c r="L290" s="200"/>
      <c r="M290" s="201"/>
      <c r="N290" s="201"/>
      <c r="O290" s="201"/>
      <c r="P290" s="201"/>
      <c r="Q290" s="201"/>
      <c r="R290" s="201"/>
      <c r="S290" s="201"/>
      <c r="T290" s="201"/>
      <c r="U290" s="221"/>
      <c r="V290" s="221"/>
      <c r="W290" s="221"/>
      <c r="X290" s="221"/>
      <c r="Y290" s="221"/>
      <c r="Z290" s="221"/>
      <c r="AA290" s="221"/>
      <c r="AB290" s="221"/>
    </row>
    <row r="291" spans="1:28" ht="17" thickBot="1" x14ac:dyDescent="0.25">
      <c r="A291" s="195"/>
      <c r="B291" s="196"/>
      <c r="C291" s="221"/>
      <c r="D291" s="196"/>
      <c r="E291" s="229"/>
      <c r="F291" s="229"/>
      <c r="G291" s="229"/>
      <c r="H291" s="198"/>
      <c r="I291" s="198"/>
      <c r="J291" s="200"/>
      <c r="K291" s="340"/>
      <c r="L291" s="200"/>
      <c r="M291" s="201"/>
      <c r="N291" s="201"/>
      <c r="O291" s="201"/>
      <c r="P291" s="201"/>
      <c r="Q291" s="201"/>
      <c r="R291" s="201"/>
      <c r="S291" s="201"/>
      <c r="T291" s="201"/>
      <c r="U291" s="221"/>
      <c r="V291" s="221"/>
      <c r="W291" s="221"/>
      <c r="X291" s="221"/>
      <c r="Y291" s="221"/>
      <c r="Z291" s="221"/>
      <c r="AA291" s="221"/>
      <c r="AB291" s="221"/>
    </row>
    <row r="292" spans="1:28" ht="17" thickBot="1" x14ac:dyDescent="0.25">
      <c r="A292" s="195"/>
      <c r="B292" s="196"/>
      <c r="C292" s="221"/>
      <c r="D292" s="196"/>
      <c r="E292" s="229"/>
      <c r="F292" s="229"/>
      <c r="G292" s="229"/>
      <c r="H292" s="198"/>
      <c r="I292" s="198"/>
      <c r="J292" s="200"/>
      <c r="K292" s="340"/>
      <c r="L292" s="200"/>
      <c r="M292" s="201"/>
      <c r="N292" s="201"/>
      <c r="O292" s="201"/>
      <c r="P292" s="201"/>
      <c r="Q292" s="201"/>
      <c r="R292" s="201"/>
      <c r="S292" s="201"/>
      <c r="T292" s="201"/>
      <c r="U292" s="221"/>
      <c r="V292" s="221"/>
      <c r="W292" s="221"/>
      <c r="X292" s="221"/>
      <c r="Y292" s="221"/>
      <c r="Z292" s="221"/>
      <c r="AA292" s="221"/>
      <c r="AB292" s="221"/>
    </row>
    <row r="293" spans="1:28" ht="17" thickBot="1" x14ac:dyDescent="0.25">
      <c r="A293" s="195"/>
      <c r="B293" s="196"/>
      <c r="C293" s="221"/>
      <c r="D293" s="196"/>
      <c r="E293" s="229"/>
      <c r="F293" s="229"/>
      <c r="G293" s="229"/>
      <c r="H293" s="198"/>
      <c r="I293" s="198"/>
      <c r="J293" s="200"/>
      <c r="K293" s="340"/>
      <c r="L293" s="200"/>
      <c r="M293" s="201"/>
      <c r="N293" s="201"/>
      <c r="O293" s="201"/>
      <c r="P293" s="201"/>
      <c r="Q293" s="201"/>
      <c r="R293" s="201"/>
      <c r="S293" s="201"/>
      <c r="T293" s="201"/>
      <c r="U293" s="221"/>
      <c r="V293" s="221"/>
      <c r="W293" s="221"/>
      <c r="X293" s="221"/>
      <c r="Y293" s="221"/>
      <c r="Z293" s="221"/>
      <c r="AA293" s="221"/>
      <c r="AB293" s="221"/>
    </row>
    <row r="294" spans="1:28" ht="17" thickBot="1" x14ac:dyDescent="0.25">
      <c r="A294" s="195"/>
      <c r="B294" s="196"/>
      <c r="C294" s="221"/>
      <c r="D294" s="196"/>
      <c r="E294" s="229"/>
      <c r="F294" s="229"/>
      <c r="G294" s="229"/>
      <c r="H294" s="198"/>
      <c r="I294" s="198"/>
      <c r="J294" s="200"/>
      <c r="K294" s="340"/>
      <c r="L294" s="200"/>
      <c r="M294" s="201"/>
      <c r="N294" s="201"/>
      <c r="O294" s="201"/>
      <c r="P294" s="201"/>
      <c r="Q294" s="201"/>
      <c r="R294" s="201"/>
      <c r="S294" s="201"/>
      <c r="T294" s="201"/>
      <c r="U294" s="221"/>
      <c r="V294" s="221"/>
      <c r="W294" s="221"/>
      <c r="X294" s="221"/>
      <c r="Y294" s="221"/>
      <c r="Z294" s="221"/>
      <c r="AA294" s="221"/>
      <c r="AB294" s="221"/>
    </row>
    <row r="295" spans="1:28" ht="17" thickBot="1" x14ac:dyDescent="0.25">
      <c r="A295" s="195"/>
      <c r="B295" s="196"/>
      <c r="C295" s="221"/>
      <c r="D295" s="196"/>
      <c r="E295" s="229"/>
      <c r="F295" s="229"/>
      <c r="G295" s="229"/>
      <c r="H295" s="198"/>
      <c r="I295" s="198"/>
      <c r="J295" s="200"/>
      <c r="K295" s="340"/>
      <c r="L295" s="200"/>
      <c r="M295" s="201"/>
      <c r="N295" s="201"/>
      <c r="O295" s="201"/>
      <c r="P295" s="201"/>
      <c r="Q295" s="201"/>
      <c r="R295" s="201"/>
      <c r="S295" s="201"/>
      <c r="T295" s="201"/>
      <c r="U295" s="221"/>
      <c r="V295" s="221"/>
      <c r="W295" s="221"/>
      <c r="X295" s="221"/>
      <c r="Y295" s="221"/>
      <c r="Z295" s="221"/>
      <c r="AA295" s="221"/>
      <c r="AB295" s="221"/>
    </row>
    <row r="296" spans="1:28" ht="17" thickBot="1" x14ac:dyDescent="0.25">
      <c r="A296" s="195"/>
      <c r="B296" s="196"/>
      <c r="C296" s="221"/>
      <c r="D296" s="196"/>
      <c r="E296" s="229"/>
      <c r="F296" s="229"/>
      <c r="G296" s="229"/>
      <c r="H296" s="198"/>
      <c r="I296" s="198"/>
      <c r="J296" s="200"/>
      <c r="K296" s="340"/>
      <c r="L296" s="200"/>
      <c r="M296" s="201"/>
      <c r="N296" s="201"/>
      <c r="O296" s="201"/>
      <c r="P296" s="201"/>
      <c r="Q296" s="201"/>
      <c r="R296" s="201"/>
      <c r="S296" s="201"/>
      <c r="T296" s="201"/>
      <c r="U296" s="221"/>
      <c r="V296" s="221"/>
      <c r="W296" s="221"/>
      <c r="X296" s="221"/>
      <c r="Y296" s="221"/>
      <c r="Z296" s="221"/>
      <c r="AA296" s="221"/>
      <c r="AB296" s="221"/>
    </row>
    <row r="297" spans="1:28" ht="17" thickBot="1" x14ac:dyDescent="0.25">
      <c r="A297" s="195"/>
      <c r="B297" s="196"/>
      <c r="C297" s="221"/>
      <c r="D297" s="196"/>
      <c r="E297" s="229"/>
      <c r="F297" s="229"/>
      <c r="G297" s="229"/>
      <c r="H297" s="198"/>
      <c r="I297" s="198"/>
      <c r="J297" s="200"/>
      <c r="K297" s="340"/>
      <c r="L297" s="200"/>
      <c r="M297" s="201"/>
      <c r="N297" s="201"/>
      <c r="O297" s="201"/>
      <c r="P297" s="201"/>
      <c r="Q297" s="201"/>
      <c r="R297" s="201"/>
      <c r="S297" s="201"/>
      <c r="T297" s="201"/>
      <c r="U297" s="221"/>
      <c r="V297" s="221"/>
      <c r="W297" s="221"/>
      <c r="X297" s="221"/>
      <c r="Y297" s="221"/>
      <c r="Z297" s="221"/>
      <c r="AA297" s="221"/>
      <c r="AB297" s="221"/>
    </row>
    <row r="298" spans="1:28" ht="17" thickBot="1" x14ac:dyDescent="0.25">
      <c r="A298" s="195"/>
      <c r="B298" s="196"/>
      <c r="C298" s="221"/>
      <c r="D298" s="196"/>
      <c r="E298" s="229"/>
      <c r="F298" s="229"/>
      <c r="G298" s="229"/>
      <c r="H298" s="198"/>
      <c r="I298" s="198"/>
      <c r="J298" s="200"/>
      <c r="K298" s="340"/>
      <c r="L298" s="200"/>
      <c r="M298" s="201"/>
      <c r="N298" s="201"/>
      <c r="O298" s="201"/>
      <c r="P298" s="201"/>
      <c r="Q298" s="201"/>
      <c r="R298" s="201"/>
      <c r="S298" s="201"/>
      <c r="T298" s="201"/>
      <c r="U298" s="221"/>
      <c r="V298" s="221"/>
      <c r="W298" s="221"/>
      <c r="X298" s="221"/>
      <c r="Y298" s="221"/>
      <c r="Z298" s="221"/>
      <c r="AA298" s="221"/>
      <c r="AB298" s="221"/>
    </row>
    <row r="299" spans="1:28" ht="17" thickBot="1" x14ac:dyDescent="0.25">
      <c r="A299" s="195"/>
      <c r="B299" s="196"/>
      <c r="C299" s="221"/>
      <c r="D299" s="196"/>
      <c r="E299" s="229"/>
      <c r="F299" s="229"/>
      <c r="G299" s="229"/>
      <c r="H299" s="198"/>
      <c r="I299" s="198"/>
      <c r="J299" s="200"/>
      <c r="K299" s="340"/>
      <c r="L299" s="200"/>
      <c r="M299" s="201"/>
      <c r="N299" s="201"/>
      <c r="O299" s="201"/>
      <c r="P299" s="201"/>
      <c r="Q299" s="201"/>
      <c r="R299" s="201"/>
      <c r="S299" s="201"/>
      <c r="T299" s="201"/>
      <c r="U299" s="221"/>
      <c r="V299" s="221"/>
      <c r="W299" s="221"/>
      <c r="X299" s="221"/>
      <c r="Y299" s="221"/>
      <c r="Z299" s="221"/>
      <c r="AA299" s="221"/>
      <c r="AB299" s="221"/>
    </row>
    <row r="300" spans="1:28" ht="17" thickBot="1" x14ac:dyDescent="0.25">
      <c r="A300" s="195"/>
      <c r="B300" s="196"/>
      <c r="C300" s="221"/>
      <c r="D300" s="196"/>
      <c r="E300" s="229"/>
      <c r="F300" s="229"/>
      <c r="G300" s="229"/>
      <c r="H300" s="198"/>
      <c r="I300" s="198"/>
      <c r="J300" s="200"/>
      <c r="K300" s="340"/>
      <c r="L300" s="200"/>
      <c r="M300" s="201"/>
      <c r="N300" s="201"/>
      <c r="O300" s="201"/>
      <c r="P300" s="201"/>
      <c r="Q300" s="201"/>
      <c r="R300" s="201"/>
      <c r="S300" s="201"/>
      <c r="T300" s="201"/>
      <c r="U300" s="221"/>
      <c r="V300" s="221"/>
      <c r="W300" s="221"/>
      <c r="X300" s="221"/>
      <c r="Y300" s="221"/>
      <c r="Z300" s="221"/>
      <c r="AA300" s="221"/>
      <c r="AB300" s="221"/>
    </row>
    <row r="301" spans="1:28" ht="17" thickBot="1" x14ac:dyDescent="0.25">
      <c r="A301" s="195"/>
      <c r="B301" s="196"/>
      <c r="C301" s="221"/>
      <c r="D301" s="196"/>
      <c r="E301" s="229"/>
      <c r="F301" s="229"/>
      <c r="G301" s="229"/>
      <c r="H301" s="198"/>
      <c r="I301" s="198"/>
      <c r="J301" s="200"/>
      <c r="K301" s="340"/>
      <c r="L301" s="200"/>
      <c r="M301" s="201"/>
      <c r="N301" s="201"/>
      <c r="O301" s="201"/>
      <c r="P301" s="201"/>
      <c r="Q301" s="201"/>
      <c r="R301" s="201"/>
      <c r="S301" s="201"/>
      <c r="T301" s="201"/>
      <c r="U301" s="221"/>
      <c r="V301" s="221"/>
      <c r="W301" s="221"/>
      <c r="X301" s="221"/>
      <c r="Y301" s="221"/>
      <c r="Z301" s="221"/>
      <c r="AA301" s="221"/>
      <c r="AB301" s="221"/>
    </row>
    <row r="302" spans="1:28" ht="17" thickBot="1" x14ac:dyDescent="0.25">
      <c r="A302" s="195"/>
      <c r="B302" s="196"/>
      <c r="C302" s="221"/>
      <c r="D302" s="196"/>
      <c r="E302" s="229"/>
      <c r="F302" s="229"/>
      <c r="G302" s="229"/>
      <c r="H302" s="198"/>
      <c r="I302" s="198"/>
      <c r="J302" s="200"/>
      <c r="K302" s="340"/>
      <c r="L302" s="200"/>
      <c r="M302" s="201"/>
      <c r="N302" s="201"/>
      <c r="O302" s="201"/>
      <c r="P302" s="201"/>
      <c r="Q302" s="201"/>
      <c r="R302" s="201"/>
      <c r="S302" s="201"/>
      <c r="T302" s="201"/>
      <c r="U302" s="221"/>
      <c r="V302" s="221"/>
      <c r="W302" s="221"/>
      <c r="X302" s="221"/>
      <c r="Y302" s="221"/>
      <c r="Z302" s="221"/>
      <c r="AA302" s="221"/>
      <c r="AB302" s="221"/>
    </row>
    <row r="303" spans="1:28" ht="17" thickBot="1" x14ac:dyDescent="0.25">
      <c r="A303" s="195"/>
      <c r="B303" s="196"/>
      <c r="C303" s="221"/>
      <c r="D303" s="196"/>
      <c r="E303" s="229"/>
      <c r="F303" s="229"/>
      <c r="G303" s="229"/>
      <c r="H303" s="198"/>
      <c r="I303" s="198"/>
      <c r="J303" s="200"/>
      <c r="K303" s="340"/>
      <c r="L303" s="200"/>
      <c r="M303" s="201"/>
      <c r="N303" s="201"/>
      <c r="O303" s="201"/>
      <c r="P303" s="201"/>
      <c r="Q303" s="201"/>
      <c r="R303" s="201"/>
      <c r="S303" s="201"/>
      <c r="T303" s="201"/>
      <c r="U303" s="221"/>
      <c r="V303" s="221"/>
      <c r="W303" s="221"/>
      <c r="X303" s="221"/>
      <c r="Y303" s="221"/>
      <c r="Z303" s="221"/>
      <c r="AA303" s="221"/>
      <c r="AB303" s="221"/>
    </row>
    <row r="304" spans="1:28" ht="17" thickBot="1" x14ac:dyDescent="0.25">
      <c r="A304" s="195"/>
      <c r="B304" s="196"/>
      <c r="C304" s="221"/>
      <c r="D304" s="196"/>
      <c r="E304" s="229"/>
      <c r="F304" s="229"/>
      <c r="G304" s="229"/>
      <c r="H304" s="198"/>
      <c r="I304" s="198"/>
      <c r="J304" s="200"/>
      <c r="K304" s="340"/>
      <c r="L304" s="200"/>
      <c r="M304" s="201"/>
      <c r="N304" s="201"/>
      <c r="O304" s="201"/>
      <c r="P304" s="201"/>
      <c r="Q304" s="201"/>
      <c r="R304" s="201"/>
      <c r="S304" s="201"/>
      <c r="T304" s="201"/>
      <c r="U304" s="221"/>
      <c r="V304" s="221"/>
      <c r="W304" s="221"/>
      <c r="X304" s="221"/>
      <c r="Y304" s="221"/>
      <c r="Z304" s="221"/>
      <c r="AA304" s="221"/>
      <c r="AB304" s="221"/>
    </row>
    <row r="305" spans="1:28" ht="17" thickBot="1" x14ac:dyDescent="0.25">
      <c r="A305" s="195"/>
      <c r="B305" s="196"/>
      <c r="C305" s="221"/>
      <c r="D305" s="196"/>
      <c r="E305" s="229"/>
      <c r="F305" s="229"/>
      <c r="G305" s="229"/>
      <c r="H305" s="198"/>
      <c r="I305" s="198"/>
      <c r="J305" s="200"/>
      <c r="K305" s="340"/>
      <c r="L305" s="200"/>
      <c r="M305" s="201"/>
      <c r="N305" s="201"/>
      <c r="O305" s="201"/>
      <c r="P305" s="201"/>
      <c r="Q305" s="201"/>
      <c r="R305" s="201"/>
      <c r="S305" s="201"/>
      <c r="T305" s="201"/>
      <c r="U305" s="221"/>
      <c r="V305" s="221"/>
      <c r="W305" s="221"/>
      <c r="X305" s="221"/>
      <c r="Y305" s="221"/>
      <c r="Z305" s="221"/>
      <c r="AA305" s="221"/>
      <c r="AB305" s="221"/>
    </row>
    <row r="306" spans="1:28" ht="17" thickBot="1" x14ac:dyDescent="0.25">
      <c r="A306" s="195"/>
      <c r="B306" s="196"/>
      <c r="C306" s="221"/>
      <c r="D306" s="196"/>
      <c r="E306" s="229"/>
      <c r="F306" s="229"/>
      <c r="G306" s="229"/>
      <c r="H306" s="198"/>
      <c r="I306" s="198"/>
      <c r="J306" s="200"/>
      <c r="K306" s="340"/>
      <c r="L306" s="200"/>
      <c r="M306" s="201"/>
      <c r="N306" s="201"/>
      <c r="O306" s="201"/>
      <c r="P306" s="201"/>
      <c r="Q306" s="201"/>
      <c r="R306" s="201"/>
      <c r="S306" s="201"/>
      <c r="T306" s="201"/>
      <c r="U306" s="221"/>
      <c r="V306" s="221"/>
      <c r="W306" s="221"/>
      <c r="X306" s="221"/>
      <c r="Y306" s="221"/>
      <c r="Z306" s="221"/>
      <c r="AA306" s="221"/>
      <c r="AB306" s="221"/>
    </row>
    <row r="307" spans="1:28" ht="17" thickBot="1" x14ac:dyDescent="0.25">
      <c r="A307" s="195"/>
      <c r="B307" s="196"/>
      <c r="C307" s="221"/>
      <c r="D307" s="196"/>
      <c r="E307" s="229"/>
      <c r="F307" s="229"/>
      <c r="G307" s="229"/>
      <c r="H307" s="198"/>
      <c r="I307" s="198"/>
      <c r="J307" s="200"/>
      <c r="K307" s="340"/>
      <c r="L307" s="200"/>
      <c r="M307" s="201"/>
      <c r="N307" s="201"/>
      <c r="O307" s="201"/>
      <c r="P307" s="201"/>
      <c r="Q307" s="201"/>
      <c r="R307" s="201"/>
      <c r="S307" s="201"/>
      <c r="T307" s="201"/>
      <c r="U307" s="221"/>
      <c r="V307" s="221"/>
      <c r="W307" s="221"/>
      <c r="X307" s="221"/>
      <c r="Y307" s="221"/>
      <c r="Z307" s="221"/>
      <c r="AA307" s="221"/>
      <c r="AB307" s="221"/>
    </row>
    <row r="308" spans="1:28" ht="17" thickBot="1" x14ac:dyDescent="0.25">
      <c r="A308" s="195"/>
      <c r="B308" s="196"/>
      <c r="C308" s="221"/>
      <c r="D308" s="196"/>
      <c r="E308" s="229"/>
      <c r="F308" s="229"/>
      <c r="G308" s="229"/>
      <c r="H308" s="198"/>
      <c r="I308" s="198"/>
      <c r="J308" s="200"/>
      <c r="K308" s="340"/>
      <c r="L308" s="200"/>
      <c r="M308" s="201"/>
      <c r="N308" s="201"/>
      <c r="O308" s="201"/>
      <c r="P308" s="201"/>
      <c r="Q308" s="201"/>
      <c r="R308" s="201"/>
      <c r="S308" s="201"/>
      <c r="T308" s="201"/>
      <c r="U308" s="221"/>
      <c r="V308" s="221"/>
      <c r="W308" s="221"/>
      <c r="X308" s="221"/>
      <c r="Y308" s="221"/>
      <c r="Z308" s="221"/>
      <c r="AA308" s="221"/>
      <c r="AB308" s="221"/>
    </row>
    <row r="309" spans="1:28" ht="17" thickBot="1" x14ac:dyDescent="0.25">
      <c r="A309" s="195"/>
      <c r="B309" s="196"/>
      <c r="C309" s="221"/>
      <c r="D309" s="196"/>
      <c r="E309" s="229"/>
      <c r="F309" s="229"/>
      <c r="G309" s="229"/>
      <c r="H309" s="198"/>
      <c r="I309" s="198"/>
      <c r="J309" s="200"/>
      <c r="K309" s="340"/>
      <c r="L309" s="200"/>
      <c r="M309" s="201"/>
      <c r="N309" s="201"/>
      <c r="O309" s="201"/>
      <c r="P309" s="201"/>
      <c r="Q309" s="201"/>
      <c r="R309" s="201"/>
      <c r="S309" s="201"/>
      <c r="T309" s="201"/>
      <c r="U309" s="221"/>
      <c r="V309" s="221"/>
      <c r="W309" s="221"/>
      <c r="X309" s="221"/>
      <c r="Y309" s="221"/>
      <c r="Z309" s="221"/>
      <c r="AA309" s="221"/>
      <c r="AB309" s="221"/>
    </row>
    <row r="310" spans="1:28" ht="17" thickBot="1" x14ac:dyDescent="0.25">
      <c r="A310" s="195"/>
      <c r="B310" s="196"/>
      <c r="C310" s="221"/>
      <c r="D310" s="196"/>
      <c r="E310" s="229"/>
      <c r="F310" s="229"/>
      <c r="G310" s="229"/>
      <c r="H310" s="198"/>
      <c r="I310" s="198"/>
      <c r="J310" s="200"/>
      <c r="K310" s="340"/>
      <c r="L310" s="200"/>
      <c r="M310" s="201"/>
      <c r="N310" s="201"/>
      <c r="O310" s="201"/>
      <c r="P310" s="201"/>
      <c r="Q310" s="201"/>
      <c r="R310" s="201"/>
      <c r="S310" s="201"/>
      <c r="T310" s="201"/>
      <c r="U310" s="221"/>
      <c r="V310" s="221"/>
      <c r="W310" s="221"/>
      <c r="X310" s="221"/>
      <c r="Y310" s="221"/>
      <c r="Z310" s="221"/>
      <c r="AA310" s="221"/>
      <c r="AB310" s="221"/>
    </row>
    <row r="311" spans="1:28" ht="17" thickBot="1" x14ac:dyDescent="0.25">
      <c r="A311" s="195"/>
      <c r="B311" s="196"/>
      <c r="C311" s="221"/>
      <c r="D311" s="196"/>
      <c r="E311" s="229"/>
      <c r="F311" s="229"/>
      <c r="G311" s="229"/>
      <c r="H311" s="198"/>
      <c r="I311" s="198"/>
      <c r="J311" s="200"/>
      <c r="K311" s="340"/>
      <c r="L311" s="200"/>
      <c r="M311" s="201"/>
      <c r="N311" s="201"/>
      <c r="O311" s="201"/>
      <c r="P311" s="201"/>
      <c r="Q311" s="201"/>
      <c r="R311" s="201"/>
      <c r="S311" s="201"/>
      <c r="T311" s="201"/>
      <c r="U311" s="221"/>
      <c r="V311" s="221"/>
      <c r="W311" s="221"/>
      <c r="X311" s="221"/>
      <c r="Y311" s="221"/>
      <c r="Z311" s="221"/>
      <c r="AA311" s="221"/>
      <c r="AB311" s="221"/>
    </row>
    <row r="312" spans="1:28" ht="17" thickBot="1" x14ac:dyDescent="0.25">
      <c r="A312" s="195"/>
      <c r="B312" s="196"/>
      <c r="C312" s="221"/>
      <c r="D312" s="196"/>
      <c r="E312" s="229"/>
      <c r="F312" s="229"/>
      <c r="G312" s="229"/>
      <c r="H312" s="198"/>
      <c r="I312" s="198"/>
      <c r="J312" s="200"/>
      <c r="K312" s="340"/>
      <c r="L312" s="200"/>
      <c r="M312" s="201"/>
      <c r="N312" s="201"/>
      <c r="O312" s="201"/>
      <c r="P312" s="201"/>
      <c r="Q312" s="201"/>
      <c r="R312" s="201"/>
      <c r="S312" s="201"/>
      <c r="T312" s="201"/>
      <c r="U312" s="221"/>
      <c r="V312" s="221"/>
      <c r="W312" s="221"/>
      <c r="X312" s="221"/>
      <c r="Y312" s="221"/>
      <c r="Z312" s="221"/>
      <c r="AA312" s="221"/>
      <c r="AB312" s="221"/>
    </row>
    <row r="313" spans="1:28" ht="17" thickBot="1" x14ac:dyDescent="0.25">
      <c r="A313" s="195"/>
      <c r="B313" s="196"/>
      <c r="C313" s="221"/>
      <c r="D313" s="196"/>
      <c r="E313" s="229"/>
      <c r="F313" s="229"/>
      <c r="G313" s="229"/>
      <c r="H313" s="198"/>
      <c r="I313" s="198"/>
      <c r="J313" s="200"/>
      <c r="K313" s="340"/>
      <c r="L313" s="200"/>
      <c r="M313" s="201"/>
      <c r="N313" s="201"/>
      <c r="O313" s="201"/>
      <c r="P313" s="201"/>
      <c r="Q313" s="201"/>
      <c r="R313" s="201"/>
      <c r="S313" s="201"/>
      <c r="T313" s="201"/>
      <c r="U313" s="221"/>
      <c r="V313" s="221"/>
      <c r="W313" s="221"/>
      <c r="X313" s="221"/>
      <c r="Y313" s="221"/>
      <c r="Z313" s="221"/>
      <c r="AA313" s="221"/>
      <c r="AB313" s="221"/>
    </row>
    <row r="314" spans="1:28" ht="17" thickBot="1" x14ac:dyDescent="0.25">
      <c r="A314" s="195"/>
      <c r="B314" s="196"/>
      <c r="C314" s="221"/>
      <c r="D314" s="196"/>
      <c r="E314" s="229"/>
      <c r="F314" s="229"/>
      <c r="G314" s="229"/>
      <c r="H314" s="198"/>
      <c r="I314" s="198"/>
      <c r="J314" s="200"/>
      <c r="K314" s="340"/>
      <c r="L314" s="200"/>
      <c r="M314" s="201"/>
      <c r="N314" s="201"/>
      <c r="O314" s="201"/>
      <c r="P314" s="201"/>
      <c r="Q314" s="201"/>
      <c r="R314" s="201"/>
      <c r="S314" s="201"/>
      <c r="T314" s="201"/>
      <c r="U314" s="221"/>
      <c r="V314" s="221"/>
      <c r="W314" s="221"/>
      <c r="X314" s="221"/>
      <c r="Y314" s="221"/>
      <c r="Z314" s="221"/>
      <c r="AA314" s="221"/>
      <c r="AB314" s="221"/>
    </row>
    <row r="315" spans="1:28" ht="17" thickBot="1" x14ac:dyDescent="0.25">
      <c r="A315" s="195"/>
      <c r="B315" s="196"/>
      <c r="C315" s="221"/>
      <c r="D315" s="196"/>
      <c r="E315" s="229"/>
      <c r="F315" s="229"/>
      <c r="G315" s="229"/>
      <c r="H315" s="198"/>
      <c r="I315" s="198"/>
      <c r="J315" s="200"/>
      <c r="K315" s="340"/>
      <c r="L315" s="200"/>
      <c r="M315" s="201"/>
      <c r="N315" s="201"/>
      <c r="O315" s="201"/>
      <c r="P315" s="201"/>
      <c r="Q315" s="201"/>
      <c r="R315" s="201"/>
      <c r="S315" s="201"/>
      <c r="T315" s="201"/>
      <c r="U315" s="221"/>
      <c r="V315" s="221"/>
      <c r="W315" s="221"/>
      <c r="X315" s="221"/>
      <c r="Y315" s="221"/>
      <c r="Z315" s="221"/>
      <c r="AA315" s="221"/>
      <c r="AB315" s="221"/>
    </row>
    <row r="316" spans="1:28" ht="17" thickBot="1" x14ac:dyDescent="0.25">
      <c r="A316" s="195"/>
      <c r="B316" s="196"/>
      <c r="C316" s="221"/>
      <c r="D316" s="196"/>
      <c r="E316" s="229"/>
      <c r="F316" s="229"/>
      <c r="G316" s="229"/>
      <c r="H316" s="198"/>
      <c r="I316" s="198"/>
      <c r="J316" s="200"/>
      <c r="K316" s="340"/>
      <c r="L316" s="200"/>
      <c r="M316" s="201"/>
      <c r="N316" s="201"/>
      <c r="O316" s="201"/>
      <c r="P316" s="201"/>
      <c r="Q316" s="201"/>
      <c r="R316" s="201"/>
      <c r="S316" s="201"/>
      <c r="T316" s="201"/>
      <c r="U316" s="221"/>
      <c r="V316" s="221"/>
      <c r="W316" s="221"/>
      <c r="X316" s="221"/>
      <c r="Y316" s="221"/>
      <c r="Z316" s="221"/>
      <c r="AA316" s="221"/>
      <c r="AB316" s="221"/>
    </row>
    <row r="317" spans="1:28" ht="17" thickBot="1" x14ac:dyDescent="0.25">
      <c r="A317" s="195"/>
      <c r="B317" s="196"/>
      <c r="C317" s="221"/>
      <c r="D317" s="196"/>
      <c r="E317" s="229"/>
      <c r="F317" s="229"/>
      <c r="G317" s="229"/>
      <c r="H317" s="198"/>
      <c r="I317" s="198"/>
      <c r="J317" s="200"/>
      <c r="K317" s="340"/>
      <c r="L317" s="200"/>
      <c r="M317" s="201"/>
      <c r="N317" s="201"/>
      <c r="O317" s="201"/>
      <c r="P317" s="201"/>
      <c r="Q317" s="201"/>
      <c r="R317" s="201"/>
      <c r="S317" s="201"/>
      <c r="T317" s="201"/>
      <c r="U317" s="221"/>
      <c r="V317" s="221"/>
      <c r="W317" s="221"/>
      <c r="X317" s="221"/>
      <c r="Y317" s="221"/>
      <c r="Z317" s="221"/>
      <c r="AA317" s="221"/>
      <c r="AB317" s="221"/>
    </row>
    <row r="318" spans="1:28" ht="17" thickBot="1" x14ac:dyDescent="0.25">
      <c r="A318" s="195"/>
      <c r="B318" s="196"/>
      <c r="C318" s="221"/>
      <c r="D318" s="196"/>
      <c r="E318" s="229"/>
      <c r="F318" s="229"/>
      <c r="G318" s="229"/>
      <c r="H318" s="198"/>
      <c r="I318" s="198"/>
      <c r="J318" s="200"/>
      <c r="K318" s="340"/>
      <c r="L318" s="200"/>
      <c r="M318" s="201"/>
      <c r="N318" s="201"/>
      <c r="O318" s="201"/>
      <c r="P318" s="201"/>
      <c r="Q318" s="201"/>
      <c r="R318" s="201"/>
      <c r="S318" s="201"/>
      <c r="T318" s="201"/>
      <c r="U318" s="221"/>
      <c r="V318" s="221"/>
      <c r="W318" s="221"/>
      <c r="X318" s="221"/>
      <c r="Y318" s="221"/>
      <c r="Z318" s="221"/>
      <c r="AA318" s="221"/>
      <c r="AB318" s="221"/>
    </row>
    <row r="319" spans="1:28" ht="17" thickBot="1" x14ac:dyDescent="0.25">
      <c r="A319" s="195"/>
      <c r="B319" s="196"/>
      <c r="C319" s="221"/>
      <c r="D319" s="196"/>
      <c r="E319" s="229"/>
      <c r="F319" s="229"/>
      <c r="G319" s="229"/>
      <c r="H319" s="198"/>
      <c r="I319" s="198"/>
      <c r="J319" s="200"/>
      <c r="K319" s="340"/>
      <c r="L319" s="200"/>
      <c r="M319" s="201"/>
      <c r="N319" s="201"/>
      <c r="O319" s="201"/>
      <c r="P319" s="201"/>
      <c r="Q319" s="201"/>
      <c r="R319" s="201"/>
      <c r="S319" s="201"/>
      <c r="T319" s="201"/>
      <c r="U319" s="221"/>
      <c r="V319" s="221"/>
      <c r="W319" s="221"/>
      <c r="X319" s="221"/>
      <c r="Y319" s="221"/>
      <c r="Z319" s="221"/>
      <c r="AA319" s="221"/>
      <c r="AB319" s="221"/>
    </row>
    <row r="320" spans="1:28" ht="17" thickBot="1" x14ac:dyDescent="0.25">
      <c r="A320" s="195"/>
      <c r="B320" s="196"/>
      <c r="C320" s="221"/>
      <c r="D320" s="196"/>
      <c r="E320" s="229"/>
      <c r="F320" s="229"/>
      <c r="G320" s="229"/>
      <c r="H320" s="198"/>
      <c r="I320" s="198"/>
      <c r="J320" s="200"/>
      <c r="K320" s="340"/>
      <c r="L320" s="200"/>
      <c r="M320" s="201"/>
      <c r="N320" s="201"/>
      <c r="O320" s="201"/>
      <c r="P320" s="201"/>
      <c r="Q320" s="201"/>
      <c r="R320" s="201"/>
      <c r="S320" s="201"/>
      <c r="T320" s="201"/>
      <c r="U320" s="221"/>
      <c r="V320" s="221"/>
      <c r="W320" s="221"/>
      <c r="X320" s="221"/>
      <c r="Y320" s="221"/>
      <c r="Z320" s="221"/>
      <c r="AA320" s="221"/>
      <c r="AB320" s="221"/>
    </row>
    <row r="321" spans="1:28" ht="17" thickBot="1" x14ac:dyDescent="0.25">
      <c r="A321" s="195"/>
      <c r="B321" s="196"/>
      <c r="C321" s="221"/>
      <c r="D321" s="196"/>
      <c r="E321" s="229"/>
      <c r="F321" s="229"/>
      <c r="G321" s="229"/>
      <c r="H321" s="198"/>
      <c r="I321" s="198"/>
      <c r="J321" s="200"/>
      <c r="K321" s="340"/>
      <c r="L321" s="200"/>
      <c r="M321" s="201"/>
      <c r="N321" s="201"/>
      <c r="O321" s="201"/>
      <c r="P321" s="201"/>
      <c r="Q321" s="201"/>
      <c r="R321" s="201"/>
      <c r="S321" s="201"/>
      <c r="T321" s="201"/>
      <c r="U321" s="221"/>
      <c r="V321" s="221"/>
      <c r="W321" s="221"/>
      <c r="X321" s="221"/>
      <c r="Y321" s="221"/>
      <c r="Z321" s="221"/>
      <c r="AA321" s="221"/>
      <c r="AB321" s="221"/>
    </row>
    <row r="322" spans="1:28" ht="17" thickBot="1" x14ac:dyDescent="0.25">
      <c r="A322" s="195"/>
      <c r="B322" s="196"/>
      <c r="C322" s="221"/>
      <c r="D322" s="196"/>
      <c r="E322" s="229"/>
      <c r="F322" s="229"/>
      <c r="G322" s="229"/>
      <c r="H322" s="198"/>
      <c r="I322" s="198"/>
      <c r="J322" s="200"/>
      <c r="K322" s="340"/>
      <c r="L322" s="200"/>
      <c r="M322" s="201"/>
      <c r="N322" s="201"/>
      <c r="O322" s="201"/>
      <c r="P322" s="201"/>
      <c r="Q322" s="201"/>
      <c r="R322" s="201"/>
      <c r="S322" s="201"/>
      <c r="T322" s="201"/>
      <c r="U322" s="221"/>
      <c r="V322" s="221"/>
      <c r="W322" s="221"/>
      <c r="X322" s="221"/>
      <c r="Y322" s="221"/>
      <c r="Z322" s="221"/>
      <c r="AA322" s="221"/>
      <c r="AB322" s="221"/>
    </row>
    <row r="323" spans="1:28" ht="17" thickBot="1" x14ac:dyDescent="0.25">
      <c r="A323" s="195"/>
      <c r="B323" s="196"/>
      <c r="C323" s="221"/>
      <c r="D323" s="196"/>
      <c r="E323" s="229"/>
      <c r="F323" s="229"/>
      <c r="G323" s="229"/>
      <c r="H323" s="198"/>
      <c r="I323" s="198"/>
      <c r="J323" s="200"/>
      <c r="K323" s="340"/>
      <c r="L323" s="200"/>
      <c r="M323" s="201"/>
      <c r="N323" s="201"/>
      <c r="O323" s="201"/>
      <c r="P323" s="201"/>
      <c r="Q323" s="201"/>
      <c r="R323" s="201"/>
      <c r="S323" s="201"/>
      <c r="T323" s="201"/>
      <c r="U323" s="221"/>
      <c r="V323" s="221"/>
      <c r="W323" s="221"/>
      <c r="X323" s="221"/>
      <c r="Y323" s="221"/>
      <c r="Z323" s="221"/>
      <c r="AA323" s="221"/>
      <c r="AB323" s="221"/>
    </row>
    <row r="324" spans="1:28" ht="17" thickBot="1" x14ac:dyDescent="0.25">
      <c r="A324" s="195"/>
      <c r="B324" s="196"/>
      <c r="C324" s="221"/>
      <c r="D324" s="196"/>
      <c r="E324" s="229"/>
      <c r="F324" s="229"/>
      <c r="G324" s="229"/>
      <c r="H324" s="198"/>
      <c r="I324" s="198"/>
      <c r="J324" s="200"/>
      <c r="K324" s="340"/>
      <c r="L324" s="200"/>
      <c r="M324" s="201"/>
      <c r="N324" s="201"/>
      <c r="O324" s="201"/>
      <c r="P324" s="201"/>
      <c r="Q324" s="201"/>
      <c r="R324" s="201"/>
      <c r="S324" s="201"/>
      <c r="T324" s="201"/>
      <c r="U324" s="221"/>
      <c r="V324" s="221"/>
      <c r="W324" s="221"/>
      <c r="X324" s="221"/>
      <c r="Y324" s="221"/>
      <c r="Z324" s="221"/>
      <c r="AA324" s="221"/>
      <c r="AB324" s="221"/>
    </row>
    <row r="325" spans="1:28" ht="17" thickBot="1" x14ac:dyDescent="0.25">
      <c r="A325" s="195"/>
      <c r="B325" s="196"/>
      <c r="C325" s="221"/>
      <c r="D325" s="196"/>
      <c r="E325" s="229"/>
      <c r="F325" s="229"/>
      <c r="G325" s="229"/>
      <c r="H325" s="198"/>
      <c r="I325" s="198"/>
      <c r="J325" s="200"/>
      <c r="K325" s="340"/>
      <c r="L325" s="200"/>
      <c r="M325" s="201"/>
      <c r="N325" s="201"/>
      <c r="O325" s="201"/>
      <c r="P325" s="201"/>
      <c r="Q325" s="201"/>
      <c r="R325" s="201"/>
      <c r="S325" s="201"/>
      <c r="T325" s="201"/>
      <c r="U325" s="221"/>
      <c r="V325" s="221"/>
      <c r="W325" s="221"/>
      <c r="X325" s="221"/>
      <c r="Y325" s="221"/>
      <c r="Z325" s="221"/>
      <c r="AA325" s="221"/>
      <c r="AB325" s="221"/>
    </row>
    <row r="326" spans="1:28" ht="17" thickBot="1" x14ac:dyDescent="0.25">
      <c r="A326" s="195"/>
      <c r="B326" s="196"/>
      <c r="C326" s="221"/>
      <c r="D326" s="196"/>
      <c r="E326" s="229"/>
      <c r="F326" s="229"/>
      <c r="G326" s="229"/>
      <c r="H326" s="198"/>
      <c r="I326" s="198"/>
      <c r="J326" s="200"/>
      <c r="K326" s="340"/>
      <c r="L326" s="200"/>
      <c r="M326" s="201"/>
      <c r="N326" s="201"/>
      <c r="O326" s="201"/>
      <c r="P326" s="201"/>
      <c r="Q326" s="201"/>
      <c r="R326" s="201"/>
      <c r="S326" s="201"/>
      <c r="T326" s="201"/>
      <c r="U326" s="221"/>
      <c r="V326" s="221"/>
      <c r="W326" s="221"/>
      <c r="X326" s="221"/>
      <c r="Y326" s="221"/>
      <c r="Z326" s="221"/>
      <c r="AA326" s="221"/>
      <c r="AB326" s="221"/>
    </row>
    <row r="327" spans="1:28" ht="17" thickBot="1" x14ac:dyDescent="0.25">
      <c r="A327" s="195"/>
      <c r="B327" s="196"/>
      <c r="C327" s="221"/>
      <c r="D327" s="196"/>
      <c r="E327" s="229"/>
      <c r="F327" s="229"/>
      <c r="G327" s="229"/>
      <c r="H327" s="198"/>
      <c r="I327" s="198"/>
      <c r="J327" s="200"/>
      <c r="K327" s="340"/>
      <c r="L327" s="200"/>
      <c r="M327" s="201"/>
      <c r="N327" s="201"/>
      <c r="O327" s="201"/>
      <c r="P327" s="201"/>
      <c r="Q327" s="201"/>
      <c r="R327" s="201"/>
      <c r="S327" s="201"/>
      <c r="T327" s="201"/>
      <c r="U327" s="221"/>
      <c r="V327" s="221"/>
      <c r="W327" s="221"/>
      <c r="X327" s="221"/>
      <c r="Y327" s="221"/>
      <c r="Z327" s="221"/>
      <c r="AA327" s="221"/>
      <c r="AB327" s="221"/>
    </row>
    <row r="328" spans="1:28" ht="17" thickBot="1" x14ac:dyDescent="0.25">
      <c r="A328" s="195"/>
      <c r="B328" s="196"/>
      <c r="C328" s="221"/>
      <c r="D328" s="196"/>
      <c r="E328" s="229"/>
      <c r="F328" s="229"/>
      <c r="G328" s="229"/>
      <c r="H328" s="198"/>
      <c r="I328" s="198"/>
      <c r="J328" s="200"/>
      <c r="K328" s="340"/>
      <c r="L328" s="200"/>
      <c r="M328" s="201"/>
      <c r="N328" s="201"/>
      <c r="O328" s="201"/>
      <c r="P328" s="201"/>
      <c r="Q328" s="201"/>
      <c r="R328" s="201"/>
      <c r="S328" s="201"/>
      <c r="T328" s="201"/>
      <c r="U328" s="221"/>
      <c r="V328" s="221"/>
      <c r="W328" s="221"/>
      <c r="X328" s="221"/>
      <c r="Y328" s="221"/>
      <c r="Z328" s="221"/>
      <c r="AA328" s="221"/>
      <c r="AB328" s="221"/>
    </row>
    <row r="329" spans="1:28" ht="17" thickBot="1" x14ac:dyDescent="0.25">
      <c r="A329" s="195"/>
      <c r="B329" s="196"/>
      <c r="C329" s="221"/>
      <c r="D329" s="196"/>
      <c r="E329" s="229"/>
      <c r="F329" s="229"/>
      <c r="G329" s="229"/>
      <c r="H329" s="198"/>
      <c r="I329" s="198"/>
      <c r="J329" s="200"/>
      <c r="K329" s="340"/>
      <c r="L329" s="200"/>
      <c r="M329" s="201"/>
      <c r="N329" s="201"/>
      <c r="O329" s="201"/>
      <c r="P329" s="201"/>
      <c r="Q329" s="201"/>
      <c r="R329" s="201"/>
      <c r="S329" s="201"/>
      <c r="T329" s="201"/>
      <c r="U329" s="221"/>
      <c r="V329" s="221"/>
      <c r="W329" s="221"/>
      <c r="X329" s="221"/>
      <c r="Y329" s="221"/>
      <c r="Z329" s="221"/>
      <c r="AA329" s="221"/>
      <c r="AB329" s="221"/>
    </row>
    <row r="330" spans="1:28" ht="17" thickBot="1" x14ac:dyDescent="0.25">
      <c r="A330" s="195"/>
      <c r="B330" s="196"/>
      <c r="C330" s="221"/>
      <c r="D330" s="196"/>
      <c r="E330" s="229"/>
      <c r="F330" s="229"/>
      <c r="G330" s="229"/>
      <c r="H330" s="198"/>
      <c r="I330" s="198"/>
      <c r="J330" s="200"/>
      <c r="K330" s="340"/>
      <c r="L330" s="200"/>
      <c r="M330" s="201"/>
      <c r="N330" s="201"/>
      <c r="O330" s="201"/>
      <c r="P330" s="201"/>
      <c r="Q330" s="201"/>
      <c r="R330" s="201"/>
      <c r="S330" s="201"/>
      <c r="T330" s="201"/>
      <c r="U330" s="221"/>
      <c r="V330" s="221"/>
      <c r="W330" s="221"/>
      <c r="X330" s="221"/>
      <c r="Y330" s="221"/>
      <c r="Z330" s="221"/>
      <c r="AA330" s="221"/>
      <c r="AB330" s="221"/>
    </row>
    <row r="331" spans="1:28" ht="17" thickBot="1" x14ac:dyDescent="0.25">
      <c r="A331" s="195"/>
      <c r="B331" s="196"/>
      <c r="C331" s="221"/>
      <c r="D331" s="196"/>
      <c r="E331" s="229"/>
      <c r="F331" s="229"/>
      <c r="G331" s="229"/>
      <c r="H331" s="198"/>
      <c r="I331" s="198"/>
      <c r="J331" s="200"/>
      <c r="K331" s="340"/>
      <c r="L331" s="200"/>
      <c r="M331" s="201"/>
      <c r="N331" s="201"/>
      <c r="O331" s="201"/>
      <c r="P331" s="201"/>
      <c r="Q331" s="201"/>
      <c r="R331" s="201"/>
      <c r="S331" s="201"/>
      <c r="T331" s="201"/>
      <c r="U331" s="221"/>
      <c r="V331" s="221"/>
      <c r="W331" s="221"/>
      <c r="X331" s="221"/>
      <c r="Y331" s="221"/>
      <c r="Z331" s="221"/>
      <c r="AA331" s="221"/>
      <c r="AB331" s="221"/>
    </row>
    <row r="332" spans="1:28" ht="17" thickBot="1" x14ac:dyDescent="0.25">
      <c r="A332" s="195"/>
      <c r="B332" s="196"/>
      <c r="C332" s="221"/>
      <c r="D332" s="196"/>
      <c r="E332" s="229"/>
      <c r="F332" s="229"/>
      <c r="G332" s="229"/>
      <c r="H332" s="198"/>
      <c r="I332" s="198"/>
      <c r="J332" s="200"/>
      <c r="K332" s="340"/>
      <c r="L332" s="200"/>
      <c r="M332" s="201"/>
      <c r="N332" s="201"/>
      <c r="O332" s="201"/>
      <c r="P332" s="201"/>
      <c r="Q332" s="201"/>
      <c r="R332" s="201"/>
      <c r="S332" s="201"/>
      <c r="T332" s="201"/>
      <c r="U332" s="221"/>
      <c r="V332" s="221"/>
      <c r="W332" s="221"/>
      <c r="X332" s="221"/>
      <c r="Y332" s="221"/>
      <c r="Z332" s="221"/>
      <c r="AA332" s="221"/>
      <c r="AB332" s="221"/>
    </row>
    <row r="333" spans="1:28" ht="17" thickBot="1" x14ac:dyDescent="0.25">
      <c r="A333" s="195"/>
      <c r="B333" s="196"/>
      <c r="C333" s="221"/>
      <c r="D333" s="196"/>
      <c r="E333" s="229"/>
      <c r="F333" s="229"/>
      <c r="G333" s="229"/>
      <c r="H333" s="198"/>
      <c r="I333" s="198"/>
      <c r="J333" s="200"/>
      <c r="K333" s="340"/>
      <c r="L333" s="200"/>
      <c r="M333" s="201"/>
      <c r="N333" s="201"/>
      <c r="O333" s="201"/>
      <c r="P333" s="201"/>
      <c r="Q333" s="201"/>
      <c r="R333" s="201"/>
      <c r="S333" s="201"/>
      <c r="T333" s="201"/>
      <c r="U333" s="221"/>
      <c r="V333" s="221"/>
      <c r="W333" s="221"/>
      <c r="X333" s="221"/>
      <c r="Y333" s="221"/>
      <c r="Z333" s="221"/>
      <c r="AA333" s="221"/>
      <c r="AB333" s="221"/>
    </row>
    <row r="334" spans="1:28" ht="17" thickBot="1" x14ac:dyDescent="0.25">
      <c r="A334" s="195"/>
      <c r="B334" s="196"/>
      <c r="C334" s="221"/>
      <c r="D334" s="196"/>
      <c r="E334" s="229"/>
      <c r="F334" s="229"/>
      <c r="G334" s="229"/>
      <c r="H334" s="198"/>
      <c r="I334" s="198"/>
      <c r="J334" s="200"/>
      <c r="K334" s="340"/>
      <c r="L334" s="200"/>
      <c r="M334" s="201"/>
      <c r="N334" s="201"/>
      <c r="O334" s="201"/>
      <c r="P334" s="201"/>
      <c r="Q334" s="201"/>
      <c r="R334" s="201"/>
      <c r="S334" s="201"/>
      <c r="T334" s="201"/>
      <c r="U334" s="221"/>
      <c r="V334" s="221"/>
      <c r="W334" s="221"/>
      <c r="X334" s="221"/>
      <c r="Y334" s="221"/>
      <c r="Z334" s="221"/>
      <c r="AA334" s="221"/>
      <c r="AB334" s="221"/>
    </row>
    <row r="335" spans="1:28" ht="17" thickBot="1" x14ac:dyDescent="0.25">
      <c r="A335" s="195"/>
      <c r="B335" s="196"/>
      <c r="C335" s="221"/>
      <c r="D335" s="196"/>
      <c r="E335" s="229"/>
      <c r="F335" s="229"/>
      <c r="G335" s="229"/>
      <c r="H335" s="198"/>
      <c r="I335" s="198"/>
      <c r="J335" s="200"/>
      <c r="K335" s="340"/>
      <c r="L335" s="200"/>
      <c r="M335" s="201"/>
      <c r="N335" s="201"/>
      <c r="O335" s="201"/>
      <c r="P335" s="201"/>
      <c r="Q335" s="201"/>
      <c r="R335" s="201"/>
      <c r="S335" s="201"/>
      <c r="T335" s="201"/>
      <c r="U335" s="221"/>
      <c r="V335" s="221"/>
      <c r="W335" s="221"/>
      <c r="X335" s="221"/>
      <c r="Y335" s="221"/>
      <c r="Z335" s="221"/>
      <c r="AA335" s="221"/>
      <c r="AB335" s="221"/>
    </row>
    <row r="336" spans="1:28" ht="17" thickBot="1" x14ac:dyDescent="0.25">
      <c r="A336" s="195"/>
      <c r="B336" s="196"/>
      <c r="C336" s="221"/>
      <c r="D336" s="196"/>
      <c r="E336" s="229"/>
      <c r="F336" s="229"/>
      <c r="G336" s="229"/>
      <c r="H336" s="198"/>
      <c r="I336" s="198"/>
      <c r="J336" s="200"/>
      <c r="K336" s="340"/>
      <c r="L336" s="200"/>
      <c r="M336" s="201"/>
      <c r="N336" s="201"/>
      <c r="O336" s="201"/>
      <c r="P336" s="201"/>
      <c r="Q336" s="201"/>
      <c r="R336" s="201"/>
      <c r="S336" s="201"/>
      <c r="T336" s="201"/>
      <c r="U336" s="221"/>
      <c r="V336" s="221"/>
      <c r="W336" s="221"/>
      <c r="X336" s="221"/>
      <c r="Y336" s="221"/>
      <c r="Z336" s="221"/>
      <c r="AA336" s="221"/>
      <c r="AB336" s="221"/>
    </row>
    <row r="337" spans="1:28" ht="17" thickBot="1" x14ac:dyDescent="0.25">
      <c r="A337" s="195"/>
      <c r="B337" s="196"/>
      <c r="C337" s="221"/>
      <c r="D337" s="196"/>
      <c r="E337" s="229"/>
      <c r="F337" s="229"/>
      <c r="G337" s="229"/>
      <c r="H337" s="198"/>
      <c r="I337" s="198"/>
      <c r="J337" s="200"/>
      <c r="K337" s="340"/>
      <c r="L337" s="200"/>
      <c r="M337" s="201"/>
      <c r="N337" s="201"/>
      <c r="O337" s="201"/>
      <c r="P337" s="201"/>
      <c r="Q337" s="201"/>
      <c r="R337" s="201"/>
      <c r="S337" s="201"/>
      <c r="T337" s="201"/>
      <c r="U337" s="221"/>
      <c r="V337" s="221"/>
      <c r="W337" s="221"/>
      <c r="X337" s="221"/>
      <c r="Y337" s="221"/>
      <c r="Z337" s="221"/>
      <c r="AA337" s="221"/>
      <c r="AB337" s="221"/>
    </row>
    <row r="338" spans="1:28" ht="17" thickBot="1" x14ac:dyDescent="0.25">
      <c r="A338" s="195"/>
      <c r="B338" s="196"/>
      <c r="C338" s="221"/>
      <c r="D338" s="196"/>
      <c r="E338" s="229"/>
      <c r="F338" s="229"/>
      <c r="G338" s="229"/>
      <c r="H338" s="198"/>
      <c r="I338" s="198"/>
      <c r="J338" s="200"/>
      <c r="K338" s="340"/>
      <c r="L338" s="200"/>
      <c r="M338" s="201"/>
      <c r="N338" s="201"/>
      <c r="O338" s="201"/>
      <c r="P338" s="201"/>
      <c r="Q338" s="201"/>
      <c r="R338" s="201"/>
      <c r="S338" s="201"/>
      <c r="T338" s="201"/>
      <c r="U338" s="221"/>
      <c r="V338" s="221"/>
      <c r="W338" s="221"/>
      <c r="X338" s="221"/>
      <c r="Y338" s="221"/>
      <c r="Z338" s="221"/>
      <c r="AA338" s="221"/>
      <c r="AB338" s="221"/>
    </row>
    <row r="339" spans="1:28" ht="17" thickBot="1" x14ac:dyDescent="0.25">
      <c r="A339" s="195"/>
      <c r="B339" s="196"/>
      <c r="C339" s="221"/>
      <c r="D339" s="196"/>
      <c r="E339" s="229"/>
      <c r="F339" s="229"/>
      <c r="G339" s="229"/>
      <c r="H339" s="198"/>
      <c r="I339" s="198"/>
      <c r="J339" s="200"/>
      <c r="K339" s="340"/>
      <c r="L339" s="200"/>
      <c r="M339" s="201"/>
      <c r="N339" s="201"/>
      <c r="O339" s="201"/>
      <c r="P339" s="201"/>
      <c r="Q339" s="201"/>
      <c r="R339" s="201"/>
      <c r="S339" s="201"/>
      <c r="T339" s="201"/>
      <c r="U339" s="221"/>
      <c r="V339" s="221"/>
      <c r="W339" s="221"/>
      <c r="X339" s="221"/>
      <c r="Y339" s="221"/>
      <c r="Z339" s="221"/>
      <c r="AA339" s="221"/>
      <c r="AB339" s="221"/>
    </row>
    <row r="340" spans="1:28" ht="17" thickBot="1" x14ac:dyDescent="0.25">
      <c r="A340" s="195"/>
      <c r="B340" s="196"/>
      <c r="C340" s="221"/>
      <c r="D340" s="196"/>
      <c r="E340" s="229"/>
      <c r="F340" s="229"/>
      <c r="G340" s="229"/>
      <c r="H340" s="198"/>
      <c r="I340" s="198"/>
      <c r="J340" s="200"/>
      <c r="K340" s="340"/>
      <c r="L340" s="200"/>
      <c r="M340" s="201"/>
      <c r="N340" s="201"/>
      <c r="O340" s="201"/>
      <c r="P340" s="201"/>
      <c r="Q340" s="201"/>
      <c r="R340" s="201"/>
      <c r="S340" s="201"/>
      <c r="T340" s="201"/>
      <c r="U340" s="221"/>
      <c r="V340" s="221"/>
      <c r="W340" s="221"/>
      <c r="X340" s="221"/>
      <c r="Y340" s="221"/>
      <c r="Z340" s="221"/>
      <c r="AA340" s="221"/>
      <c r="AB340" s="221"/>
    </row>
    <row r="341" spans="1:28" ht="17" thickBot="1" x14ac:dyDescent="0.25">
      <c r="A341" s="195"/>
      <c r="B341" s="196"/>
      <c r="C341" s="221"/>
      <c r="D341" s="196"/>
      <c r="E341" s="229"/>
      <c r="F341" s="229"/>
      <c r="G341" s="229"/>
      <c r="H341" s="198"/>
      <c r="I341" s="198"/>
      <c r="J341" s="200"/>
      <c r="K341" s="340"/>
      <c r="L341" s="200"/>
      <c r="M341" s="201"/>
      <c r="N341" s="201"/>
      <c r="O341" s="201"/>
      <c r="P341" s="201"/>
      <c r="Q341" s="201"/>
      <c r="R341" s="201"/>
      <c r="S341" s="201"/>
      <c r="T341" s="201"/>
      <c r="U341" s="221"/>
      <c r="V341" s="221"/>
      <c r="W341" s="221"/>
      <c r="X341" s="221"/>
      <c r="Y341" s="221"/>
      <c r="Z341" s="221"/>
      <c r="AA341" s="221"/>
      <c r="AB341" s="221"/>
    </row>
    <row r="342" spans="1:28" ht="17" thickBot="1" x14ac:dyDescent="0.25">
      <c r="A342" s="195"/>
      <c r="B342" s="196"/>
      <c r="C342" s="221"/>
      <c r="D342" s="196"/>
      <c r="E342" s="229"/>
      <c r="F342" s="229"/>
      <c r="G342" s="229"/>
      <c r="H342" s="198"/>
      <c r="I342" s="198"/>
      <c r="J342" s="200"/>
      <c r="K342" s="340"/>
      <c r="L342" s="200"/>
      <c r="M342" s="201"/>
      <c r="N342" s="201"/>
      <c r="O342" s="201"/>
      <c r="P342" s="201"/>
      <c r="Q342" s="201"/>
      <c r="R342" s="201"/>
      <c r="S342" s="201"/>
      <c r="T342" s="201"/>
      <c r="U342" s="221"/>
      <c r="V342" s="221"/>
      <c r="W342" s="221"/>
      <c r="X342" s="221"/>
      <c r="Y342" s="221"/>
      <c r="Z342" s="221"/>
      <c r="AA342" s="221"/>
      <c r="AB342" s="221"/>
    </row>
    <row r="343" spans="1:28" ht="17" thickBot="1" x14ac:dyDescent="0.25">
      <c r="A343" s="195"/>
      <c r="B343" s="196"/>
      <c r="C343" s="221"/>
      <c r="D343" s="196"/>
      <c r="E343" s="229"/>
      <c r="F343" s="229"/>
      <c r="G343" s="229"/>
      <c r="H343" s="198"/>
      <c r="I343" s="198"/>
      <c r="J343" s="200"/>
      <c r="K343" s="340"/>
      <c r="L343" s="200"/>
      <c r="M343" s="201"/>
      <c r="N343" s="201"/>
      <c r="O343" s="201"/>
      <c r="P343" s="201"/>
      <c r="Q343" s="201"/>
      <c r="R343" s="201"/>
      <c r="S343" s="201"/>
      <c r="T343" s="201"/>
      <c r="U343" s="221"/>
      <c r="V343" s="221"/>
      <c r="W343" s="221"/>
      <c r="X343" s="221"/>
      <c r="Y343" s="221"/>
      <c r="Z343" s="221"/>
      <c r="AA343" s="221"/>
      <c r="AB343" s="221"/>
    </row>
    <row r="344" spans="1:28" ht="17" thickBot="1" x14ac:dyDescent="0.25">
      <c r="A344" s="195"/>
      <c r="B344" s="196"/>
      <c r="C344" s="221"/>
      <c r="D344" s="196"/>
      <c r="E344" s="229"/>
      <c r="F344" s="229"/>
      <c r="G344" s="229"/>
      <c r="H344" s="198"/>
      <c r="I344" s="198"/>
      <c r="J344" s="200"/>
      <c r="K344" s="340"/>
      <c r="L344" s="200"/>
      <c r="M344" s="201"/>
      <c r="N344" s="201"/>
      <c r="O344" s="201"/>
      <c r="P344" s="201"/>
      <c r="Q344" s="201"/>
      <c r="R344" s="201"/>
      <c r="S344" s="201"/>
      <c r="T344" s="201"/>
      <c r="U344" s="221"/>
      <c r="V344" s="221"/>
      <c r="W344" s="221"/>
      <c r="X344" s="221"/>
      <c r="Y344" s="221"/>
      <c r="Z344" s="221"/>
      <c r="AA344" s="221"/>
      <c r="AB344" s="221"/>
    </row>
    <row r="345" spans="1:28" ht="17" thickBot="1" x14ac:dyDescent="0.25">
      <c r="A345" s="195"/>
      <c r="B345" s="196"/>
      <c r="C345" s="221"/>
      <c r="D345" s="196"/>
      <c r="E345" s="229"/>
      <c r="F345" s="229"/>
      <c r="G345" s="229"/>
      <c r="H345" s="198"/>
      <c r="I345" s="198"/>
      <c r="J345" s="200"/>
      <c r="K345" s="340"/>
      <c r="L345" s="200"/>
      <c r="M345" s="201"/>
      <c r="N345" s="201"/>
      <c r="O345" s="201"/>
      <c r="P345" s="201"/>
      <c r="Q345" s="201"/>
      <c r="R345" s="201"/>
      <c r="S345" s="201"/>
      <c r="T345" s="201"/>
      <c r="U345" s="221"/>
      <c r="V345" s="221"/>
      <c r="W345" s="221"/>
      <c r="X345" s="221"/>
      <c r="Y345" s="221"/>
      <c r="Z345" s="221"/>
      <c r="AA345" s="221"/>
      <c r="AB345" s="221"/>
    </row>
    <row r="346" spans="1:28" ht="17" thickBot="1" x14ac:dyDescent="0.25">
      <c r="A346" s="195"/>
      <c r="B346" s="196"/>
      <c r="C346" s="221"/>
      <c r="D346" s="196"/>
      <c r="E346" s="229"/>
      <c r="F346" s="229"/>
      <c r="G346" s="229"/>
      <c r="H346" s="198"/>
      <c r="I346" s="198"/>
      <c r="J346" s="200"/>
      <c r="K346" s="340"/>
      <c r="L346" s="200"/>
      <c r="M346" s="201"/>
      <c r="N346" s="201"/>
      <c r="O346" s="201"/>
      <c r="P346" s="201"/>
      <c r="Q346" s="201"/>
      <c r="R346" s="201"/>
      <c r="S346" s="201"/>
      <c r="T346" s="201"/>
      <c r="U346" s="221"/>
      <c r="V346" s="221"/>
      <c r="W346" s="221"/>
      <c r="X346" s="221"/>
      <c r="Y346" s="221"/>
      <c r="Z346" s="221"/>
      <c r="AA346" s="221"/>
      <c r="AB346" s="221"/>
    </row>
    <row r="347" spans="1:28" ht="17" thickBot="1" x14ac:dyDescent="0.25">
      <c r="A347" s="195"/>
      <c r="B347" s="196"/>
      <c r="C347" s="221"/>
      <c r="D347" s="196"/>
      <c r="E347" s="229"/>
      <c r="F347" s="229"/>
      <c r="G347" s="229"/>
      <c r="H347" s="198"/>
      <c r="I347" s="198"/>
      <c r="J347" s="200"/>
      <c r="K347" s="340"/>
      <c r="L347" s="200"/>
      <c r="M347" s="201"/>
      <c r="N347" s="201"/>
      <c r="O347" s="201"/>
      <c r="P347" s="201"/>
      <c r="Q347" s="201"/>
      <c r="R347" s="201"/>
      <c r="S347" s="201"/>
      <c r="T347" s="201"/>
      <c r="U347" s="221"/>
      <c r="V347" s="221"/>
      <c r="W347" s="221"/>
      <c r="X347" s="221"/>
      <c r="Y347" s="221"/>
      <c r="Z347" s="221"/>
      <c r="AA347" s="221"/>
      <c r="AB347" s="221"/>
    </row>
    <row r="348" spans="1:28" ht="17" thickBot="1" x14ac:dyDescent="0.25">
      <c r="A348" s="195"/>
      <c r="B348" s="196"/>
      <c r="C348" s="221"/>
      <c r="D348" s="196"/>
      <c r="E348" s="229"/>
      <c r="F348" s="229"/>
      <c r="G348" s="229"/>
      <c r="H348" s="198"/>
      <c r="I348" s="198"/>
      <c r="J348" s="200"/>
      <c r="K348" s="340"/>
      <c r="L348" s="200"/>
      <c r="M348" s="201"/>
      <c r="N348" s="201"/>
      <c r="O348" s="201"/>
      <c r="P348" s="201"/>
      <c r="Q348" s="201"/>
      <c r="R348" s="201"/>
      <c r="S348" s="201"/>
      <c r="T348" s="201"/>
      <c r="U348" s="221"/>
      <c r="V348" s="221"/>
      <c r="W348" s="221"/>
      <c r="X348" s="221"/>
      <c r="Y348" s="221"/>
      <c r="Z348" s="221"/>
      <c r="AA348" s="221"/>
      <c r="AB348" s="221"/>
    </row>
    <row r="349" spans="1:28" ht="17" thickBot="1" x14ac:dyDescent="0.25">
      <c r="A349" s="195"/>
      <c r="B349" s="196"/>
      <c r="C349" s="221"/>
      <c r="D349" s="196"/>
      <c r="E349" s="229"/>
      <c r="F349" s="229"/>
      <c r="G349" s="229"/>
      <c r="H349" s="198"/>
      <c r="I349" s="198"/>
      <c r="J349" s="200"/>
      <c r="K349" s="340"/>
      <c r="L349" s="200"/>
      <c r="M349" s="201"/>
      <c r="N349" s="201"/>
      <c r="O349" s="201"/>
      <c r="P349" s="201"/>
      <c r="Q349" s="201"/>
      <c r="R349" s="201"/>
      <c r="S349" s="201"/>
      <c r="T349" s="201"/>
      <c r="U349" s="221"/>
      <c r="V349" s="221"/>
      <c r="W349" s="221"/>
      <c r="X349" s="221"/>
      <c r="Y349" s="221"/>
      <c r="Z349" s="221"/>
      <c r="AA349" s="221"/>
      <c r="AB349" s="221"/>
    </row>
    <row r="350" spans="1:28" ht="17" thickBot="1" x14ac:dyDescent="0.25">
      <c r="A350" s="195"/>
      <c r="B350" s="196"/>
      <c r="C350" s="221"/>
      <c r="D350" s="196"/>
      <c r="E350" s="229"/>
      <c r="F350" s="229"/>
      <c r="G350" s="229"/>
      <c r="H350" s="198"/>
      <c r="I350" s="198"/>
      <c r="J350" s="200"/>
      <c r="K350" s="340"/>
      <c r="L350" s="200"/>
      <c r="M350" s="201"/>
      <c r="N350" s="201"/>
      <c r="O350" s="201"/>
      <c r="P350" s="201"/>
      <c r="Q350" s="201"/>
      <c r="R350" s="201"/>
      <c r="S350" s="201"/>
      <c r="T350" s="201"/>
      <c r="U350" s="221"/>
      <c r="V350" s="221"/>
      <c r="W350" s="221"/>
      <c r="X350" s="221"/>
      <c r="Y350" s="221"/>
      <c r="Z350" s="221"/>
      <c r="AA350" s="221"/>
      <c r="AB350" s="221"/>
    </row>
    <row r="351" spans="1:28" ht="17" thickBot="1" x14ac:dyDescent="0.25">
      <c r="A351" s="195"/>
      <c r="B351" s="196"/>
      <c r="C351" s="221"/>
      <c r="D351" s="196"/>
      <c r="E351" s="229"/>
      <c r="F351" s="229"/>
      <c r="G351" s="229"/>
      <c r="H351" s="198"/>
      <c r="I351" s="198"/>
      <c r="J351" s="200"/>
      <c r="K351" s="340"/>
      <c r="L351" s="200"/>
      <c r="M351" s="201"/>
      <c r="N351" s="201"/>
      <c r="O351" s="201"/>
      <c r="P351" s="201"/>
      <c r="Q351" s="201"/>
      <c r="R351" s="201"/>
      <c r="S351" s="201"/>
      <c r="T351" s="201"/>
      <c r="U351" s="221"/>
      <c r="V351" s="221"/>
      <c r="W351" s="221"/>
      <c r="X351" s="221"/>
      <c r="Y351" s="221"/>
      <c r="Z351" s="221"/>
      <c r="AA351" s="221"/>
      <c r="AB351" s="221"/>
    </row>
    <row r="352" spans="1:28" ht="17" thickBot="1" x14ac:dyDescent="0.25">
      <c r="A352" s="195"/>
      <c r="B352" s="196"/>
      <c r="C352" s="221"/>
      <c r="D352" s="196"/>
      <c r="E352" s="229"/>
      <c r="F352" s="229"/>
      <c r="G352" s="229"/>
      <c r="H352" s="198"/>
      <c r="I352" s="198"/>
      <c r="J352" s="200"/>
      <c r="K352" s="340"/>
      <c r="L352" s="200"/>
      <c r="M352" s="201"/>
      <c r="N352" s="201"/>
      <c r="O352" s="201"/>
      <c r="P352" s="201"/>
      <c r="Q352" s="201"/>
      <c r="R352" s="201"/>
      <c r="S352" s="201"/>
      <c r="T352" s="201"/>
      <c r="U352" s="221"/>
      <c r="V352" s="221"/>
      <c r="W352" s="221"/>
      <c r="X352" s="221"/>
      <c r="Y352" s="221"/>
      <c r="Z352" s="221"/>
      <c r="AA352" s="221"/>
      <c r="AB352" s="221"/>
    </row>
    <row r="353" spans="1:28" ht="17" thickBot="1" x14ac:dyDescent="0.25">
      <c r="A353" s="195"/>
      <c r="B353" s="196"/>
      <c r="C353" s="221"/>
      <c r="D353" s="196"/>
      <c r="E353" s="229"/>
      <c r="F353" s="229"/>
      <c r="G353" s="229"/>
      <c r="H353" s="198"/>
      <c r="I353" s="198"/>
      <c r="J353" s="200"/>
      <c r="K353" s="340"/>
      <c r="L353" s="200"/>
      <c r="M353" s="201"/>
      <c r="N353" s="201"/>
      <c r="O353" s="201"/>
      <c r="P353" s="201"/>
      <c r="Q353" s="201"/>
      <c r="R353" s="201"/>
      <c r="S353" s="201"/>
      <c r="T353" s="201"/>
      <c r="U353" s="221"/>
      <c r="V353" s="221"/>
      <c r="W353" s="221"/>
      <c r="X353" s="221"/>
      <c r="Y353" s="221"/>
      <c r="Z353" s="221"/>
      <c r="AA353" s="221"/>
      <c r="AB353" s="221"/>
    </row>
    <row r="354" spans="1:28" ht="17" thickBot="1" x14ac:dyDescent="0.25">
      <c r="A354" s="195"/>
      <c r="B354" s="196"/>
      <c r="C354" s="221"/>
      <c r="D354" s="196"/>
      <c r="E354" s="229"/>
      <c r="F354" s="229"/>
      <c r="G354" s="229"/>
      <c r="H354" s="198"/>
      <c r="I354" s="198"/>
      <c r="J354" s="200"/>
      <c r="K354" s="340"/>
      <c r="L354" s="200"/>
      <c r="M354" s="201"/>
      <c r="N354" s="201"/>
      <c r="O354" s="201"/>
      <c r="P354" s="201"/>
      <c r="Q354" s="201"/>
      <c r="R354" s="201"/>
      <c r="S354" s="201"/>
      <c r="T354" s="201"/>
      <c r="U354" s="221"/>
      <c r="V354" s="221"/>
      <c r="W354" s="221"/>
      <c r="X354" s="221"/>
      <c r="Y354" s="221"/>
      <c r="Z354" s="221"/>
      <c r="AA354" s="221"/>
      <c r="AB354" s="221"/>
    </row>
    <row r="355" spans="1:28" ht="17" thickBot="1" x14ac:dyDescent="0.25">
      <c r="A355" s="195"/>
      <c r="B355" s="196"/>
      <c r="C355" s="221"/>
      <c r="D355" s="196"/>
      <c r="E355" s="229"/>
      <c r="F355" s="229"/>
      <c r="G355" s="229"/>
      <c r="H355" s="198"/>
      <c r="I355" s="198"/>
      <c r="J355" s="200"/>
      <c r="K355" s="340"/>
      <c r="L355" s="200"/>
      <c r="M355" s="201"/>
      <c r="N355" s="201"/>
      <c r="O355" s="201"/>
      <c r="P355" s="201"/>
      <c r="Q355" s="201"/>
      <c r="R355" s="201"/>
      <c r="S355" s="201"/>
      <c r="T355" s="201"/>
      <c r="U355" s="221"/>
      <c r="V355" s="221"/>
      <c r="W355" s="221"/>
      <c r="X355" s="221"/>
      <c r="Y355" s="221"/>
      <c r="Z355" s="221"/>
      <c r="AA355" s="221"/>
      <c r="AB355" s="221"/>
    </row>
    <row r="356" spans="1:28" ht="17" thickBot="1" x14ac:dyDescent="0.25">
      <c r="A356" s="195"/>
      <c r="B356" s="196"/>
      <c r="C356" s="221"/>
      <c r="D356" s="196"/>
      <c r="E356" s="229"/>
      <c r="F356" s="229"/>
      <c r="G356" s="229"/>
      <c r="H356" s="198"/>
      <c r="I356" s="198"/>
      <c r="J356" s="200"/>
      <c r="K356" s="340"/>
      <c r="L356" s="200"/>
      <c r="M356" s="201"/>
      <c r="N356" s="201"/>
      <c r="O356" s="201"/>
      <c r="P356" s="201"/>
      <c r="Q356" s="201"/>
      <c r="R356" s="201"/>
      <c r="S356" s="201"/>
      <c r="T356" s="201"/>
      <c r="U356" s="221"/>
      <c r="V356" s="221"/>
      <c r="W356" s="221"/>
      <c r="X356" s="221"/>
      <c r="Y356" s="221"/>
      <c r="Z356" s="221"/>
      <c r="AA356" s="221"/>
      <c r="AB356" s="221"/>
    </row>
    <row r="357" spans="1:28" ht="17" thickBot="1" x14ac:dyDescent="0.25">
      <c r="A357" s="195"/>
      <c r="B357" s="196"/>
      <c r="C357" s="221"/>
      <c r="D357" s="196"/>
      <c r="E357" s="229"/>
      <c r="F357" s="229"/>
      <c r="G357" s="229"/>
      <c r="H357" s="198"/>
      <c r="I357" s="198"/>
      <c r="J357" s="200"/>
      <c r="K357" s="340"/>
      <c r="L357" s="200"/>
      <c r="M357" s="201"/>
      <c r="N357" s="201"/>
      <c r="O357" s="201"/>
      <c r="P357" s="201"/>
      <c r="Q357" s="201"/>
      <c r="R357" s="201"/>
      <c r="S357" s="201"/>
      <c r="T357" s="201"/>
      <c r="U357" s="221"/>
      <c r="V357" s="221"/>
      <c r="W357" s="221"/>
      <c r="X357" s="221"/>
      <c r="Y357" s="221"/>
      <c r="Z357" s="221"/>
      <c r="AA357" s="221"/>
      <c r="AB357" s="221"/>
    </row>
    <row r="358" spans="1:28" ht="17" thickBot="1" x14ac:dyDescent="0.25">
      <c r="A358" s="195"/>
      <c r="B358" s="196"/>
      <c r="C358" s="221"/>
      <c r="D358" s="196"/>
      <c r="E358" s="229"/>
      <c r="F358" s="229"/>
      <c r="G358" s="229"/>
      <c r="H358" s="198"/>
      <c r="I358" s="198"/>
      <c r="J358" s="200"/>
      <c r="K358" s="340"/>
      <c r="L358" s="200"/>
      <c r="M358" s="201"/>
      <c r="N358" s="201"/>
      <c r="O358" s="201"/>
      <c r="P358" s="201"/>
      <c r="Q358" s="201"/>
      <c r="R358" s="201"/>
      <c r="S358" s="201"/>
      <c r="T358" s="201"/>
      <c r="U358" s="221"/>
      <c r="V358" s="221"/>
      <c r="W358" s="221"/>
      <c r="X358" s="221"/>
      <c r="Y358" s="221"/>
      <c r="Z358" s="221"/>
      <c r="AA358" s="221"/>
      <c r="AB358" s="221"/>
    </row>
    <row r="359" spans="1:28" ht="17" thickBot="1" x14ac:dyDescent="0.25">
      <c r="A359" s="195"/>
      <c r="B359" s="196"/>
      <c r="C359" s="221"/>
      <c r="D359" s="196"/>
      <c r="E359" s="229"/>
      <c r="F359" s="229"/>
      <c r="G359" s="229"/>
      <c r="H359" s="198"/>
      <c r="I359" s="198"/>
      <c r="J359" s="200"/>
      <c r="K359" s="340"/>
      <c r="L359" s="200"/>
      <c r="M359" s="201"/>
      <c r="N359" s="201"/>
      <c r="O359" s="201"/>
      <c r="P359" s="201"/>
      <c r="Q359" s="201"/>
      <c r="R359" s="201"/>
      <c r="S359" s="201"/>
      <c r="T359" s="201"/>
      <c r="U359" s="221"/>
      <c r="V359" s="221"/>
      <c r="W359" s="221"/>
      <c r="X359" s="221"/>
      <c r="Y359" s="221"/>
      <c r="Z359" s="221"/>
      <c r="AA359" s="221"/>
      <c r="AB359" s="221"/>
    </row>
    <row r="360" spans="1:28" ht="17" thickBot="1" x14ac:dyDescent="0.25">
      <c r="A360" s="195"/>
      <c r="B360" s="196"/>
      <c r="C360" s="221"/>
      <c r="D360" s="196"/>
      <c r="E360" s="229"/>
      <c r="F360" s="229"/>
      <c r="G360" s="229"/>
      <c r="H360" s="198"/>
      <c r="I360" s="198"/>
      <c r="J360" s="200"/>
      <c r="K360" s="340"/>
      <c r="L360" s="200"/>
      <c r="M360" s="201"/>
      <c r="N360" s="201"/>
      <c r="O360" s="201"/>
      <c r="P360" s="201"/>
      <c r="Q360" s="201"/>
      <c r="R360" s="201"/>
      <c r="S360" s="201"/>
      <c r="T360" s="201"/>
      <c r="U360" s="221"/>
      <c r="V360" s="221"/>
      <c r="W360" s="221"/>
      <c r="X360" s="221"/>
      <c r="Y360" s="221"/>
      <c r="Z360" s="221"/>
      <c r="AA360" s="221"/>
      <c r="AB360" s="221"/>
    </row>
    <row r="361" spans="1:28" ht="17" thickBot="1" x14ac:dyDescent="0.25">
      <c r="A361" s="195"/>
      <c r="B361" s="196"/>
      <c r="C361" s="221"/>
      <c r="D361" s="196"/>
      <c r="E361" s="229"/>
      <c r="F361" s="229"/>
      <c r="G361" s="229"/>
      <c r="H361" s="198"/>
      <c r="I361" s="198"/>
      <c r="J361" s="200"/>
      <c r="K361" s="340"/>
      <c r="L361" s="200"/>
      <c r="M361" s="201"/>
      <c r="N361" s="201"/>
      <c r="O361" s="201"/>
      <c r="P361" s="201"/>
      <c r="Q361" s="201"/>
      <c r="R361" s="201"/>
      <c r="S361" s="201"/>
      <c r="T361" s="201"/>
      <c r="U361" s="221"/>
      <c r="V361" s="221"/>
      <c r="W361" s="221"/>
      <c r="X361" s="221"/>
      <c r="Y361" s="221"/>
      <c r="Z361" s="221"/>
      <c r="AA361" s="221"/>
      <c r="AB361" s="221"/>
    </row>
    <row r="362" spans="1:28" ht="17" thickBot="1" x14ac:dyDescent="0.25">
      <c r="A362" s="195"/>
      <c r="B362" s="196"/>
      <c r="C362" s="221"/>
      <c r="D362" s="196"/>
      <c r="E362" s="229"/>
      <c r="F362" s="229"/>
      <c r="G362" s="229"/>
      <c r="H362" s="198"/>
      <c r="I362" s="198"/>
      <c r="J362" s="200"/>
      <c r="K362" s="340"/>
      <c r="L362" s="200"/>
      <c r="M362" s="201"/>
      <c r="N362" s="201"/>
      <c r="O362" s="201"/>
      <c r="P362" s="201"/>
      <c r="Q362" s="201"/>
      <c r="R362" s="201"/>
      <c r="S362" s="201"/>
      <c r="T362" s="201"/>
      <c r="U362" s="221"/>
      <c r="V362" s="221"/>
      <c r="W362" s="221"/>
      <c r="X362" s="221"/>
      <c r="Y362" s="221"/>
      <c r="Z362" s="221"/>
      <c r="AA362" s="221"/>
      <c r="AB362" s="221"/>
    </row>
    <row r="363" spans="1:28" ht="17" thickBot="1" x14ac:dyDescent="0.25">
      <c r="A363" s="195"/>
      <c r="B363" s="196"/>
      <c r="C363" s="221"/>
      <c r="D363" s="196"/>
      <c r="E363" s="229"/>
      <c r="F363" s="229"/>
      <c r="G363" s="229"/>
      <c r="H363" s="198"/>
      <c r="I363" s="198"/>
      <c r="J363" s="200"/>
      <c r="K363" s="340"/>
      <c r="L363" s="200"/>
      <c r="M363" s="201"/>
      <c r="N363" s="201"/>
      <c r="O363" s="201"/>
      <c r="P363" s="201"/>
      <c r="Q363" s="201"/>
      <c r="R363" s="201"/>
      <c r="S363" s="201"/>
      <c r="T363" s="201"/>
      <c r="U363" s="221"/>
      <c r="V363" s="221"/>
      <c r="W363" s="221"/>
      <c r="X363" s="221"/>
      <c r="Y363" s="221"/>
      <c r="Z363" s="221"/>
      <c r="AA363" s="221"/>
      <c r="AB363" s="221"/>
    </row>
    <row r="364" spans="1:28" ht="17" thickBot="1" x14ac:dyDescent="0.25">
      <c r="A364" s="195"/>
      <c r="B364" s="196"/>
      <c r="C364" s="221"/>
      <c r="D364" s="196"/>
      <c r="E364" s="229"/>
      <c r="F364" s="229"/>
      <c r="G364" s="229"/>
      <c r="H364" s="198"/>
      <c r="I364" s="198"/>
      <c r="J364" s="200"/>
      <c r="K364" s="340"/>
      <c r="L364" s="200"/>
      <c r="M364" s="201"/>
      <c r="N364" s="201"/>
      <c r="O364" s="201"/>
      <c r="P364" s="201"/>
      <c r="Q364" s="201"/>
      <c r="R364" s="201"/>
      <c r="S364" s="201"/>
      <c r="T364" s="201"/>
      <c r="U364" s="221"/>
      <c r="V364" s="221"/>
      <c r="W364" s="221"/>
      <c r="X364" s="221"/>
      <c r="Y364" s="221"/>
      <c r="Z364" s="221"/>
      <c r="AA364" s="221"/>
      <c r="AB364" s="221"/>
    </row>
    <row r="365" spans="1:28" ht="17" thickBot="1" x14ac:dyDescent="0.25">
      <c r="A365" s="195"/>
      <c r="B365" s="196"/>
      <c r="C365" s="221"/>
      <c r="D365" s="196"/>
      <c r="E365" s="229"/>
      <c r="F365" s="229"/>
      <c r="G365" s="229"/>
      <c r="H365" s="198"/>
      <c r="I365" s="198"/>
      <c r="J365" s="200"/>
      <c r="K365" s="340"/>
      <c r="L365" s="200"/>
      <c r="M365" s="201"/>
      <c r="N365" s="201"/>
      <c r="O365" s="201"/>
      <c r="P365" s="201"/>
      <c r="Q365" s="201"/>
      <c r="R365" s="201"/>
      <c r="S365" s="201"/>
      <c r="T365" s="201"/>
      <c r="U365" s="221"/>
      <c r="V365" s="221"/>
      <c r="W365" s="221"/>
      <c r="X365" s="221"/>
      <c r="Y365" s="221"/>
      <c r="Z365" s="221"/>
      <c r="AA365" s="221"/>
      <c r="AB365" s="221"/>
    </row>
    <row r="366" spans="1:28" ht="17" thickBot="1" x14ac:dyDescent="0.25">
      <c r="A366" s="195"/>
      <c r="B366" s="196"/>
      <c r="C366" s="221"/>
      <c r="D366" s="196"/>
      <c r="E366" s="229"/>
      <c r="F366" s="229"/>
      <c r="G366" s="229"/>
      <c r="H366" s="198"/>
      <c r="I366" s="198"/>
      <c r="J366" s="200"/>
      <c r="K366" s="340"/>
      <c r="L366" s="200"/>
      <c r="M366" s="201"/>
      <c r="N366" s="201"/>
      <c r="O366" s="201"/>
      <c r="P366" s="201"/>
      <c r="Q366" s="201"/>
      <c r="R366" s="201"/>
      <c r="S366" s="201"/>
      <c r="T366" s="201"/>
      <c r="U366" s="221"/>
      <c r="V366" s="221"/>
      <c r="W366" s="221"/>
      <c r="X366" s="221"/>
      <c r="Y366" s="221"/>
      <c r="Z366" s="221"/>
      <c r="AA366" s="221"/>
      <c r="AB366" s="221"/>
    </row>
    <row r="367" spans="1:28" ht="17" thickBot="1" x14ac:dyDescent="0.25">
      <c r="A367" s="195"/>
      <c r="B367" s="196"/>
      <c r="C367" s="221"/>
      <c r="D367" s="196"/>
      <c r="E367" s="229"/>
      <c r="F367" s="229"/>
      <c r="G367" s="229"/>
      <c r="H367" s="198"/>
      <c r="I367" s="198"/>
      <c r="J367" s="200"/>
      <c r="K367" s="340"/>
      <c r="L367" s="200"/>
      <c r="M367" s="201"/>
      <c r="N367" s="201"/>
      <c r="O367" s="201"/>
      <c r="P367" s="201"/>
      <c r="Q367" s="201"/>
      <c r="R367" s="201"/>
      <c r="S367" s="201"/>
      <c r="T367" s="201"/>
      <c r="U367" s="221"/>
      <c r="V367" s="221"/>
      <c r="W367" s="221"/>
      <c r="X367" s="221"/>
      <c r="Y367" s="221"/>
      <c r="Z367" s="221"/>
      <c r="AA367" s="221"/>
      <c r="AB367" s="221"/>
    </row>
    <row r="368" spans="1:28" ht="17" thickBot="1" x14ac:dyDescent="0.25">
      <c r="A368" s="195"/>
      <c r="B368" s="196"/>
      <c r="C368" s="221"/>
      <c r="D368" s="196"/>
      <c r="E368" s="229"/>
      <c r="F368" s="229"/>
      <c r="G368" s="229"/>
      <c r="H368" s="198"/>
      <c r="I368" s="198"/>
      <c r="J368" s="200"/>
      <c r="K368" s="340"/>
      <c r="L368" s="200"/>
      <c r="M368" s="201"/>
      <c r="N368" s="201"/>
      <c r="O368" s="201"/>
      <c r="P368" s="201"/>
      <c r="Q368" s="201"/>
      <c r="R368" s="201"/>
      <c r="S368" s="201"/>
      <c r="T368" s="201"/>
      <c r="U368" s="221"/>
      <c r="V368" s="221"/>
      <c r="W368" s="221"/>
      <c r="X368" s="221"/>
      <c r="Y368" s="221"/>
      <c r="Z368" s="221"/>
      <c r="AA368" s="221"/>
      <c r="AB368" s="221"/>
    </row>
    <row r="369" spans="1:28" ht="17" thickBot="1" x14ac:dyDescent="0.25">
      <c r="A369" s="195"/>
      <c r="B369" s="196"/>
      <c r="C369" s="221"/>
      <c r="D369" s="196"/>
      <c r="E369" s="229"/>
      <c r="F369" s="229"/>
      <c r="G369" s="229"/>
      <c r="H369" s="198"/>
      <c r="I369" s="198"/>
      <c r="J369" s="200"/>
      <c r="K369" s="340"/>
      <c r="L369" s="200"/>
      <c r="M369" s="201"/>
      <c r="N369" s="201"/>
      <c r="O369" s="201"/>
      <c r="P369" s="201"/>
      <c r="Q369" s="201"/>
      <c r="R369" s="201"/>
      <c r="S369" s="201"/>
      <c r="T369" s="201"/>
      <c r="U369" s="221"/>
      <c r="V369" s="221"/>
      <c r="W369" s="221"/>
      <c r="X369" s="221"/>
      <c r="Y369" s="221"/>
      <c r="Z369" s="221"/>
      <c r="AA369" s="221"/>
      <c r="AB369" s="221"/>
    </row>
    <row r="370" spans="1:28" ht="17" thickBot="1" x14ac:dyDescent="0.25">
      <c r="A370" s="195"/>
      <c r="B370" s="196"/>
      <c r="C370" s="221"/>
      <c r="D370" s="196"/>
      <c r="E370" s="229"/>
      <c r="F370" s="229"/>
      <c r="G370" s="229"/>
      <c r="H370" s="198"/>
      <c r="I370" s="198"/>
      <c r="J370" s="200"/>
      <c r="K370" s="340"/>
      <c r="L370" s="200"/>
      <c r="M370" s="201"/>
      <c r="N370" s="201"/>
      <c r="O370" s="201"/>
      <c r="P370" s="201"/>
      <c r="Q370" s="201"/>
      <c r="R370" s="201"/>
      <c r="S370" s="201"/>
      <c r="T370" s="201"/>
      <c r="U370" s="221"/>
      <c r="V370" s="221"/>
      <c r="W370" s="221"/>
      <c r="X370" s="221"/>
      <c r="Y370" s="221"/>
      <c r="Z370" s="221"/>
      <c r="AA370" s="221"/>
      <c r="AB370" s="221"/>
    </row>
    <row r="371" spans="1:28" ht="17" thickBot="1" x14ac:dyDescent="0.25">
      <c r="A371" s="195"/>
      <c r="B371" s="196"/>
      <c r="C371" s="221"/>
      <c r="D371" s="196"/>
      <c r="E371" s="229"/>
      <c r="F371" s="229"/>
      <c r="G371" s="229"/>
      <c r="H371" s="198"/>
      <c r="I371" s="198"/>
      <c r="J371" s="200"/>
      <c r="K371" s="340"/>
      <c r="L371" s="200"/>
      <c r="M371" s="201"/>
      <c r="N371" s="201"/>
      <c r="O371" s="201"/>
      <c r="P371" s="201"/>
      <c r="Q371" s="201"/>
      <c r="R371" s="201"/>
      <c r="S371" s="201"/>
      <c r="T371" s="201"/>
      <c r="U371" s="221"/>
      <c r="V371" s="221"/>
      <c r="W371" s="221"/>
      <c r="X371" s="221"/>
      <c r="Y371" s="221"/>
      <c r="Z371" s="221"/>
      <c r="AA371" s="221"/>
      <c r="AB371" s="221"/>
    </row>
    <row r="372" spans="1:28" ht="17" thickBot="1" x14ac:dyDescent="0.25">
      <c r="A372" s="195"/>
      <c r="B372" s="196"/>
      <c r="C372" s="221"/>
      <c r="D372" s="196"/>
      <c r="E372" s="229"/>
      <c r="F372" s="229"/>
      <c r="G372" s="229"/>
      <c r="H372" s="198"/>
      <c r="I372" s="198"/>
      <c r="J372" s="200"/>
      <c r="K372" s="340"/>
      <c r="L372" s="200"/>
      <c r="M372" s="201"/>
      <c r="N372" s="201"/>
      <c r="O372" s="201"/>
      <c r="P372" s="201"/>
      <c r="Q372" s="201"/>
      <c r="R372" s="201"/>
      <c r="S372" s="201"/>
      <c r="T372" s="201"/>
      <c r="U372" s="221"/>
      <c r="V372" s="221"/>
      <c r="W372" s="221"/>
      <c r="X372" s="221"/>
      <c r="Y372" s="221"/>
      <c r="Z372" s="221"/>
      <c r="AA372" s="221"/>
      <c r="AB372" s="221"/>
    </row>
    <row r="373" spans="1:28" ht="17" thickBot="1" x14ac:dyDescent="0.25">
      <c r="A373" s="195"/>
      <c r="B373" s="196"/>
      <c r="C373" s="221"/>
      <c r="D373" s="196"/>
      <c r="E373" s="229"/>
      <c r="F373" s="229"/>
      <c r="G373" s="229"/>
      <c r="H373" s="198"/>
      <c r="I373" s="198"/>
      <c r="J373" s="200"/>
      <c r="K373" s="340"/>
      <c r="L373" s="200"/>
      <c r="M373" s="201"/>
      <c r="N373" s="201"/>
      <c r="O373" s="201"/>
      <c r="P373" s="201"/>
      <c r="Q373" s="201"/>
      <c r="R373" s="201"/>
      <c r="S373" s="201"/>
      <c r="T373" s="201"/>
      <c r="U373" s="221"/>
      <c r="V373" s="221"/>
      <c r="W373" s="221"/>
      <c r="X373" s="221"/>
      <c r="Y373" s="221"/>
      <c r="Z373" s="221"/>
      <c r="AA373" s="221"/>
      <c r="AB373" s="221"/>
    </row>
    <row r="374" spans="1:28" ht="17" thickBot="1" x14ac:dyDescent="0.25">
      <c r="A374" s="195"/>
      <c r="B374" s="196"/>
      <c r="C374" s="221"/>
      <c r="D374" s="196"/>
      <c r="E374" s="229"/>
      <c r="F374" s="229"/>
      <c r="G374" s="229"/>
      <c r="H374" s="198"/>
      <c r="I374" s="198"/>
      <c r="J374" s="200"/>
      <c r="K374" s="340"/>
      <c r="L374" s="200"/>
      <c r="M374" s="201"/>
      <c r="N374" s="201"/>
      <c r="O374" s="201"/>
      <c r="P374" s="201"/>
      <c r="Q374" s="201"/>
      <c r="R374" s="201"/>
      <c r="S374" s="201"/>
      <c r="T374" s="201"/>
      <c r="U374" s="221"/>
      <c r="V374" s="221"/>
      <c r="W374" s="221"/>
      <c r="X374" s="221"/>
      <c r="Y374" s="221"/>
      <c r="Z374" s="221"/>
      <c r="AA374" s="221"/>
      <c r="AB374" s="221"/>
    </row>
    <row r="375" spans="1:28" ht="17" thickBot="1" x14ac:dyDescent="0.25">
      <c r="A375" s="195"/>
      <c r="B375" s="196"/>
      <c r="C375" s="221"/>
      <c r="D375" s="196"/>
      <c r="E375" s="229"/>
      <c r="F375" s="229"/>
      <c r="G375" s="229"/>
      <c r="H375" s="198"/>
      <c r="I375" s="198"/>
      <c r="J375" s="200"/>
      <c r="K375" s="340"/>
      <c r="L375" s="200"/>
      <c r="M375" s="201"/>
      <c r="N375" s="201"/>
      <c r="O375" s="201"/>
      <c r="P375" s="201"/>
      <c r="Q375" s="201"/>
      <c r="R375" s="201"/>
      <c r="S375" s="201"/>
      <c r="T375" s="201"/>
      <c r="U375" s="221"/>
      <c r="V375" s="221"/>
      <c r="W375" s="221"/>
      <c r="X375" s="221"/>
      <c r="Y375" s="221"/>
      <c r="Z375" s="221"/>
      <c r="AA375" s="221"/>
      <c r="AB375" s="221"/>
    </row>
    <row r="376" spans="1:28" ht="17" thickBot="1" x14ac:dyDescent="0.25">
      <c r="A376" s="195"/>
      <c r="B376" s="196"/>
      <c r="C376" s="221"/>
      <c r="D376" s="196"/>
      <c r="E376" s="229"/>
      <c r="F376" s="229"/>
      <c r="G376" s="229"/>
      <c r="H376" s="198"/>
      <c r="I376" s="198"/>
      <c r="J376" s="200"/>
      <c r="K376" s="340"/>
      <c r="L376" s="200"/>
      <c r="M376" s="201"/>
      <c r="N376" s="201"/>
      <c r="O376" s="201"/>
      <c r="P376" s="201"/>
      <c r="Q376" s="201"/>
      <c r="R376" s="201"/>
      <c r="S376" s="201"/>
      <c r="T376" s="201"/>
      <c r="U376" s="221"/>
      <c r="V376" s="221"/>
      <c r="W376" s="221"/>
      <c r="X376" s="221"/>
      <c r="Y376" s="221"/>
      <c r="Z376" s="221"/>
      <c r="AA376" s="221"/>
      <c r="AB376" s="221"/>
    </row>
    <row r="377" spans="1:28" ht="17" thickBot="1" x14ac:dyDescent="0.25">
      <c r="A377" s="195"/>
      <c r="B377" s="196"/>
      <c r="C377" s="221"/>
      <c r="D377" s="196"/>
      <c r="E377" s="229"/>
      <c r="F377" s="229"/>
      <c r="G377" s="229"/>
      <c r="H377" s="198"/>
      <c r="I377" s="198"/>
      <c r="J377" s="200"/>
      <c r="K377" s="340"/>
      <c r="L377" s="200"/>
      <c r="M377" s="201"/>
      <c r="N377" s="201"/>
      <c r="O377" s="201"/>
      <c r="P377" s="201"/>
      <c r="Q377" s="201"/>
      <c r="R377" s="201"/>
      <c r="S377" s="201"/>
      <c r="T377" s="201"/>
      <c r="U377" s="221"/>
      <c r="V377" s="221"/>
      <c r="W377" s="221"/>
      <c r="X377" s="221"/>
      <c r="Y377" s="221"/>
      <c r="Z377" s="221"/>
      <c r="AA377" s="221"/>
      <c r="AB377" s="221"/>
    </row>
    <row r="378" spans="1:28" ht="17" thickBot="1" x14ac:dyDescent="0.25">
      <c r="A378" s="195"/>
      <c r="B378" s="196"/>
      <c r="C378" s="221"/>
      <c r="D378" s="196"/>
      <c r="E378" s="229"/>
      <c r="F378" s="229"/>
      <c r="G378" s="229"/>
      <c r="H378" s="198"/>
      <c r="I378" s="198"/>
      <c r="J378" s="200"/>
      <c r="K378" s="340"/>
      <c r="L378" s="200"/>
      <c r="M378" s="201"/>
      <c r="N378" s="201"/>
      <c r="O378" s="201"/>
      <c r="P378" s="201"/>
      <c r="Q378" s="201"/>
      <c r="R378" s="201"/>
      <c r="S378" s="201"/>
      <c r="T378" s="201"/>
      <c r="U378" s="221"/>
      <c r="V378" s="221"/>
      <c r="W378" s="221"/>
      <c r="X378" s="221"/>
      <c r="Y378" s="221"/>
      <c r="Z378" s="221"/>
      <c r="AA378" s="221"/>
      <c r="AB378" s="221"/>
    </row>
    <row r="379" spans="1:28" ht="17" thickBot="1" x14ac:dyDescent="0.25">
      <c r="A379" s="195"/>
      <c r="B379" s="196"/>
      <c r="C379" s="221"/>
      <c r="D379" s="196"/>
      <c r="E379" s="229"/>
      <c r="F379" s="229"/>
      <c r="G379" s="229"/>
      <c r="H379" s="198"/>
      <c r="I379" s="198"/>
      <c r="J379" s="200"/>
      <c r="K379" s="340"/>
      <c r="L379" s="200"/>
      <c r="M379" s="201"/>
      <c r="N379" s="201"/>
      <c r="O379" s="201"/>
      <c r="P379" s="201"/>
      <c r="Q379" s="201"/>
      <c r="R379" s="201"/>
      <c r="S379" s="201"/>
      <c r="T379" s="201"/>
      <c r="U379" s="221"/>
      <c r="V379" s="221"/>
      <c r="W379" s="221"/>
      <c r="X379" s="221"/>
      <c r="Y379" s="221"/>
      <c r="Z379" s="221"/>
      <c r="AA379" s="221"/>
      <c r="AB379" s="221"/>
    </row>
    <row r="380" spans="1:28" ht="17" thickBot="1" x14ac:dyDescent="0.25">
      <c r="A380" s="195"/>
      <c r="B380" s="196"/>
      <c r="C380" s="221"/>
      <c r="D380" s="196"/>
      <c r="E380" s="229"/>
      <c r="F380" s="229"/>
      <c r="G380" s="229"/>
      <c r="H380" s="198"/>
      <c r="I380" s="198"/>
      <c r="J380" s="200"/>
      <c r="K380" s="340"/>
      <c r="L380" s="200"/>
      <c r="M380" s="201"/>
      <c r="N380" s="201"/>
      <c r="O380" s="201"/>
      <c r="P380" s="201"/>
      <c r="Q380" s="201"/>
      <c r="R380" s="201"/>
      <c r="S380" s="201"/>
      <c r="T380" s="201"/>
      <c r="U380" s="221"/>
      <c r="V380" s="221"/>
      <c r="W380" s="221"/>
      <c r="X380" s="221"/>
      <c r="Y380" s="221"/>
      <c r="Z380" s="221"/>
      <c r="AA380" s="221"/>
      <c r="AB380" s="221"/>
    </row>
    <row r="381" spans="1:28" ht="17" thickBot="1" x14ac:dyDescent="0.25">
      <c r="A381" s="195"/>
      <c r="B381" s="196"/>
      <c r="C381" s="221"/>
      <c r="D381" s="196"/>
      <c r="E381" s="229"/>
      <c r="F381" s="229"/>
      <c r="G381" s="229"/>
      <c r="H381" s="198"/>
      <c r="I381" s="198"/>
      <c r="J381" s="200"/>
      <c r="K381" s="340"/>
      <c r="L381" s="200"/>
      <c r="M381" s="201"/>
      <c r="N381" s="201"/>
      <c r="O381" s="201"/>
      <c r="P381" s="201"/>
      <c r="Q381" s="201"/>
      <c r="R381" s="201"/>
      <c r="S381" s="201"/>
      <c r="T381" s="201"/>
      <c r="U381" s="221"/>
      <c r="V381" s="221"/>
      <c r="W381" s="221"/>
      <c r="X381" s="221"/>
      <c r="Y381" s="221"/>
      <c r="Z381" s="221"/>
      <c r="AA381" s="221"/>
      <c r="AB381" s="221"/>
    </row>
    <row r="382" spans="1:28" ht="17" thickBot="1" x14ac:dyDescent="0.25">
      <c r="A382" s="195"/>
      <c r="B382" s="196"/>
      <c r="C382" s="221"/>
      <c r="D382" s="196"/>
      <c r="E382" s="229"/>
      <c r="F382" s="229"/>
      <c r="G382" s="229"/>
      <c r="H382" s="198"/>
      <c r="I382" s="198"/>
      <c r="J382" s="200"/>
      <c r="K382" s="340"/>
      <c r="L382" s="200"/>
      <c r="M382" s="201"/>
      <c r="N382" s="201"/>
      <c r="O382" s="201"/>
      <c r="P382" s="201"/>
      <c r="Q382" s="201"/>
      <c r="R382" s="201"/>
      <c r="S382" s="201"/>
      <c r="T382" s="201"/>
      <c r="U382" s="221"/>
      <c r="V382" s="221"/>
      <c r="W382" s="221"/>
      <c r="X382" s="221"/>
      <c r="Y382" s="221"/>
      <c r="Z382" s="221"/>
      <c r="AA382" s="221"/>
      <c r="AB382" s="221"/>
    </row>
    <row r="383" spans="1:28" ht="17" thickBot="1" x14ac:dyDescent="0.25">
      <c r="A383" s="195"/>
      <c r="B383" s="196"/>
      <c r="C383" s="221"/>
      <c r="D383" s="196"/>
      <c r="E383" s="229"/>
      <c r="F383" s="229"/>
      <c r="G383" s="229"/>
      <c r="H383" s="198"/>
      <c r="I383" s="198"/>
      <c r="J383" s="200"/>
      <c r="K383" s="340"/>
      <c r="L383" s="200"/>
      <c r="M383" s="201"/>
      <c r="N383" s="201"/>
      <c r="O383" s="201"/>
      <c r="P383" s="201"/>
      <c r="Q383" s="201"/>
      <c r="R383" s="201"/>
      <c r="S383" s="201"/>
      <c r="T383" s="201"/>
      <c r="U383" s="221"/>
      <c r="V383" s="221"/>
      <c r="W383" s="221"/>
      <c r="X383" s="221"/>
      <c r="Y383" s="221"/>
      <c r="Z383" s="221"/>
      <c r="AA383" s="221"/>
      <c r="AB383" s="221"/>
    </row>
    <row r="384" spans="1:28" ht="17" thickBot="1" x14ac:dyDescent="0.25">
      <c r="A384" s="195"/>
      <c r="B384" s="196"/>
      <c r="C384" s="221"/>
      <c r="D384" s="196"/>
      <c r="E384" s="229"/>
      <c r="F384" s="229"/>
      <c r="G384" s="229"/>
      <c r="H384" s="198"/>
      <c r="I384" s="198"/>
      <c r="J384" s="200"/>
      <c r="K384" s="340"/>
      <c r="L384" s="200"/>
      <c r="M384" s="201"/>
      <c r="N384" s="201"/>
      <c r="O384" s="201"/>
      <c r="P384" s="201"/>
      <c r="Q384" s="201"/>
      <c r="R384" s="201"/>
      <c r="S384" s="201"/>
      <c r="T384" s="201"/>
      <c r="U384" s="221"/>
      <c r="V384" s="221"/>
      <c r="W384" s="221"/>
      <c r="X384" s="221"/>
      <c r="Y384" s="221"/>
      <c r="Z384" s="221"/>
      <c r="AA384" s="221"/>
      <c r="AB384" s="221"/>
    </row>
    <row r="385" spans="1:28" ht="17" thickBot="1" x14ac:dyDescent="0.25">
      <c r="A385" s="195"/>
      <c r="B385" s="196"/>
      <c r="C385" s="221"/>
      <c r="D385" s="196"/>
      <c r="E385" s="229"/>
      <c r="F385" s="229"/>
      <c r="G385" s="229"/>
      <c r="H385" s="198"/>
      <c r="I385" s="198"/>
      <c r="J385" s="200"/>
      <c r="K385" s="340"/>
      <c r="L385" s="200"/>
      <c r="M385" s="201"/>
      <c r="N385" s="201"/>
      <c r="O385" s="201"/>
      <c r="P385" s="201"/>
      <c r="Q385" s="201"/>
      <c r="R385" s="201"/>
      <c r="S385" s="201"/>
      <c r="T385" s="201"/>
      <c r="U385" s="221"/>
      <c r="V385" s="221"/>
      <c r="W385" s="221"/>
      <c r="X385" s="221"/>
      <c r="Y385" s="221"/>
      <c r="Z385" s="221"/>
      <c r="AA385" s="221"/>
      <c r="AB385" s="221"/>
    </row>
    <row r="386" spans="1:28" ht="17" thickBot="1" x14ac:dyDescent="0.25">
      <c r="A386" s="195"/>
      <c r="B386" s="196"/>
      <c r="C386" s="221"/>
      <c r="D386" s="196"/>
      <c r="E386" s="229"/>
      <c r="F386" s="229"/>
      <c r="G386" s="229"/>
      <c r="H386" s="198"/>
      <c r="I386" s="198"/>
      <c r="J386" s="200"/>
      <c r="K386" s="340"/>
      <c r="L386" s="200"/>
      <c r="M386" s="201"/>
      <c r="N386" s="201"/>
      <c r="O386" s="201"/>
      <c r="P386" s="201"/>
      <c r="Q386" s="201"/>
      <c r="R386" s="201"/>
      <c r="S386" s="201"/>
      <c r="T386" s="201"/>
      <c r="U386" s="221"/>
      <c r="V386" s="221"/>
      <c r="W386" s="221"/>
      <c r="X386" s="221"/>
      <c r="Y386" s="221"/>
      <c r="Z386" s="221"/>
      <c r="AA386" s="221"/>
      <c r="AB386" s="221"/>
    </row>
    <row r="387" spans="1:28" ht="17" thickBot="1" x14ac:dyDescent="0.25">
      <c r="A387" s="195"/>
      <c r="B387" s="196"/>
      <c r="C387" s="221"/>
      <c r="D387" s="196"/>
      <c r="E387" s="229"/>
      <c r="F387" s="229"/>
      <c r="G387" s="229"/>
      <c r="H387" s="198"/>
      <c r="I387" s="198"/>
      <c r="J387" s="200"/>
      <c r="K387" s="340"/>
      <c r="L387" s="200"/>
      <c r="M387" s="201"/>
      <c r="N387" s="201"/>
      <c r="O387" s="201"/>
      <c r="P387" s="201"/>
      <c r="Q387" s="201"/>
      <c r="R387" s="201"/>
      <c r="S387" s="201"/>
      <c r="T387" s="201"/>
      <c r="U387" s="221"/>
      <c r="V387" s="221"/>
      <c r="W387" s="221"/>
      <c r="X387" s="221"/>
      <c r="Y387" s="221"/>
      <c r="Z387" s="221"/>
      <c r="AA387" s="221"/>
      <c r="AB387" s="221"/>
    </row>
    <row r="388" spans="1:28" ht="17" thickBot="1" x14ac:dyDescent="0.25">
      <c r="A388" s="195"/>
      <c r="B388" s="196"/>
      <c r="C388" s="221"/>
      <c r="D388" s="196"/>
      <c r="E388" s="229"/>
      <c r="F388" s="229"/>
      <c r="G388" s="229"/>
      <c r="H388" s="198"/>
      <c r="I388" s="198"/>
      <c r="J388" s="200"/>
      <c r="K388" s="340"/>
      <c r="L388" s="200"/>
      <c r="M388" s="201"/>
      <c r="N388" s="201"/>
      <c r="O388" s="201"/>
      <c r="P388" s="201"/>
      <c r="Q388" s="201"/>
      <c r="R388" s="201"/>
      <c r="S388" s="201"/>
      <c r="T388" s="201"/>
      <c r="U388" s="221"/>
      <c r="V388" s="221"/>
      <c r="W388" s="221"/>
      <c r="X388" s="221"/>
      <c r="Y388" s="221"/>
      <c r="Z388" s="221"/>
      <c r="AA388" s="221"/>
      <c r="AB388" s="221"/>
    </row>
    <row r="389" spans="1:28" ht="17" thickBot="1" x14ac:dyDescent="0.25">
      <c r="A389" s="195"/>
      <c r="B389" s="196"/>
      <c r="C389" s="221"/>
      <c r="D389" s="196"/>
      <c r="E389" s="229"/>
      <c r="F389" s="229"/>
      <c r="G389" s="229"/>
      <c r="H389" s="198"/>
      <c r="I389" s="198"/>
      <c r="J389" s="200"/>
      <c r="K389" s="340"/>
      <c r="L389" s="200"/>
      <c r="M389" s="201"/>
      <c r="N389" s="201"/>
      <c r="O389" s="201"/>
      <c r="P389" s="201"/>
      <c r="Q389" s="201"/>
      <c r="R389" s="201"/>
      <c r="S389" s="201"/>
      <c r="T389" s="201"/>
      <c r="U389" s="221"/>
      <c r="V389" s="221"/>
      <c r="W389" s="221"/>
      <c r="X389" s="221"/>
      <c r="Y389" s="221"/>
      <c r="Z389" s="221"/>
      <c r="AA389" s="221"/>
      <c r="AB389" s="221"/>
    </row>
    <row r="390" spans="1:28" ht="17" thickBot="1" x14ac:dyDescent="0.25">
      <c r="A390" s="195"/>
      <c r="B390" s="196"/>
      <c r="C390" s="221"/>
      <c r="D390" s="196"/>
      <c r="E390" s="229"/>
      <c r="F390" s="229"/>
      <c r="G390" s="229"/>
      <c r="H390" s="198"/>
      <c r="I390" s="198"/>
      <c r="J390" s="200"/>
      <c r="K390" s="340"/>
      <c r="L390" s="200"/>
      <c r="M390" s="201"/>
      <c r="N390" s="201"/>
      <c r="O390" s="201"/>
      <c r="P390" s="201"/>
      <c r="Q390" s="201"/>
      <c r="R390" s="201"/>
      <c r="S390" s="201"/>
      <c r="T390" s="201"/>
      <c r="U390" s="221"/>
      <c r="V390" s="221"/>
      <c r="W390" s="221"/>
      <c r="X390" s="221"/>
      <c r="Y390" s="221"/>
      <c r="Z390" s="221"/>
      <c r="AA390" s="221"/>
      <c r="AB390" s="221"/>
    </row>
    <row r="391" spans="1:28" ht="17" thickBot="1" x14ac:dyDescent="0.25">
      <c r="A391" s="195"/>
      <c r="B391" s="196"/>
      <c r="C391" s="221"/>
      <c r="D391" s="196"/>
      <c r="E391" s="229"/>
      <c r="F391" s="229"/>
      <c r="G391" s="229"/>
      <c r="H391" s="198"/>
      <c r="I391" s="198"/>
      <c r="J391" s="200"/>
      <c r="K391" s="340"/>
      <c r="L391" s="200"/>
      <c r="M391" s="201"/>
      <c r="N391" s="201"/>
      <c r="O391" s="201"/>
      <c r="P391" s="201"/>
      <c r="Q391" s="201"/>
      <c r="R391" s="201"/>
      <c r="S391" s="201"/>
      <c r="T391" s="201"/>
      <c r="U391" s="221"/>
      <c r="V391" s="221"/>
      <c r="W391" s="221"/>
      <c r="X391" s="221"/>
      <c r="Y391" s="221"/>
      <c r="Z391" s="221"/>
      <c r="AA391" s="221"/>
      <c r="AB391" s="221"/>
    </row>
    <row r="392" spans="1:28" ht="17" thickBot="1" x14ac:dyDescent="0.25">
      <c r="A392" s="195"/>
      <c r="B392" s="196"/>
      <c r="C392" s="221"/>
      <c r="D392" s="196"/>
      <c r="E392" s="229"/>
      <c r="F392" s="229"/>
      <c r="G392" s="229"/>
      <c r="H392" s="198"/>
      <c r="I392" s="198"/>
      <c r="J392" s="200"/>
      <c r="K392" s="340"/>
      <c r="L392" s="200"/>
      <c r="M392" s="201"/>
      <c r="N392" s="201"/>
      <c r="O392" s="201"/>
      <c r="P392" s="201"/>
      <c r="Q392" s="201"/>
      <c r="R392" s="201"/>
      <c r="S392" s="201"/>
      <c r="T392" s="201"/>
      <c r="U392" s="221"/>
      <c r="V392" s="221"/>
      <c r="W392" s="221"/>
      <c r="X392" s="221"/>
      <c r="Y392" s="221"/>
      <c r="Z392" s="221"/>
      <c r="AA392" s="221"/>
      <c r="AB392" s="221"/>
    </row>
    <row r="393" spans="1:28" ht="17" thickBot="1" x14ac:dyDescent="0.25">
      <c r="A393" s="195"/>
      <c r="B393" s="196"/>
      <c r="C393" s="221"/>
      <c r="D393" s="196"/>
      <c r="E393" s="229"/>
      <c r="F393" s="229"/>
      <c r="G393" s="229"/>
      <c r="H393" s="198"/>
      <c r="I393" s="198"/>
      <c r="J393" s="200"/>
      <c r="K393" s="340"/>
      <c r="L393" s="200"/>
      <c r="M393" s="201"/>
      <c r="N393" s="201"/>
      <c r="O393" s="201"/>
      <c r="P393" s="201"/>
      <c r="Q393" s="201"/>
      <c r="R393" s="201"/>
      <c r="S393" s="201"/>
      <c r="T393" s="201"/>
      <c r="U393" s="221"/>
      <c r="V393" s="221"/>
      <c r="W393" s="221"/>
      <c r="X393" s="221"/>
      <c r="Y393" s="221"/>
      <c r="Z393" s="221"/>
      <c r="AA393" s="221"/>
      <c r="AB393" s="221"/>
    </row>
    <row r="394" spans="1:28" ht="17" thickBot="1" x14ac:dyDescent="0.25">
      <c r="A394" s="195"/>
      <c r="B394" s="196"/>
      <c r="C394" s="221"/>
      <c r="D394" s="196"/>
      <c r="E394" s="229"/>
      <c r="F394" s="229"/>
      <c r="G394" s="229"/>
      <c r="H394" s="198"/>
      <c r="I394" s="198"/>
      <c r="J394" s="200"/>
      <c r="K394" s="340"/>
      <c r="L394" s="200"/>
      <c r="M394" s="201"/>
      <c r="N394" s="201"/>
      <c r="O394" s="201"/>
      <c r="P394" s="201"/>
      <c r="Q394" s="201"/>
      <c r="R394" s="201"/>
      <c r="S394" s="201"/>
      <c r="T394" s="201"/>
      <c r="U394" s="221"/>
      <c r="V394" s="221"/>
      <c r="W394" s="221"/>
      <c r="X394" s="221"/>
      <c r="Y394" s="221"/>
      <c r="Z394" s="221"/>
      <c r="AA394" s="221"/>
      <c r="AB394" s="221"/>
    </row>
    <row r="395" spans="1:28" ht="17" thickBot="1" x14ac:dyDescent="0.25">
      <c r="A395" s="195"/>
      <c r="B395" s="196"/>
      <c r="C395" s="221"/>
      <c r="D395" s="196"/>
      <c r="E395" s="229"/>
      <c r="F395" s="229"/>
      <c r="G395" s="229"/>
      <c r="H395" s="198"/>
      <c r="I395" s="198"/>
      <c r="J395" s="200"/>
      <c r="K395" s="340"/>
      <c r="L395" s="200"/>
      <c r="M395" s="201"/>
      <c r="N395" s="201"/>
      <c r="O395" s="201"/>
      <c r="P395" s="201"/>
      <c r="Q395" s="201"/>
      <c r="R395" s="201"/>
      <c r="S395" s="201"/>
      <c r="T395" s="201"/>
      <c r="U395" s="221"/>
      <c r="V395" s="221"/>
      <c r="W395" s="221"/>
      <c r="X395" s="221"/>
      <c r="Y395" s="221"/>
      <c r="Z395" s="221"/>
      <c r="AA395" s="221"/>
      <c r="AB395" s="221"/>
    </row>
    <row r="396" spans="1:28" ht="17" thickBot="1" x14ac:dyDescent="0.25">
      <c r="A396" s="195"/>
      <c r="B396" s="196"/>
      <c r="C396" s="221"/>
      <c r="D396" s="196"/>
      <c r="E396" s="229"/>
      <c r="F396" s="229"/>
      <c r="G396" s="229"/>
      <c r="H396" s="198"/>
      <c r="I396" s="198"/>
      <c r="J396" s="200"/>
      <c r="K396" s="340"/>
      <c r="L396" s="200"/>
      <c r="M396" s="201"/>
      <c r="N396" s="201"/>
      <c r="O396" s="201"/>
      <c r="P396" s="201"/>
      <c r="Q396" s="201"/>
      <c r="R396" s="201"/>
      <c r="S396" s="201"/>
      <c r="T396" s="201"/>
      <c r="U396" s="221"/>
      <c r="V396" s="221"/>
      <c r="W396" s="221"/>
      <c r="X396" s="221"/>
      <c r="Y396" s="221"/>
      <c r="Z396" s="221"/>
      <c r="AA396" s="221"/>
      <c r="AB396" s="221"/>
    </row>
    <row r="397" spans="1:28" ht="17" thickBot="1" x14ac:dyDescent="0.25">
      <c r="A397" s="195"/>
      <c r="B397" s="196"/>
      <c r="C397" s="221"/>
      <c r="D397" s="196"/>
      <c r="E397" s="229"/>
      <c r="F397" s="229"/>
      <c r="G397" s="229"/>
      <c r="H397" s="198"/>
      <c r="I397" s="198"/>
      <c r="J397" s="200"/>
      <c r="K397" s="340"/>
      <c r="L397" s="200"/>
      <c r="M397" s="201"/>
      <c r="N397" s="201"/>
      <c r="O397" s="201"/>
      <c r="P397" s="201"/>
      <c r="Q397" s="201"/>
      <c r="R397" s="201"/>
      <c r="S397" s="201"/>
      <c r="T397" s="201"/>
      <c r="U397" s="221"/>
      <c r="V397" s="221"/>
      <c r="W397" s="221"/>
      <c r="X397" s="221"/>
      <c r="Y397" s="221"/>
      <c r="Z397" s="221"/>
      <c r="AA397" s="221"/>
      <c r="AB397" s="221"/>
    </row>
    <row r="398" spans="1:28" ht="17" thickBot="1" x14ac:dyDescent="0.25">
      <c r="A398" s="195"/>
      <c r="B398" s="196"/>
      <c r="C398" s="221"/>
      <c r="D398" s="196"/>
      <c r="E398" s="229"/>
      <c r="F398" s="229"/>
      <c r="G398" s="229"/>
      <c r="H398" s="198"/>
      <c r="I398" s="198"/>
      <c r="J398" s="200"/>
      <c r="K398" s="340"/>
      <c r="L398" s="200"/>
      <c r="M398" s="201"/>
      <c r="N398" s="201"/>
      <c r="O398" s="201"/>
      <c r="P398" s="201"/>
      <c r="Q398" s="201"/>
      <c r="R398" s="201"/>
      <c r="S398" s="201"/>
      <c r="T398" s="201"/>
      <c r="U398" s="221"/>
      <c r="V398" s="221"/>
      <c r="W398" s="221"/>
      <c r="X398" s="221"/>
      <c r="Y398" s="221"/>
      <c r="Z398" s="221"/>
      <c r="AA398" s="221"/>
      <c r="AB398" s="221"/>
    </row>
    <row r="399" spans="1:28" ht="17" thickBot="1" x14ac:dyDescent="0.25">
      <c r="A399" s="195"/>
      <c r="B399" s="196"/>
      <c r="C399" s="221"/>
      <c r="D399" s="196"/>
      <c r="E399" s="229"/>
      <c r="F399" s="229"/>
      <c r="G399" s="229"/>
      <c r="H399" s="198"/>
      <c r="I399" s="198"/>
      <c r="J399" s="200"/>
      <c r="K399" s="340"/>
      <c r="L399" s="200"/>
      <c r="M399" s="201"/>
      <c r="N399" s="201"/>
      <c r="O399" s="201"/>
      <c r="P399" s="201"/>
      <c r="Q399" s="201"/>
      <c r="R399" s="201"/>
      <c r="S399" s="201"/>
      <c r="T399" s="201"/>
      <c r="U399" s="221"/>
      <c r="V399" s="221"/>
      <c r="W399" s="221"/>
      <c r="X399" s="221"/>
      <c r="Y399" s="221"/>
      <c r="Z399" s="221"/>
      <c r="AA399" s="221"/>
      <c r="AB399" s="221"/>
    </row>
    <row r="400" spans="1:28" ht="17" thickBot="1" x14ac:dyDescent="0.25">
      <c r="A400" s="195"/>
      <c r="B400" s="196"/>
      <c r="C400" s="221"/>
      <c r="D400" s="196"/>
      <c r="E400" s="229"/>
      <c r="F400" s="229"/>
      <c r="G400" s="229"/>
      <c r="H400" s="198"/>
      <c r="I400" s="198"/>
      <c r="J400" s="200"/>
      <c r="K400" s="340"/>
      <c r="L400" s="200"/>
      <c r="M400" s="201"/>
      <c r="N400" s="201"/>
      <c r="O400" s="201"/>
      <c r="P400" s="201"/>
      <c r="Q400" s="201"/>
      <c r="R400" s="201"/>
      <c r="S400" s="201"/>
      <c r="T400" s="201"/>
      <c r="U400" s="221"/>
      <c r="V400" s="221"/>
      <c r="W400" s="221"/>
      <c r="X400" s="221"/>
      <c r="Y400" s="221"/>
      <c r="Z400" s="221"/>
      <c r="AA400" s="221"/>
      <c r="AB400" s="221"/>
    </row>
    <row r="401" spans="1:28" ht="17" thickBot="1" x14ac:dyDescent="0.25">
      <c r="A401" s="195"/>
      <c r="B401" s="196"/>
      <c r="C401" s="221"/>
      <c r="D401" s="196"/>
      <c r="E401" s="229"/>
      <c r="F401" s="229"/>
      <c r="G401" s="229"/>
      <c r="H401" s="198"/>
      <c r="I401" s="198"/>
      <c r="J401" s="200"/>
      <c r="K401" s="340"/>
      <c r="L401" s="200"/>
      <c r="M401" s="201"/>
      <c r="N401" s="201"/>
      <c r="O401" s="201"/>
      <c r="P401" s="201"/>
      <c r="Q401" s="201"/>
      <c r="R401" s="201"/>
      <c r="S401" s="201"/>
      <c r="T401" s="201"/>
      <c r="U401" s="221"/>
      <c r="V401" s="221"/>
      <c r="W401" s="221"/>
      <c r="X401" s="221"/>
      <c r="Y401" s="221"/>
      <c r="Z401" s="221"/>
      <c r="AA401" s="221"/>
      <c r="AB401" s="221"/>
    </row>
    <row r="402" spans="1:28" ht="17" thickBot="1" x14ac:dyDescent="0.25">
      <c r="A402" s="195"/>
      <c r="B402" s="196"/>
      <c r="C402" s="221"/>
      <c r="D402" s="196"/>
      <c r="E402" s="229"/>
      <c r="F402" s="229"/>
      <c r="G402" s="229"/>
      <c r="H402" s="198"/>
      <c r="I402" s="198"/>
      <c r="J402" s="200"/>
      <c r="K402" s="340"/>
      <c r="L402" s="200"/>
      <c r="M402" s="201"/>
      <c r="N402" s="201"/>
      <c r="O402" s="201"/>
      <c r="P402" s="201"/>
      <c r="Q402" s="201"/>
      <c r="R402" s="201"/>
      <c r="S402" s="201"/>
      <c r="T402" s="201"/>
      <c r="U402" s="221"/>
      <c r="V402" s="221"/>
      <c r="W402" s="221"/>
      <c r="X402" s="221"/>
      <c r="Y402" s="221"/>
      <c r="Z402" s="221"/>
      <c r="AA402" s="221"/>
      <c r="AB402" s="221"/>
    </row>
    <row r="403" spans="1:28" ht="17" thickBot="1" x14ac:dyDescent="0.25">
      <c r="A403" s="195"/>
      <c r="B403" s="196"/>
      <c r="C403" s="221"/>
      <c r="D403" s="196"/>
      <c r="E403" s="229"/>
      <c r="F403" s="229"/>
      <c r="G403" s="229"/>
      <c r="H403" s="198"/>
      <c r="I403" s="198"/>
      <c r="J403" s="200"/>
      <c r="K403" s="340"/>
      <c r="L403" s="200"/>
      <c r="M403" s="201"/>
      <c r="N403" s="201"/>
      <c r="O403" s="201"/>
      <c r="P403" s="201"/>
      <c r="Q403" s="201"/>
      <c r="R403" s="201"/>
      <c r="S403" s="201"/>
      <c r="T403" s="201"/>
      <c r="U403" s="221"/>
      <c r="V403" s="221"/>
      <c r="W403" s="221"/>
      <c r="X403" s="221"/>
      <c r="Y403" s="221"/>
      <c r="Z403" s="221"/>
      <c r="AA403" s="221"/>
      <c r="AB403" s="221"/>
    </row>
    <row r="404" spans="1:28" ht="17" thickBot="1" x14ac:dyDescent="0.25">
      <c r="A404" s="195"/>
      <c r="B404" s="196"/>
      <c r="C404" s="221"/>
      <c r="D404" s="196"/>
      <c r="E404" s="229"/>
      <c r="F404" s="229"/>
      <c r="G404" s="229"/>
      <c r="H404" s="198"/>
      <c r="I404" s="198"/>
      <c r="J404" s="200"/>
      <c r="K404" s="340"/>
      <c r="L404" s="200"/>
      <c r="M404" s="201"/>
      <c r="N404" s="201"/>
      <c r="O404" s="201"/>
      <c r="P404" s="201"/>
      <c r="Q404" s="201"/>
      <c r="R404" s="201"/>
      <c r="S404" s="201"/>
      <c r="T404" s="201"/>
      <c r="U404" s="221"/>
      <c r="V404" s="221"/>
      <c r="W404" s="221"/>
      <c r="X404" s="221"/>
      <c r="Y404" s="221"/>
      <c r="Z404" s="221"/>
      <c r="AA404" s="221"/>
      <c r="AB404" s="221"/>
    </row>
    <row r="405" spans="1:28" ht="17" thickBot="1" x14ac:dyDescent="0.25">
      <c r="A405" s="195"/>
      <c r="B405" s="196"/>
      <c r="C405" s="221"/>
      <c r="D405" s="196"/>
      <c r="E405" s="229"/>
      <c r="F405" s="229"/>
      <c r="G405" s="229"/>
      <c r="H405" s="198"/>
      <c r="I405" s="198"/>
      <c r="J405" s="200"/>
      <c r="K405" s="340"/>
      <c r="L405" s="200"/>
      <c r="M405" s="201"/>
      <c r="N405" s="201"/>
      <c r="O405" s="201"/>
      <c r="P405" s="201"/>
      <c r="Q405" s="201"/>
      <c r="R405" s="201"/>
      <c r="S405" s="201"/>
      <c r="T405" s="201"/>
      <c r="U405" s="221"/>
      <c r="V405" s="221"/>
      <c r="W405" s="221"/>
      <c r="X405" s="221"/>
      <c r="Y405" s="221"/>
      <c r="Z405" s="221"/>
      <c r="AA405" s="221"/>
      <c r="AB405" s="221"/>
    </row>
    <row r="406" spans="1:28" ht="17" thickBot="1" x14ac:dyDescent="0.25">
      <c r="A406" s="195"/>
      <c r="B406" s="196"/>
      <c r="C406" s="221"/>
      <c r="D406" s="196"/>
      <c r="E406" s="229"/>
      <c r="F406" s="229"/>
      <c r="G406" s="229"/>
      <c r="H406" s="198"/>
      <c r="I406" s="198"/>
      <c r="J406" s="200"/>
      <c r="K406" s="340"/>
      <c r="L406" s="200"/>
      <c r="M406" s="201"/>
      <c r="N406" s="201"/>
      <c r="O406" s="201"/>
      <c r="P406" s="201"/>
      <c r="Q406" s="201"/>
      <c r="R406" s="201"/>
      <c r="S406" s="201"/>
      <c r="T406" s="201"/>
      <c r="U406" s="221"/>
      <c r="V406" s="221"/>
      <c r="W406" s="221"/>
      <c r="X406" s="221"/>
      <c r="Y406" s="221"/>
      <c r="Z406" s="221"/>
      <c r="AA406" s="221"/>
      <c r="AB406" s="221"/>
    </row>
    <row r="407" spans="1:28" ht="17" thickBot="1" x14ac:dyDescent="0.25">
      <c r="A407" s="195"/>
      <c r="B407" s="196"/>
      <c r="C407" s="221"/>
      <c r="D407" s="196"/>
      <c r="E407" s="229"/>
      <c r="F407" s="229"/>
      <c r="G407" s="229"/>
      <c r="H407" s="198"/>
      <c r="I407" s="198"/>
      <c r="J407" s="200"/>
      <c r="K407" s="340"/>
      <c r="L407" s="200"/>
      <c r="M407" s="201"/>
      <c r="N407" s="201"/>
      <c r="O407" s="201"/>
      <c r="P407" s="201"/>
      <c r="Q407" s="201"/>
      <c r="R407" s="201"/>
      <c r="S407" s="201"/>
      <c r="T407" s="201"/>
      <c r="U407" s="221"/>
      <c r="V407" s="221"/>
      <c r="W407" s="221"/>
      <c r="X407" s="221"/>
      <c r="Y407" s="221"/>
      <c r="Z407" s="221"/>
      <c r="AA407" s="221"/>
      <c r="AB407" s="221"/>
    </row>
    <row r="408" spans="1:28" ht="17" thickBot="1" x14ac:dyDescent="0.25">
      <c r="A408" s="195"/>
      <c r="B408" s="196"/>
      <c r="C408" s="221"/>
      <c r="D408" s="196"/>
      <c r="E408" s="229"/>
      <c r="F408" s="229"/>
      <c r="G408" s="229"/>
      <c r="H408" s="198"/>
      <c r="I408" s="198"/>
      <c r="J408" s="200"/>
      <c r="K408" s="340"/>
      <c r="L408" s="200"/>
      <c r="M408" s="201"/>
      <c r="N408" s="201"/>
      <c r="O408" s="201"/>
      <c r="P408" s="201"/>
      <c r="Q408" s="201"/>
      <c r="R408" s="201"/>
      <c r="S408" s="201"/>
      <c r="T408" s="201"/>
      <c r="U408" s="221"/>
      <c r="V408" s="221"/>
      <c r="W408" s="221"/>
      <c r="X408" s="221"/>
      <c r="Y408" s="221"/>
      <c r="Z408" s="221"/>
      <c r="AA408" s="221"/>
      <c r="AB408" s="221"/>
    </row>
    <row r="409" spans="1:28" ht="17" thickBot="1" x14ac:dyDescent="0.25">
      <c r="A409" s="195"/>
      <c r="B409" s="196"/>
      <c r="C409" s="221"/>
      <c r="D409" s="196"/>
      <c r="E409" s="229"/>
      <c r="F409" s="229"/>
      <c r="G409" s="229"/>
      <c r="H409" s="198"/>
      <c r="I409" s="198"/>
      <c r="J409" s="200"/>
      <c r="K409" s="340"/>
      <c r="L409" s="200"/>
      <c r="M409" s="201"/>
      <c r="N409" s="201"/>
      <c r="O409" s="201"/>
      <c r="P409" s="201"/>
      <c r="Q409" s="201"/>
      <c r="R409" s="201"/>
      <c r="S409" s="201"/>
      <c r="T409" s="201"/>
      <c r="U409" s="221"/>
      <c r="V409" s="221"/>
      <c r="W409" s="221"/>
      <c r="X409" s="221"/>
      <c r="Y409" s="221"/>
      <c r="Z409" s="221"/>
      <c r="AA409" s="221"/>
      <c r="AB409" s="221"/>
    </row>
    <row r="410" spans="1:28" ht="17" thickBot="1" x14ac:dyDescent="0.25">
      <c r="A410" s="195"/>
      <c r="B410" s="196"/>
      <c r="C410" s="221"/>
      <c r="D410" s="196"/>
      <c r="E410" s="229"/>
      <c r="F410" s="229"/>
      <c r="G410" s="229"/>
      <c r="H410" s="198"/>
      <c r="I410" s="198"/>
      <c r="J410" s="200"/>
      <c r="K410" s="340"/>
      <c r="L410" s="200"/>
      <c r="M410" s="201"/>
      <c r="N410" s="201"/>
      <c r="O410" s="201"/>
      <c r="P410" s="201"/>
      <c r="Q410" s="201"/>
      <c r="R410" s="201"/>
      <c r="S410" s="201"/>
      <c r="T410" s="201"/>
      <c r="U410" s="221"/>
      <c r="V410" s="221"/>
      <c r="W410" s="221"/>
      <c r="X410" s="221"/>
      <c r="Y410" s="221"/>
      <c r="Z410" s="221"/>
      <c r="AA410" s="221"/>
      <c r="AB410" s="221"/>
    </row>
    <row r="411" spans="1:28" ht="17" thickBot="1" x14ac:dyDescent="0.25">
      <c r="A411" s="195"/>
      <c r="B411" s="196"/>
      <c r="C411" s="221"/>
      <c r="D411" s="196"/>
      <c r="E411" s="229"/>
      <c r="F411" s="229"/>
      <c r="G411" s="229"/>
      <c r="H411" s="198"/>
      <c r="I411" s="198"/>
      <c r="J411" s="200"/>
      <c r="K411" s="340"/>
      <c r="L411" s="200"/>
      <c r="M411" s="201"/>
      <c r="N411" s="201"/>
      <c r="O411" s="201"/>
      <c r="P411" s="201"/>
      <c r="Q411" s="201"/>
      <c r="R411" s="201"/>
      <c r="S411" s="201"/>
      <c r="T411" s="201"/>
      <c r="U411" s="221"/>
      <c r="V411" s="221"/>
      <c r="W411" s="221"/>
      <c r="X411" s="221"/>
      <c r="Y411" s="221"/>
      <c r="Z411" s="221"/>
      <c r="AA411" s="221"/>
      <c r="AB411" s="221"/>
    </row>
    <row r="412" spans="1:28" ht="17" thickBot="1" x14ac:dyDescent="0.25">
      <c r="A412" s="195"/>
      <c r="B412" s="196"/>
      <c r="C412" s="221"/>
      <c r="D412" s="196"/>
      <c r="E412" s="229"/>
      <c r="F412" s="229"/>
      <c r="G412" s="229"/>
      <c r="H412" s="198"/>
      <c r="I412" s="198"/>
      <c r="J412" s="200"/>
      <c r="K412" s="340"/>
      <c r="L412" s="200"/>
      <c r="M412" s="201"/>
      <c r="N412" s="201"/>
      <c r="O412" s="201"/>
      <c r="P412" s="201"/>
      <c r="Q412" s="201"/>
      <c r="R412" s="201"/>
      <c r="S412" s="201"/>
      <c r="T412" s="201"/>
      <c r="U412" s="221"/>
      <c r="V412" s="221"/>
      <c r="W412" s="221"/>
      <c r="X412" s="221"/>
      <c r="Y412" s="221"/>
      <c r="Z412" s="221"/>
      <c r="AA412" s="221"/>
      <c r="AB412" s="221"/>
    </row>
    <row r="413" spans="1:28" ht="17" thickBot="1" x14ac:dyDescent="0.25">
      <c r="A413" s="195"/>
      <c r="B413" s="196"/>
      <c r="C413" s="221"/>
      <c r="D413" s="196"/>
      <c r="E413" s="229"/>
      <c r="F413" s="229"/>
      <c r="G413" s="229"/>
      <c r="H413" s="198"/>
      <c r="I413" s="198"/>
      <c r="J413" s="200"/>
      <c r="K413" s="340"/>
      <c r="L413" s="200"/>
      <c r="M413" s="201"/>
      <c r="N413" s="201"/>
      <c r="O413" s="201"/>
      <c r="P413" s="201"/>
      <c r="Q413" s="201"/>
      <c r="R413" s="201"/>
      <c r="S413" s="201"/>
      <c r="T413" s="201"/>
      <c r="U413" s="221"/>
      <c r="V413" s="221"/>
      <c r="W413" s="221"/>
      <c r="X413" s="221"/>
      <c r="Y413" s="221"/>
      <c r="Z413" s="221"/>
      <c r="AA413" s="221"/>
      <c r="AB413" s="221"/>
    </row>
    <row r="414" spans="1:28" ht="17" thickBot="1" x14ac:dyDescent="0.25">
      <c r="A414" s="195"/>
      <c r="B414" s="196"/>
      <c r="C414" s="221"/>
      <c r="D414" s="196"/>
      <c r="E414" s="229"/>
      <c r="F414" s="229"/>
      <c r="G414" s="229"/>
      <c r="H414" s="198"/>
      <c r="I414" s="198"/>
      <c r="J414" s="200"/>
      <c r="K414" s="340"/>
      <c r="L414" s="200"/>
      <c r="M414" s="201"/>
      <c r="N414" s="201"/>
      <c r="O414" s="201"/>
      <c r="P414" s="201"/>
      <c r="Q414" s="201"/>
      <c r="R414" s="201"/>
      <c r="S414" s="201"/>
      <c r="T414" s="201"/>
      <c r="U414" s="221"/>
      <c r="V414" s="221"/>
      <c r="W414" s="221"/>
      <c r="X414" s="221"/>
      <c r="Y414" s="221"/>
      <c r="Z414" s="221"/>
      <c r="AA414" s="221"/>
      <c r="AB414" s="221"/>
    </row>
    <row r="415" spans="1:28" ht="17" thickBot="1" x14ac:dyDescent="0.25">
      <c r="A415" s="195"/>
      <c r="B415" s="196"/>
      <c r="C415" s="221"/>
      <c r="D415" s="196"/>
      <c r="E415" s="229"/>
      <c r="F415" s="229"/>
      <c r="G415" s="229"/>
      <c r="H415" s="198"/>
      <c r="I415" s="198"/>
      <c r="J415" s="200"/>
      <c r="K415" s="340"/>
      <c r="L415" s="200"/>
      <c r="M415" s="201"/>
      <c r="N415" s="201"/>
      <c r="O415" s="201"/>
      <c r="P415" s="201"/>
      <c r="Q415" s="201"/>
      <c r="R415" s="201"/>
      <c r="S415" s="201"/>
      <c r="T415" s="201"/>
      <c r="U415" s="221"/>
      <c r="V415" s="221"/>
      <c r="W415" s="221"/>
      <c r="X415" s="221"/>
      <c r="Y415" s="221"/>
      <c r="Z415" s="221"/>
      <c r="AA415" s="221"/>
      <c r="AB415" s="221"/>
    </row>
    <row r="416" spans="1:28" ht="17" thickBot="1" x14ac:dyDescent="0.25">
      <c r="A416" s="195"/>
      <c r="B416" s="196"/>
      <c r="C416" s="221"/>
      <c r="D416" s="196"/>
      <c r="E416" s="229"/>
      <c r="F416" s="229"/>
      <c r="G416" s="229"/>
      <c r="H416" s="198"/>
      <c r="I416" s="198"/>
      <c r="J416" s="200"/>
      <c r="K416" s="340"/>
      <c r="L416" s="200"/>
      <c r="M416" s="201"/>
      <c r="N416" s="201"/>
      <c r="O416" s="201"/>
      <c r="P416" s="201"/>
      <c r="Q416" s="201"/>
      <c r="R416" s="201"/>
      <c r="S416" s="201"/>
      <c r="T416" s="201"/>
      <c r="U416" s="221"/>
      <c r="V416" s="221"/>
      <c r="W416" s="221"/>
      <c r="X416" s="221"/>
      <c r="Y416" s="221"/>
      <c r="Z416" s="221"/>
      <c r="AA416" s="221"/>
      <c r="AB416" s="221"/>
    </row>
    <row r="417" spans="1:28" ht="17" thickBot="1" x14ac:dyDescent="0.25">
      <c r="A417" s="195"/>
      <c r="B417" s="196"/>
      <c r="C417" s="221"/>
      <c r="D417" s="196"/>
      <c r="E417" s="229"/>
      <c r="F417" s="229"/>
      <c r="G417" s="229"/>
      <c r="H417" s="198"/>
      <c r="I417" s="198"/>
      <c r="J417" s="200"/>
      <c r="K417" s="340"/>
      <c r="L417" s="200"/>
      <c r="M417" s="201"/>
      <c r="N417" s="201"/>
      <c r="O417" s="201"/>
      <c r="P417" s="201"/>
      <c r="Q417" s="201"/>
      <c r="R417" s="201"/>
      <c r="S417" s="201"/>
      <c r="T417" s="201"/>
      <c r="U417" s="221"/>
      <c r="V417" s="221"/>
      <c r="W417" s="221"/>
      <c r="X417" s="221"/>
      <c r="Y417" s="221"/>
      <c r="Z417" s="221"/>
      <c r="AA417" s="221"/>
      <c r="AB417" s="221"/>
    </row>
    <row r="418" spans="1:28" ht="17" thickBot="1" x14ac:dyDescent="0.25">
      <c r="A418" s="195"/>
      <c r="B418" s="196"/>
      <c r="C418" s="221"/>
      <c r="D418" s="196"/>
      <c r="E418" s="229"/>
      <c r="F418" s="229"/>
      <c r="G418" s="229"/>
      <c r="H418" s="198"/>
      <c r="I418" s="198"/>
      <c r="J418" s="200"/>
      <c r="K418" s="340"/>
      <c r="L418" s="200"/>
      <c r="M418" s="201"/>
      <c r="N418" s="201"/>
      <c r="O418" s="201"/>
      <c r="P418" s="201"/>
      <c r="Q418" s="201"/>
      <c r="R418" s="201"/>
      <c r="S418" s="201"/>
      <c r="T418" s="201"/>
      <c r="U418" s="221"/>
      <c r="V418" s="221"/>
      <c r="W418" s="221"/>
      <c r="X418" s="221"/>
      <c r="Y418" s="221"/>
      <c r="Z418" s="221"/>
      <c r="AA418" s="221"/>
      <c r="AB418" s="221"/>
    </row>
    <row r="419" spans="1:28" ht="17" thickBot="1" x14ac:dyDescent="0.25">
      <c r="A419" s="195"/>
      <c r="B419" s="196"/>
      <c r="C419" s="221"/>
      <c r="D419" s="196"/>
      <c r="E419" s="229"/>
      <c r="F419" s="229"/>
      <c r="G419" s="229"/>
      <c r="H419" s="198"/>
      <c r="I419" s="198"/>
      <c r="J419" s="200"/>
      <c r="K419" s="340"/>
      <c r="L419" s="200"/>
      <c r="M419" s="201"/>
      <c r="N419" s="201"/>
      <c r="O419" s="201"/>
      <c r="P419" s="201"/>
      <c r="Q419" s="201"/>
      <c r="R419" s="201"/>
      <c r="S419" s="201"/>
      <c r="T419" s="201"/>
      <c r="U419" s="221"/>
      <c r="V419" s="221"/>
      <c r="W419" s="221"/>
      <c r="X419" s="221"/>
      <c r="Y419" s="221"/>
      <c r="Z419" s="221"/>
      <c r="AA419" s="221"/>
      <c r="AB419" s="221"/>
    </row>
    <row r="420" spans="1:28" ht="17" thickBot="1" x14ac:dyDescent="0.25">
      <c r="A420" s="195"/>
      <c r="B420" s="196"/>
      <c r="C420" s="221"/>
      <c r="D420" s="196"/>
      <c r="E420" s="229"/>
      <c r="F420" s="229"/>
      <c r="G420" s="229"/>
      <c r="H420" s="198"/>
      <c r="I420" s="198"/>
      <c r="J420" s="200"/>
      <c r="K420" s="340"/>
      <c r="L420" s="200"/>
      <c r="M420" s="201"/>
      <c r="N420" s="201"/>
      <c r="O420" s="201"/>
      <c r="P420" s="201"/>
      <c r="Q420" s="201"/>
      <c r="R420" s="201"/>
      <c r="S420" s="201"/>
      <c r="T420" s="201"/>
      <c r="U420" s="221"/>
      <c r="V420" s="221"/>
      <c r="W420" s="221"/>
      <c r="X420" s="221"/>
      <c r="Y420" s="221"/>
      <c r="Z420" s="221"/>
      <c r="AA420" s="221"/>
      <c r="AB420" s="221"/>
    </row>
    <row r="421" spans="1:28" ht="17" thickBot="1" x14ac:dyDescent="0.25">
      <c r="A421" s="195"/>
      <c r="B421" s="196"/>
      <c r="C421" s="221"/>
      <c r="D421" s="196"/>
      <c r="E421" s="229"/>
      <c r="F421" s="229"/>
      <c r="G421" s="229"/>
      <c r="H421" s="198"/>
      <c r="I421" s="198"/>
      <c r="J421" s="200"/>
      <c r="K421" s="340"/>
      <c r="L421" s="200"/>
      <c r="M421" s="201"/>
      <c r="N421" s="201"/>
      <c r="O421" s="201"/>
      <c r="P421" s="201"/>
      <c r="Q421" s="201"/>
      <c r="R421" s="201"/>
      <c r="S421" s="201"/>
      <c r="T421" s="201"/>
      <c r="U421" s="221"/>
      <c r="V421" s="221"/>
      <c r="W421" s="221"/>
      <c r="X421" s="221"/>
      <c r="Y421" s="221"/>
      <c r="Z421" s="221"/>
      <c r="AA421" s="221"/>
      <c r="AB421" s="221"/>
    </row>
    <row r="422" spans="1:28" ht="17" thickBot="1" x14ac:dyDescent="0.25">
      <c r="A422" s="195"/>
      <c r="B422" s="196"/>
      <c r="C422" s="221"/>
      <c r="D422" s="196"/>
      <c r="E422" s="229"/>
      <c r="F422" s="229"/>
      <c r="G422" s="229"/>
      <c r="H422" s="198"/>
      <c r="I422" s="198"/>
      <c r="J422" s="200"/>
      <c r="K422" s="340"/>
      <c r="L422" s="200"/>
      <c r="M422" s="201"/>
      <c r="N422" s="201"/>
      <c r="O422" s="201"/>
      <c r="P422" s="201"/>
      <c r="Q422" s="201"/>
      <c r="R422" s="201"/>
      <c r="S422" s="201"/>
      <c r="T422" s="201"/>
      <c r="U422" s="221"/>
      <c r="V422" s="221"/>
      <c r="W422" s="221"/>
      <c r="X422" s="221"/>
      <c r="Y422" s="221"/>
      <c r="Z422" s="221"/>
      <c r="AA422" s="221"/>
      <c r="AB422" s="221"/>
    </row>
    <row r="423" spans="1:28" ht="17" thickBot="1" x14ac:dyDescent="0.25">
      <c r="A423" s="195"/>
      <c r="B423" s="196"/>
      <c r="C423" s="221"/>
      <c r="D423" s="196"/>
      <c r="E423" s="229"/>
      <c r="F423" s="229"/>
      <c r="G423" s="229"/>
      <c r="H423" s="198"/>
      <c r="I423" s="198"/>
      <c r="J423" s="200"/>
      <c r="K423" s="340"/>
      <c r="L423" s="200"/>
      <c r="M423" s="201"/>
      <c r="N423" s="201"/>
      <c r="O423" s="201"/>
      <c r="P423" s="201"/>
      <c r="Q423" s="201"/>
      <c r="R423" s="201"/>
      <c r="S423" s="201"/>
      <c r="T423" s="201"/>
      <c r="U423" s="221"/>
      <c r="V423" s="221"/>
      <c r="W423" s="221"/>
      <c r="X423" s="221"/>
      <c r="Y423" s="221"/>
      <c r="Z423" s="221"/>
      <c r="AA423" s="221"/>
      <c r="AB423" s="221"/>
    </row>
    <row r="424" spans="1:28" ht="17" thickBot="1" x14ac:dyDescent="0.25">
      <c r="A424" s="195"/>
      <c r="B424" s="196"/>
      <c r="C424" s="221"/>
      <c r="D424" s="196"/>
      <c r="E424" s="229"/>
      <c r="F424" s="229"/>
      <c r="G424" s="229"/>
      <c r="H424" s="198"/>
      <c r="I424" s="198"/>
      <c r="J424" s="200"/>
      <c r="K424" s="340"/>
      <c r="L424" s="200"/>
      <c r="M424" s="201"/>
      <c r="N424" s="201"/>
      <c r="O424" s="201"/>
      <c r="P424" s="201"/>
      <c r="Q424" s="201"/>
      <c r="R424" s="201"/>
      <c r="S424" s="201"/>
      <c r="T424" s="201"/>
      <c r="U424" s="221"/>
      <c r="V424" s="221"/>
      <c r="W424" s="221"/>
      <c r="X424" s="221"/>
      <c r="Y424" s="221"/>
      <c r="Z424" s="221"/>
      <c r="AA424" s="221"/>
      <c r="AB424" s="221"/>
    </row>
    <row r="425" spans="1:28" ht="17" thickBot="1" x14ac:dyDescent="0.25">
      <c r="A425" s="195"/>
      <c r="B425" s="196"/>
      <c r="C425" s="221"/>
      <c r="D425" s="196"/>
      <c r="E425" s="229"/>
      <c r="F425" s="229"/>
      <c r="G425" s="229"/>
      <c r="H425" s="198"/>
      <c r="I425" s="198"/>
      <c r="J425" s="200"/>
      <c r="K425" s="340"/>
      <c r="L425" s="200"/>
      <c r="M425" s="201"/>
      <c r="N425" s="201"/>
      <c r="O425" s="201"/>
      <c r="P425" s="201"/>
      <c r="Q425" s="201"/>
      <c r="R425" s="201"/>
      <c r="S425" s="201"/>
      <c r="T425" s="201"/>
      <c r="U425" s="221"/>
      <c r="V425" s="221"/>
      <c r="W425" s="221"/>
      <c r="X425" s="221"/>
      <c r="Y425" s="221"/>
      <c r="Z425" s="221"/>
      <c r="AA425" s="221"/>
      <c r="AB425" s="221"/>
    </row>
    <row r="426" spans="1:28" ht="17" thickBot="1" x14ac:dyDescent="0.25">
      <c r="A426" s="195"/>
      <c r="B426" s="196"/>
      <c r="C426" s="221"/>
      <c r="D426" s="196"/>
      <c r="E426" s="229"/>
      <c r="F426" s="229"/>
      <c r="G426" s="229"/>
      <c r="H426" s="198"/>
      <c r="I426" s="198"/>
      <c r="J426" s="200"/>
      <c r="K426" s="340"/>
      <c r="L426" s="200"/>
      <c r="M426" s="201"/>
      <c r="N426" s="201"/>
      <c r="O426" s="201"/>
      <c r="P426" s="201"/>
      <c r="Q426" s="201"/>
      <c r="R426" s="201"/>
      <c r="S426" s="201"/>
      <c r="T426" s="201"/>
      <c r="U426" s="221"/>
      <c r="V426" s="221"/>
      <c r="W426" s="221"/>
      <c r="X426" s="221"/>
      <c r="Y426" s="221"/>
      <c r="Z426" s="221"/>
      <c r="AA426" s="221"/>
      <c r="AB426" s="221"/>
    </row>
    <row r="427" spans="1:28" ht="17" thickBot="1" x14ac:dyDescent="0.25">
      <c r="A427" s="195"/>
      <c r="B427" s="196"/>
      <c r="C427" s="221"/>
      <c r="D427" s="196"/>
      <c r="E427" s="229"/>
      <c r="F427" s="229"/>
      <c r="G427" s="229"/>
      <c r="H427" s="198"/>
      <c r="I427" s="198"/>
      <c r="J427" s="200"/>
      <c r="K427" s="340"/>
      <c r="L427" s="200"/>
      <c r="M427" s="201"/>
      <c r="N427" s="201"/>
      <c r="O427" s="201"/>
      <c r="P427" s="201"/>
      <c r="Q427" s="201"/>
      <c r="R427" s="201"/>
      <c r="S427" s="201"/>
      <c r="T427" s="201"/>
      <c r="U427" s="221"/>
      <c r="V427" s="221"/>
      <c r="W427" s="221"/>
      <c r="X427" s="221"/>
      <c r="Y427" s="221"/>
      <c r="Z427" s="221"/>
      <c r="AA427" s="221"/>
      <c r="AB427" s="221"/>
    </row>
    <row r="428" spans="1:28" ht="17" thickBot="1" x14ac:dyDescent="0.25">
      <c r="A428" s="195"/>
      <c r="B428" s="196"/>
      <c r="C428" s="221"/>
      <c r="D428" s="196"/>
      <c r="E428" s="229"/>
      <c r="F428" s="229"/>
      <c r="G428" s="229"/>
      <c r="H428" s="198"/>
      <c r="I428" s="198"/>
      <c r="J428" s="200"/>
      <c r="K428" s="340"/>
      <c r="L428" s="200"/>
      <c r="M428" s="201"/>
      <c r="N428" s="201"/>
      <c r="O428" s="201"/>
      <c r="P428" s="201"/>
      <c r="Q428" s="201"/>
      <c r="R428" s="201"/>
      <c r="S428" s="201"/>
      <c r="T428" s="201"/>
      <c r="U428" s="221"/>
      <c r="V428" s="221"/>
      <c r="W428" s="221"/>
      <c r="X428" s="221"/>
      <c r="Y428" s="221"/>
      <c r="Z428" s="221"/>
      <c r="AA428" s="221"/>
      <c r="AB428" s="221"/>
    </row>
    <row r="429" spans="1:28" ht="17" thickBot="1" x14ac:dyDescent="0.25">
      <c r="A429" s="195"/>
      <c r="B429" s="196"/>
      <c r="C429" s="221"/>
      <c r="D429" s="196"/>
      <c r="E429" s="229"/>
      <c r="F429" s="229"/>
      <c r="G429" s="229"/>
      <c r="H429" s="198"/>
      <c r="I429" s="198"/>
      <c r="J429" s="200"/>
      <c r="K429" s="340"/>
      <c r="L429" s="200"/>
      <c r="M429" s="201"/>
      <c r="N429" s="201"/>
      <c r="O429" s="201"/>
      <c r="P429" s="201"/>
      <c r="Q429" s="201"/>
      <c r="R429" s="201"/>
      <c r="S429" s="201"/>
      <c r="T429" s="201"/>
      <c r="U429" s="221"/>
      <c r="V429" s="221"/>
      <c r="W429" s="221"/>
      <c r="X429" s="221"/>
      <c r="Y429" s="221"/>
      <c r="Z429" s="221"/>
      <c r="AA429" s="221"/>
      <c r="AB429" s="221"/>
    </row>
    <row r="430" spans="1:28" ht="17" thickBot="1" x14ac:dyDescent="0.25">
      <c r="A430" s="195"/>
      <c r="B430" s="196"/>
      <c r="C430" s="221"/>
      <c r="D430" s="196"/>
      <c r="E430" s="229"/>
      <c r="F430" s="229"/>
      <c r="G430" s="229"/>
      <c r="H430" s="198"/>
      <c r="I430" s="198"/>
      <c r="J430" s="200"/>
      <c r="K430" s="340"/>
      <c r="L430" s="200"/>
      <c r="M430" s="201"/>
      <c r="N430" s="201"/>
      <c r="O430" s="201"/>
      <c r="P430" s="201"/>
      <c r="Q430" s="201"/>
      <c r="R430" s="201"/>
      <c r="S430" s="201"/>
      <c r="T430" s="201"/>
      <c r="U430" s="221"/>
      <c r="V430" s="221"/>
      <c r="W430" s="221"/>
      <c r="X430" s="221"/>
      <c r="Y430" s="221"/>
      <c r="Z430" s="221"/>
      <c r="AA430" s="221"/>
      <c r="AB430" s="221"/>
    </row>
    <row r="431" spans="1:28" ht="17" thickBot="1" x14ac:dyDescent="0.25">
      <c r="A431" s="195"/>
      <c r="B431" s="196"/>
      <c r="C431" s="221"/>
      <c r="D431" s="196"/>
      <c r="E431" s="229"/>
      <c r="F431" s="229"/>
      <c r="G431" s="229"/>
      <c r="H431" s="198"/>
      <c r="I431" s="198"/>
      <c r="J431" s="200"/>
      <c r="K431" s="340"/>
      <c r="L431" s="200"/>
      <c r="M431" s="201"/>
      <c r="N431" s="201"/>
      <c r="O431" s="201"/>
      <c r="P431" s="201"/>
      <c r="Q431" s="201"/>
      <c r="R431" s="201"/>
      <c r="S431" s="201"/>
      <c r="T431" s="201"/>
      <c r="U431" s="221"/>
      <c r="V431" s="221"/>
      <c r="W431" s="221"/>
      <c r="X431" s="221"/>
      <c r="Y431" s="221"/>
      <c r="Z431" s="221"/>
      <c r="AA431" s="221"/>
      <c r="AB431" s="221"/>
    </row>
    <row r="432" spans="1:28" ht="17" thickBot="1" x14ac:dyDescent="0.25">
      <c r="A432" s="195"/>
      <c r="B432" s="196"/>
      <c r="C432" s="221"/>
      <c r="D432" s="196"/>
      <c r="E432" s="229"/>
      <c r="F432" s="229"/>
      <c r="G432" s="229"/>
      <c r="H432" s="198"/>
      <c r="I432" s="198"/>
      <c r="J432" s="200"/>
      <c r="K432" s="340"/>
      <c r="L432" s="200"/>
      <c r="M432" s="201"/>
      <c r="N432" s="201"/>
      <c r="O432" s="201"/>
      <c r="P432" s="201"/>
      <c r="Q432" s="201"/>
      <c r="R432" s="201"/>
      <c r="S432" s="201"/>
      <c r="T432" s="201"/>
      <c r="U432" s="221"/>
      <c r="V432" s="221"/>
      <c r="W432" s="221"/>
      <c r="X432" s="221"/>
      <c r="Y432" s="221"/>
      <c r="Z432" s="221"/>
      <c r="AA432" s="221"/>
      <c r="AB432" s="221"/>
    </row>
    <row r="433" spans="1:28" ht="17" thickBot="1" x14ac:dyDescent="0.25">
      <c r="A433" s="195"/>
      <c r="B433" s="196"/>
      <c r="C433" s="221"/>
      <c r="D433" s="196"/>
      <c r="E433" s="229"/>
      <c r="F433" s="229"/>
      <c r="G433" s="229"/>
      <c r="H433" s="198"/>
      <c r="I433" s="198"/>
      <c r="J433" s="200"/>
      <c r="K433" s="340"/>
      <c r="L433" s="200"/>
      <c r="M433" s="201"/>
      <c r="N433" s="201"/>
      <c r="O433" s="201"/>
      <c r="P433" s="201"/>
      <c r="Q433" s="201"/>
      <c r="R433" s="201"/>
      <c r="S433" s="201"/>
      <c r="T433" s="201"/>
      <c r="U433" s="221"/>
      <c r="V433" s="221"/>
      <c r="W433" s="221"/>
      <c r="X433" s="221"/>
      <c r="Y433" s="221"/>
      <c r="Z433" s="221"/>
      <c r="AA433" s="221"/>
      <c r="AB433" s="221"/>
    </row>
    <row r="434" spans="1:28" ht="17" thickBot="1" x14ac:dyDescent="0.25">
      <c r="A434" s="195"/>
      <c r="B434" s="196"/>
      <c r="C434" s="221"/>
      <c r="D434" s="196"/>
      <c r="E434" s="229"/>
      <c r="F434" s="229"/>
      <c r="G434" s="229"/>
      <c r="H434" s="198"/>
      <c r="I434" s="198"/>
      <c r="J434" s="200"/>
      <c r="K434" s="340"/>
      <c r="L434" s="200"/>
      <c r="M434" s="201"/>
      <c r="N434" s="201"/>
      <c r="O434" s="201"/>
      <c r="P434" s="201"/>
      <c r="Q434" s="201"/>
      <c r="R434" s="201"/>
      <c r="S434" s="201"/>
      <c r="T434" s="201"/>
      <c r="U434" s="221"/>
      <c r="V434" s="221"/>
      <c r="W434" s="221"/>
      <c r="X434" s="221"/>
      <c r="Y434" s="221"/>
      <c r="Z434" s="221"/>
      <c r="AA434" s="221"/>
      <c r="AB434" s="221"/>
    </row>
    <row r="435" spans="1:28" ht="17" thickBot="1" x14ac:dyDescent="0.25">
      <c r="A435" s="195"/>
      <c r="B435" s="196"/>
      <c r="C435" s="221"/>
      <c r="D435" s="196"/>
      <c r="E435" s="229"/>
      <c r="F435" s="229"/>
      <c r="G435" s="229"/>
      <c r="H435" s="198"/>
      <c r="I435" s="198"/>
      <c r="J435" s="200"/>
      <c r="K435" s="340"/>
      <c r="L435" s="200"/>
      <c r="M435" s="201"/>
      <c r="N435" s="201"/>
      <c r="O435" s="201"/>
      <c r="P435" s="201"/>
      <c r="Q435" s="201"/>
      <c r="R435" s="201"/>
      <c r="S435" s="201"/>
      <c r="T435" s="201"/>
      <c r="U435" s="221"/>
      <c r="V435" s="221"/>
      <c r="W435" s="221"/>
      <c r="X435" s="221"/>
      <c r="Y435" s="221"/>
      <c r="Z435" s="221"/>
      <c r="AA435" s="221"/>
      <c r="AB435" s="221"/>
    </row>
    <row r="436" spans="1:28" ht="17" thickBot="1" x14ac:dyDescent="0.25">
      <c r="A436" s="195"/>
      <c r="B436" s="196"/>
      <c r="C436" s="221"/>
      <c r="D436" s="196"/>
      <c r="E436" s="229"/>
      <c r="F436" s="229"/>
      <c r="G436" s="229"/>
      <c r="H436" s="198"/>
      <c r="I436" s="198"/>
      <c r="J436" s="200"/>
      <c r="K436" s="340"/>
      <c r="L436" s="200"/>
      <c r="M436" s="201"/>
      <c r="N436" s="201"/>
      <c r="O436" s="201"/>
      <c r="P436" s="201"/>
      <c r="Q436" s="201"/>
      <c r="R436" s="201"/>
      <c r="S436" s="201"/>
      <c r="T436" s="201"/>
      <c r="U436" s="221"/>
      <c r="V436" s="221"/>
      <c r="W436" s="221"/>
      <c r="X436" s="221"/>
      <c r="Y436" s="221"/>
      <c r="Z436" s="221"/>
      <c r="AA436" s="221"/>
      <c r="AB436" s="221"/>
    </row>
    <row r="437" spans="1:28" ht="17" thickBot="1" x14ac:dyDescent="0.25">
      <c r="A437" s="195"/>
      <c r="B437" s="196"/>
      <c r="C437" s="221"/>
      <c r="D437" s="196"/>
      <c r="E437" s="229"/>
      <c r="F437" s="229"/>
      <c r="G437" s="229"/>
      <c r="H437" s="198"/>
      <c r="I437" s="198"/>
      <c r="J437" s="200"/>
      <c r="K437" s="340"/>
      <c r="L437" s="200"/>
      <c r="M437" s="201"/>
      <c r="N437" s="201"/>
      <c r="O437" s="201"/>
      <c r="P437" s="201"/>
      <c r="Q437" s="201"/>
      <c r="R437" s="201"/>
      <c r="S437" s="201"/>
      <c r="T437" s="201"/>
      <c r="U437" s="221"/>
      <c r="V437" s="221"/>
      <c r="W437" s="221"/>
      <c r="X437" s="221"/>
      <c r="Y437" s="221"/>
      <c r="Z437" s="221"/>
      <c r="AA437" s="221"/>
      <c r="AB437" s="221"/>
    </row>
    <row r="438" spans="1:28" ht="17" thickBot="1" x14ac:dyDescent="0.25">
      <c r="A438" s="195"/>
      <c r="B438" s="196"/>
      <c r="C438" s="221"/>
      <c r="D438" s="196"/>
      <c r="E438" s="229"/>
      <c r="F438" s="229"/>
      <c r="G438" s="229"/>
      <c r="H438" s="198"/>
      <c r="I438" s="198"/>
      <c r="J438" s="200"/>
      <c r="K438" s="340"/>
      <c r="L438" s="200"/>
      <c r="M438" s="201"/>
      <c r="N438" s="201"/>
      <c r="O438" s="201"/>
      <c r="P438" s="201"/>
      <c r="Q438" s="201"/>
      <c r="R438" s="201"/>
      <c r="S438" s="201"/>
      <c r="T438" s="201"/>
      <c r="U438" s="221"/>
      <c r="V438" s="221"/>
      <c r="W438" s="221"/>
      <c r="X438" s="221"/>
      <c r="Y438" s="221"/>
      <c r="Z438" s="221"/>
      <c r="AA438" s="221"/>
      <c r="AB438" s="221"/>
    </row>
    <row r="439" spans="1:28" ht="17" thickBot="1" x14ac:dyDescent="0.25">
      <c r="A439" s="195"/>
      <c r="B439" s="196"/>
      <c r="C439" s="221"/>
      <c r="D439" s="196"/>
      <c r="E439" s="229"/>
      <c r="F439" s="229"/>
      <c r="G439" s="229"/>
      <c r="H439" s="198"/>
      <c r="I439" s="198"/>
      <c r="J439" s="200"/>
      <c r="K439" s="340"/>
      <c r="L439" s="200"/>
      <c r="M439" s="201"/>
      <c r="N439" s="201"/>
      <c r="O439" s="201"/>
      <c r="P439" s="201"/>
      <c r="Q439" s="201"/>
      <c r="R439" s="201"/>
      <c r="S439" s="201"/>
      <c r="T439" s="201"/>
      <c r="U439" s="221"/>
      <c r="V439" s="221"/>
      <c r="W439" s="221"/>
      <c r="X439" s="221"/>
      <c r="Y439" s="221"/>
      <c r="Z439" s="221"/>
      <c r="AA439" s="221"/>
      <c r="AB439" s="221"/>
    </row>
    <row r="440" spans="1:28" ht="17" thickBot="1" x14ac:dyDescent="0.25">
      <c r="A440" s="195"/>
      <c r="B440" s="196"/>
      <c r="C440" s="221"/>
      <c r="D440" s="196"/>
      <c r="E440" s="229"/>
      <c r="F440" s="229"/>
      <c r="G440" s="229"/>
      <c r="H440" s="198"/>
      <c r="I440" s="198"/>
      <c r="J440" s="200"/>
      <c r="K440" s="340"/>
      <c r="L440" s="200"/>
      <c r="M440" s="201"/>
      <c r="N440" s="201"/>
      <c r="O440" s="201"/>
      <c r="P440" s="201"/>
      <c r="Q440" s="201"/>
      <c r="R440" s="201"/>
      <c r="S440" s="201"/>
      <c r="T440" s="201"/>
      <c r="U440" s="221"/>
      <c r="V440" s="221"/>
      <c r="W440" s="221"/>
      <c r="X440" s="221"/>
      <c r="Y440" s="221"/>
      <c r="Z440" s="221"/>
      <c r="AA440" s="221"/>
      <c r="AB440" s="221"/>
    </row>
    <row r="441" spans="1:28" ht="17" thickBot="1" x14ac:dyDescent="0.25">
      <c r="A441" s="195"/>
      <c r="B441" s="196"/>
      <c r="C441" s="221"/>
      <c r="D441" s="196"/>
      <c r="E441" s="229"/>
      <c r="F441" s="229"/>
      <c r="G441" s="229"/>
      <c r="H441" s="198"/>
      <c r="I441" s="198"/>
      <c r="J441" s="200"/>
      <c r="K441" s="340"/>
      <c r="L441" s="200"/>
      <c r="M441" s="201"/>
      <c r="N441" s="201"/>
      <c r="O441" s="201"/>
      <c r="P441" s="201"/>
      <c r="Q441" s="201"/>
      <c r="R441" s="201"/>
      <c r="S441" s="201"/>
      <c r="T441" s="201"/>
      <c r="U441" s="221"/>
      <c r="V441" s="221"/>
      <c r="W441" s="221"/>
      <c r="X441" s="221"/>
      <c r="Y441" s="221"/>
      <c r="Z441" s="221"/>
      <c r="AA441" s="221"/>
      <c r="AB441" s="221"/>
    </row>
    <row r="442" spans="1:28" ht="17" thickBot="1" x14ac:dyDescent="0.25">
      <c r="A442" s="195"/>
      <c r="B442" s="196"/>
      <c r="C442" s="221"/>
      <c r="D442" s="196"/>
      <c r="E442" s="229"/>
      <c r="F442" s="229"/>
      <c r="G442" s="229"/>
      <c r="H442" s="198"/>
      <c r="I442" s="198"/>
      <c r="J442" s="200"/>
      <c r="K442" s="340"/>
      <c r="L442" s="200"/>
      <c r="M442" s="201"/>
      <c r="N442" s="201"/>
      <c r="O442" s="201"/>
      <c r="P442" s="201"/>
      <c r="Q442" s="201"/>
      <c r="R442" s="201"/>
      <c r="S442" s="201"/>
      <c r="T442" s="201"/>
      <c r="U442" s="221"/>
      <c r="V442" s="221"/>
      <c r="W442" s="221"/>
      <c r="X442" s="221"/>
      <c r="Y442" s="221"/>
      <c r="Z442" s="221"/>
      <c r="AA442" s="221"/>
      <c r="AB442" s="221"/>
    </row>
    <row r="443" spans="1:28" ht="17" thickBot="1" x14ac:dyDescent="0.25">
      <c r="A443" s="195"/>
      <c r="B443" s="196"/>
      <c r="C443" s="221"/>
      <c r="D443" s="196"/>
      <c r="E443" s="229"/>
      <c r="F443" s="229"/>
      <c r="G443" s="229"/>
      <c r="H443" s="198"/>
      <c r="I443" s="198"/>
      <c r="J443" s="200"/>
      <c r="K443" s="340"/>
      <c r="L443" s="200"/>
      <c r="M443" s="201"/>
      <c r="N443" s="201"/>
      <c r="O443" s="201"/>
      <c r="P443" s="201"/>
      <c r="Q443" s="201"/>
      <c r="R443" s="201"/>
      <c r="S443" s="201"/>
      <c r="T443" s="201"/>
      <c r="U443" s="221"/>
      <c r="V443" s="221"/>
      <c r="W443" s="221"/>
      <c r="X443" s="221"/>
      <c r="Y443" s="221"/>
      <c r="Z443" s="221"/>
      <c r="AA443" s="221"/>
      <c r="AB443" s="221"/>
    </row>
    <row r="444" spans="1:28" ht="17" thickBot="1" x14ac:dyDescent="0.25">
      <c r="A444" s="195"/>
      <c r="B444" s="196"/>
      <c r="C444" s="221"/>
      <c r="D444" s="196"/>
      <c r="E444" s="229"/>
      <c r="F444" s="229"/>
      <c r="G444" s="229"/>
      <c r="H444" s="198"/>
      <c r="I444" s="198"/>
      <c r="J444" s="200"/>
      <c r="K444" s="340"/>
      <c r="L444" s="200"/>
      <c r="M444" s="201"/>
      <c r="N444" s="201"/>
      <c r="O444" s="201"/>
      <c r="P444" s="201"/>
      <c r="Q444" s="201"/>
      <c r="R444" s="201"/>
      <c r="S444" s="201"/>
      <c r="T444" s="201"/>
      <c r="U444" s="221"/>
      <c r="V444" s="221"/>
      <c r="W444" s="221"/>
      <c r="X444" s="221"/>
      <c r="Y444" s="221"/>
      <c r="Z444" s="221"/>
      <c r="AA444" s="221"/>
      <c r="AB444" s="221"/>
    </row>
    <row r="445" spans="1:28" ht="17" thickBot="1" x14ac:dyDescent="0.25">
      <c r="A445" s="195"/>
      <c r="B445" s="196"/>
      <c r="C445" s="221"/>
      <c r="D445" s="196"/>
      <c r="E445" s="229"/>
      <c r="F445" s="229"/>
      <c r="G445" s="229"/>
      <c r="H445" s="198"/>
      <c r="I445" s="198"/>
      <c r="J445" s="200"/>
      <c r="K445" s="340"/>
      <c r="L445" s="200"/>
      <c r="M445" s="201"/>
      <c r="N445" s="201"/>
      <c r="O445" s="201"/>
      <c r="P445" s="201"/>
      <c r="Q445" s="201"/>
      <c r="R445" s="201"/>
      <c r="S445" s="201"/>
      <c r="T445" s="201"/>
      <c r="U445" s="221"/>
      <c r="V445" s="221"/>
      <c r="W445" s="221"/>
      <c r="X445" s="221"/>
      <c r="Y445" s="221"/>
      <c r="Z445" s="221"/>
      <c r="AA445" s="221"/>
      <c r="AB445" s="221"/>
    </row>
    <row r="446" spans="1:28" ht="17" thickBot="1" x14ac:dyDescent="0.25">
      <c r="A446" s="195"/>
      <c r="B446" s="196"/>
      <c r="C446" s="221"/>
      <c r="D446" s="196"/>
      <c r="E446" s="229"/>
      <c r="F446" s="229"/>
      <c r="G446" s="229"/>
      <c r="H446" s="198"/>
      <c r="I446" s="198"/>
      <c r="J446" s="200"/>
      <c r="K446" s="340"/>
      <c r="L446" s="200"/>
      <c r="M446" s="201"/>
      <c r="N446" s="201"/>
      <c r="O446" s="201"/>
      <c r="P446" s="201"/>
      <c r="Q446" s="201"/>
      <c r="R446" s="201"/>
      <c r="S446" s="201"/>
      <c r="T446" s="201"/>
      <c r="U446" s="221"/>
      <c r="V446" s="221"/>
      <c r="W446" s="221"/>
      <c r="X446" s="221"/>
      <c r="Y446" s="221"/>
      <c r="Z446" s="221"/>
      <c r="AA446" s="221"/>
      <c r="AB446" s="221"/>
    </row>
    <row r="447" spans="1:28" ht="17" thickBot="1" x14ac:dyDescent="0.25">
      <c r="A447" s="195"/>
      <c r="B447" s="196"/>
      <c r="C447" s="221"/>
      <c r="D447" s="196"/>
      <c r="E447" s="229"/>
      <c r="F447" s="229"/>
      <c r="G447" s="229"/>
      <c r="H447" s="198"/>
      <c r="I447" s="198"/>
      <c r="J447" s="200"/>
      <c r="K447" s="340"/>
      <c r="L447" s="200"/>
      <c r="M447" s="201"/>
      <c r="N447" s="201"/>
      <c r="O447" s="201"/>
      <c r="P447" s="201"/>
      <c r="Q447" s="201"/>
      <c r="R447" s="201"/>
      <c r="S447" s="201"/>
      <c r="T447" s="201"/>
      <c r="U447" s="221"/>
      <c r="V447" s="221"/>
      <c r="W447" s="221"/>
      <c r="X447" s="221"/>
      <c r="Y447" s="221"/>
      <c r="Z447" s="221"/>
      <c r="AA447" s="221"/>
      <c r="AB447" s="221"/>
    </row>
    <row r="448" spans="1:28" ht="17" thickBot="1" x14ac:dyDescent="0.25">
      <c r="A448" s="195"/>
      <c r="B448" s="196"/>
      <c r="C448" s="221"/>
      <c r="D448" s="196"/>
      <c r="E448" s="229"/>
      <c r="F448" s="229"/>
      <c r="G448" s="229"/>
      <c r="H448" s="198"/>
      <c r="I448" s="198"/>
      <c r="J448" s="200"/>
      <c r="K448" s="340"/>
      <c r="L448" s="200"/>
      <c r="M448" s="201"/>
      <c r="N448" s="201"/>
      <c r="O448" s="201"/>
      <c r="P448" s="201"/>
      <c r="Q448" s="201"/>
      <c r="R448" s="201"/>
      <c r="S448" s="201"/>
      <c r="T448" s="201"/>
      <c r="U448" s="221"/>
      <c r="V448" s="221"/>
      <c r="W448" s="221"/>
      <c r="X448" s="221"/>
      <c r="Y448" s="221"/>
      <c r="Z448" s="221"/>
      <c r="AA448" s="221"/>
      <c r="AB448" s="221"/>
    </row>
    <row r="449" spans="1:28" ht="17" thickBot="1" x14ac:dyDescent="0.25">
      <c r="A449" s="195"/>
      <c r="B449" s="196"/>
      <c r="C449" s="221"/>
      <c r="D449" s="196"/>
      <c r="E449" s="229"/>
      <c r="F449" s="229"/>
      <c r="G449" s="229"/>
      <c r="H449" s="198"/>
      <c r="I449" s="198"/>
      <c r="J449" s="200"/>
      <c r="K449" s="340"/>
      <c r="L449" s="200"/>
      <c r="M449" s="201"/>
      <c r="N449" s="201"/>
      <c r="O449" s="201"/>
      <c r="P449" s="201"/>
      <c r="Q449" s="201"/>
      <c r="R449" s="201"/>
      <c r="S449" s="201"/>
      <c r="T449" s="201"/>
      <c r="U449" s="221"/>
      <c r="V449" s="221"/>
      <c r="W449" s="221"/>
      <c r="X449" s="221"/>
      <c r="Y449" s="221"/>
      <c r="Z449" s="221"/>
      <c r="AA449" s="221"/>
      <c r="AB449" s="221"/>
    </row>
    <row r="450" spans="1:28" ht="17" thickBot="1" x14ac:dyDescent="0.25">
      <c r="A450" s="195"/>
      <c r="B450" s="196"/>
      <c r="C450" s="221"/>
      <c r="D450" s="196"/>
      <c r="E450" s="229"/>
      <c r="F450" s="229"/>
      <c r="G450" s="229"/>
      <c r="H450" s="198"/>
      <c r="I450" s="198"/>
      <c r="J450" s="200"/>
      <c r="K450" s="340"/>
      <c r="L450" s="200"/>
      <c r="M450" s="201"/>
      <c r="N450" s="201"/>
      <c r="O450" s="201"/>
      <c r="P450" s="201"/>
      <c r="Q450" s="201"/>
      <c r="R450" s="201"/>
      <c r="S450" s="201"/>
      <c r="T450" s="201"/>
      <c r="U450" s="221"/>
      <c r="V450" s="221"/>
      <c r="W450" s="221"/>
      <c r="X450" s="221"/>
      <c r="Y450" s="221"/>
      <c r="Z450" s="221"/>
      <c r="AA450" s="221"/>
      <c r="AB450" s="221"/>
    </row>
    <row r="451" spans="1:28" ht="17" thickBot="1" x14ac:dyDescent="0.25">
      <c r="A451" s="195"/>
      <c r="B451" s="196"/>
      <c r="C451" s="221"/>
      <c r="D451" s="196"/>
      <c r="E451" s="229"/>
      <c r="F451" s="229"/>
      <c r="G451" s="229"/>
      <c r="H451" s="198"/>
      <c r="I451" s="198"/>
      <c r="J451" s="200"/>
      <c r="K451" s="340"/>
      <c r="L451" s="200"/>
      <c r="M451" s="201"/>
      <c r="N451" s="201"/>
      <c r="O451" s="201"/>
      <c r="P451" s="201"/>
      <c r="Q451" s="201"/>
      <c r="R451" s="201"/>
      <c r="S451" s="201"/>
      <c r="T451" s="201"/>
      <c r="U451" s="221"/>
      <c r="V451" s="221"/>
      <c r="W451" s="221"/>
      <c r="X451" s="221"/>
      <c r="Y451" s="221"/>
      <c r="Z451" s="221"/>
      <c r="AA451" s="221"/>
      <c r="AB451" s="221"/>
    </row>
    <row r="452" spans="1:28" ht="17" thickBot="1" x14ac:dyDescent="0.25">
      <c r="A452" s="195"/>
      <c r="B452" s="196"/>
      <c r="C452" s="221"/>
      <c r="D452" s="196"/>
      <c r="E452" s="229"/>
      <c r="F452" s="229"/>
      <c r="G452" s="229"/>
      <c r="H452" s="198"/>
      <c r="I452" s="198"/>
      <c r="J452" s="200"/>
      <c r="K452" s="340"/>
      <c r="L452" s="200"/>
      <c r="M452" s="201"/>
      <c r="N452" s="201"/>
      <c r="O452" s="201"/>
      <c r="P452" s="201"/>
      <c r="Q452" s="201"/>
      <c r="R452" s="201"/>
      <c r="S452" s="201"/>
      <c r="T452" s="201"/>
      <c r="U452" s="221"/>
      <c r="V452" s="221"/>
      <c r="W452" s="221"/>
      <c r="X452" s="221"/>
      <c r="Y452" s="221"/>
      <c r="Z452" s="221"/>
      <c r="AA452" s="221"/>
      <c r="AB452" s="221"/>
    </row>
    <row r="453" spans="1:28" ht="17" thickBot="1" x14ac:dyDescent="0.25">
      <c r="A453" s="195"/>
      <c r="B453" s="196"/>
      <c r="C453" s="221"/>
      <c r="D453" s="196"/>
      <c r="E453" s="229"/>
      <c r="F453" s="229"/>
      <c r="G453" s="229"/>
      <c r="H453" s="198"/>
      <c r="I453" s="198"/>
      <c r="J453" s="200"/>
      <c r="K453" s="340"/>
      <c r="L453" s="200"/>
      <c r="M453" s="201"/>
      <c r="N453" s="201"/>
      <c r="O453" s="201"/>
      <c r="P453" s="201"/>
      <c r="Q453" s="201"/>
      <c r="R453" s="201"/>
      <c r="S453" s="201"/>
      <c r="T453" s="201"/>
      <c r="U453" s="221"/>
      <c r="V453" s="221"/>
      <c r="W453" s="221"/>
      <c r="X453" s="221"/>
      <c r="Y453" s="221"/>
      <c r="Z453" s="221"/>
      <c r="AA453" s="221"/>
      <c r="AB453" s="221"/>
    </row>
    <row r="454" spans="1:28" ht="17" thickBot="1" x14ac:dyDescent="0.25">
      <c r="A454" s="195"/>
      <c r="B454" s="196"/>
      <c r="C454" s="221"/>
      <c r="D454" s="196"/>
      <c r="E454" s="229"/>
      <c r="F454" s="229"/>
      <c r="G454" s="229"/>
      <c r="H454" s="198"/>
      <c r="I454" s="198"/>
      <c r="J454" s="200"/>
      <c r="K454" s="340"/>
      <c r="L454" s="200"/>
      <c r="M454" s="201"/>
      <c r="N454" s="201"/>
      <c r="O454" s="201"/>
      <c r="P454" s="201"/>
      <c r="Q454" s="201"/>
      <c r="R454" s="201"/>
      <c r="S454" s="201"/>
      <c r="T454" s="201"/>
      <c r="U454" s="221"/>
      <c r="V454" s="221"/>
      <c r="W454" s="221"/>
      <c r="X454" s="221"/>
      <c r="Y454" s="221"/>
      <c r="Z454" s="221"/>
      <c r="AA454" s="221"/>
      <c r="AB454" s="221"/>
    </row>
    <row r="455" spans="1:28" ht="17" thickBot="1" x14ac:dyDescent="0.25">
      <c r="A455" s="195"/>
      <c r="B455" s="196"/>
      <c r="C455" s="221"/>
      <c r="D455" s="196"/>
      <c r="E455" s="229"/>
      <c r="F455" s="229"/>
      <c r="G455" s="229"/>
      <c r="H455" s="198"/>
      <c r="I455" s="198"/>
      <c r="J455" s="200"/>
      <c r="K455" s="340"/>
      <c r="L455" s="200"/>
      <c r="M455" s="201"/>
      <c r="N455" s="201"/>
      <c r="O455" s="201"/>
      <c r="P455" s="201"/>
      <c r="Q455" s="201"/>
      <c r="R455" s="201"/>
      <c r="S455" s="201"/>
      <c r="T455" s="201"/>
      <c r="U455" s="221"/>
      <c r="V455" s="221"/>
      <c r="W455" s="221"/>
      <c r="X455" s="221"/>
      <c r="Y455" s="221"/>
      <c r="Z455" s="221"/>
      <c r="AA455" s="221"/>
      <c r="AB455" s="221"/>
    </row>
    <row r="456" spans="1:28" ht="17" thickBot="1" x14ac:dyDescent="0.25">
      <c r="A456" s="195"/>
      <c r="B456" s="196"/>
      <c r="C456" s="221"/>
      <c r="D456" s="196"/>
      <c r="E456" s="229"/>
      <c r="F456" s="229"/>
      <c r="G456" s="229"/>
      <c r="H456" s="198"/>
      <c r="I456" s="198"/>
      <c r="J456" s="200"/>
      <c r="K456" s="340"/>
      <c r="L456" s="200"/>
      <c r="M456" s="201"/>
      <c r="N456" s="201"/>
      <c r="O456" s="201"/>
      <c r="P456" s="201"/>
      <c r="Q456" s="201"/>
      <c r="R456" s="201"/>
      <c r="S456" s="201"/>
      <c r="T456" s="201"/>
      <c r="U456" s="221"/>
      <c r="V456" s="221"/>
      <c r="W456" s="221"/>
      <c r="X456" s="221"/>
      <c r="Y456" s="221"/>
      <c r="Z456" s="221"/>
      <c r="AA456" s="221"/>
      <c r="AB456" s="221"/>
    </row>
    <row r="457" spans="1:28" ht="17" thickBot="1" x14ac:dyDescent="0.25">
      <c r="A457" s="195"/>
      <c r="B457" s="196"/>
      <c r="C457" s="221"/>
      <c r="D457" s="196"/>
      <c r="E457" s="229"/>
      <c r="F457" s="229"/>
      <c r="G457" s="229"/>
      <c r="H457" s="198"/>
      <c r="I457" s="198"/>
      <c r="J457" s="200"/>
      <c r="K457" s="340"/>
      <c r="L457" s="200"/>
      <c r="M457" s="201"/>
      <c r="N457" s="201"/>
      <c r="O457" s="201"/>
      <c r="P457" s="201"/>
      <c r="Q457" s="201"/>
      <c r="R457" s="201"/>
      <c r="S457" s="201"/>
      <c r="T457" s="201"/>
      <c r="U457" s="221"/>
      <c r="V457" s="221"/>
      <c r="W457" s="221"/>
      <c r="X457" s="221"/>
      <c r="Y457" s="221"/>
      <c r="Z457" s="221"/>
      <c r="AA457" s="221"/>
      <c r="AB457" s="221"/>
    </row>
    <row r="458" spans="1:28" ht="17" thickBot="1" x14ac:dyDescent="0.25">
      <c r="A458" s="195"/>
      <c r="B458" s="196"/>
      <c r="C458" s="221"/>
      <c r="D458" s="196"/>
      <c r="E458" s="229"/>
      <c r="F458" s="229"/>
      <c r="G458" s="229"/>
      <c r="H458" s="198"/>
      <c r="I458" s="198"/>
      <c r="J458" s="200"/>
      <c r="K458" s="340"/>
      <c r="L458" s="200"/>
      <c r="M458" s="201"/>
      <c r="N458" s="201"/>
      <c r="O458" s="201"/>
      <c r="P458" s="201"/>
      <c r="Q458" s="201"/>
      <c r="R458" s="201"/>
      <c r="S458" s="201"/>
      <c r="T458" s="201"/>
      <c r="U458" s="221"/>
      <c r="V458" s="221"/>
      <c r="W458" s="221"/>
      <c r="X458" s="221"/>
      <c r="Y458" s="221"/>
      <c r="Z458" s="221"/>
      <c r="AA458" s="221"/>
      <c r="AB458" s="221"/>
    </row>
    <row r="459" spans="1:28" ht="17" thickBot="1" x14ac:dyDescent="0.25">
      <c r="A459" s="195"/>
      <c r="B459" s="196"/>
      <c r="C459" s="221"/>
      <c r="D459" s="196"/>
      <c r="E459" s="229"/>
      <c r="F459" s="229"/>
      <c r="G459" s="229"/>
      <c r="H459" s="198"/>
      <c r="I459" s="198"/>
      <c r="J459" s="200"/>
      <c r="K459" s="340"/>
      <c r="L459" s="200"/>
      <c r="M459" s="201"/>
      <c r="N459" s="201"/>
      <c r="O459" s="201"/>
      <c r="P459" s="201"/>
      <c r="Q459" s="201"/>
      <c r="R459" s="201"/>
      <c r="S459" s="201"/>
      <c r="T459" s="201"/>
      <c r="U459" s="221"/>
      <c r="V459" s="221"/>
      <c r="W459" s="221"/>
      <c r="X459" s="221"/>
      <c r="Y459" s="221"/>
      <c r="Z459" s="221"/>
      <c r="AA459" s="221"/>
      <c r="AB459" s="221"/>
    </row>
    <row r="460" spans="1:28" ht="17" thickBot="1" x14ac:dyDescent="0.25">
      <c r="A460" s="195"/>
      <c r="B460" s="196"/>
      <c r="C460" s="221"/>
      <c r="D460" s="196"/>
      <c r="E460" s="229"/>
      <c r="F460" s="229"/>
      <c r="G460" s="229"/>
      <c r="H460" s="198"/>
      <c r="I460" s="198"/>
      <c r="J460" s="200"/>
      <c r="K460" s="340"/>
      <c r="L460" s="200"/>
      <c r="M460" s="201"/>
      <c r="N460" s="201"/>
      <c r="O460" s="201"/>
      <c r="P460" s="201"/>
      <c r="Q460" s="201"/>
      <c r="R460" s="201"/>
      <c r="S460" s="201"/>
      <c r="T460" s="201"/>
      <c r="U460" s="221"/>
      <c r="V460" s="221"/>
      <c r="W460" s="221"/>
      <c r="X460" s="221"/>
      <c r="Y460" s="221"/>
      <c r="Z460" s="221"/>
      <c r="AA460" s="221"/>
      <c r="AB460" s="221"/>
    </row>
    <row r="461" spans="1:28" ht="17" thickBot="1" x14ac:dyDescent="0.25">
      <c r="A461" s="195"/>
      <c r="B461" s="196"/>
      <c r="C461" s="221"/>
      <c r="D461" s="196"/>
      <c r="E461" s="229"/>
      <c r="F461" s="229"/>
      <c r="G461" s="229"/>
      <c r="H461" s="198"/>
      <c r="I461" s="198"/>
      <c r="J461" s="200"/>
      <c r="K461" s="340"/>
      <c r="L461" s="200"/>
      <c r="M461" s="201"/>
      <c r="N461" s="201"/>
      <c r="O461" s="201"/>
      <c r="P461" s="201"/>
      <c r="Q461" s="201"/>
      <c r="R461" s="201"/>
      <c r="S461" s="201"/>
      <c r="T461" s="201"/>
      <c r="U461" s="221"/>
      <c r="V461" s="221"/>
      <c r="W461" s="221"/>
      <c r="X461" s="221"/>
      <c r="Y461" s="221"/>
      <c r="Z461" s="221"/>
      <c r="AA461" s="221"/>
      <c r="AB461" s="221"/>
    </row>
    <row r="462" spans="1:28" ht="17" thickBot="1" x14ac:dyDescent="0.25">
      <c r="A462" s="195"/>
      <c r="B462" s="196"/>
      <c r="C462" s="221"/>
      <c r="D462" s="196"/>
      <c r="E462" s="229"/>
      <c r="F462" s="229"/>
      <c r="G462" s="229"/>
      <c r="H462" s="198"/>
      <c r="I462" s="198"/>
      <c r="J462" s="200"/>
      <c r="K462" s="340"/>
      <c r="L462" s="200"/>
      <c r="M462" s="201"/>
      <c r="N462" s="201"/>
      <c r="O462" s="201"/>
      <c r="P462" s="201"/>
      <c r="Q462" s="201"/>
      <c r="R462" s="201"/>
      <c r="S462" s="201"/>
      <c r="T462" s="201"/>
      <c r="U462" s="221"/>
      <c r="V462" s="221"/>
      <c r="W462" s="221"/>
      <c r="X462" s="221"/>
      <c r="Y462" s="221"/>
      <c r="Z462" s="221"/>
      <c r="AA462" s="221"/>
      <c r="AB462" s="221"/>
    </row>
    <row r="463" spans="1:28" ht="17" thickBot="1" x14ac:dyDescent="0.25">
      <c r="A463" s="195"/>
      <c r="B463" s="196"/>
      <c r="C463" s="221"/>
      <c r="D463" s="196"/>
      <c r="E463" s="229"/>
      <c r="F463" s="229"/>
      <c r="G463" s="229"/>
      <c r="H463" s="198"/>
      <c r="I463" s="198"/>
      <c r="J463" s="200"/>
      <c r="K463" s="340"/>
      <c r="L463" s="200"/>
      <c r="M463" s="201"/>
      <c r="N463" s="201"/>
      <c r="O463" s="201"/>
      <c r="P463" s="201"/>
      <c r="Q463" s="201"/>
      <c r="R463" s="201"/>
      <c r="S463" s="201"/>
      <c r="T463" s="201"/>
      <c r="U463" s="221"/>
      <c r="V463" s="221"/>
      <c r="W463" s="221"/>
      <c r="X463" s="221"/>
      <c r="Y463" s="221"/>
      <c r="Z463" s="221"/>
      <c r="AA463" s="221"/>
      <c r="AB463" s="221"/>
    </row>
    <row r="464" spans="1:28" ht="17" thickBot="1" x14ac:dyDescent="0.25">
      <c r="A464" s="195"/>
      <c r="B464" s="196"/>
      <c r="C464" s="221"/>
      <c r="D464" s="196"/>
      <c r="E464" s="229"/>
      <c r="F464" s="229"/>
      <c r="G464" s="229"/>
      <c r="H464" s="198"/>
      <c r="I464" s="198"/>
      <c r="J464" s="200"/>
      <c r="K464" s="340"/>
      <c r="L464" s="200"/>
      <c r="M464" s="201"/>
      <c r="N464" s="201"/>
      <c r="O464" s="201"/>
      <c r="P464" s="201"/>
      <c r="Q464" s="201"/>
      <c r="R464" s="201"/>
      <c r="S464" s="201"/>
      <c r="T464" s="201"/>
      <c r="U464" s="221"/>
      <c r="V464" s="221"/>
      <c r="W464" s="221"/>
      <c r="X464" s="221"/>
      <c r="Y464" s="221"/>
      <c r="Z464" s="221"/>
      <c r="AA464" s="221"/>
      <c r="AB464" s="221"/>
    </row>
    <row r="465" spans="1:28" ht="17" thickBot="1" x14ac:dyDescent="0.25">
      <c r="A465" s="195"/>
      <c r="B465" s="196"/>
      <c r="C465" s="221"/>
      <c r="D465" s="196"/>
      <c r="E465" s="229"/>
      <c r="F465" s="229"/>
      <c r="G465" s="229"/>
      <c r="H465" s="198"/>
      <c r="I465" s="198"/>
      <c r="J465" s="200"/>
      <c r="K465" s="340"/>
      <c r="L465" s="200"/>
      <c r="M465" s="201"/>
      <c r="N465" s="201"/>
      <c r="O465" s="201"/>
      <c r="P465" s="201"/>
      <c r="Q465" s="201"/>
      <c r="R465" s="201"/>
      <c r="S465" s="201"/>
      <c r="T465" s="201"/>
      <c r="U465" s="221"/>
      <c r="V465" s="221"/>
      <c r="W465" s="221"/>
      <c r="X465" s="221"/>
      <c r="Y465" s="221"/>
      <c r="Z465" s="221"/>
      <c r="AA465" s="221"/>
      <c r="AB465" s="221"/>
    </row>
    <row r="466" spans="1:28" ht="17" thickBot="1" x14ac:dyDescent="0.25">
      <c r="A466" s="195"/>
      <c r="B466" s="196"/>
      <c r="C466" s="221"/>
      <c r="D466" s="196"/>
      <c r="E466" s="229"/>
      <c r="F466" s="229"/>
      <c r="G466" s="229"/>
      <c r="H466" s="198"/>
      <c r="I466" s="198"/>
      <c r="J466" s="200"/>
      <c r="K466" s="340"/>
      <c r="L466" s="200"/>
      <c r="M466" s="201"/>
      <c r="N466" s="201"/>
      <c r="O466" s="201"/>
      <c r="P466" s="201"/>
      <c r="Q466" s="201"/>
      <c r="R466" s="201"/>
      <c r="S466" s="201"/>
      <c r="T466" s="201"/>
      <c r="U466" s="221"/>
      <c r="V466" s="221"/>
      <c r="W466" s="221"/>
      <c r="X466" s="221"/>
      <c r="Y466" s="221"/>
      <c r="Z466" s="221"/>
      <c r="AA466" s="221"/>
      <c r="AB466" s="221"/>
    </row>
    <row r="467" spans="1:28" ht="17" thickBot="1" x14ac:dyDescent="0.25">
      <c r="A467" s="195"/>
      <c r="B467" s="196"/>
      <c r="C467" s="221"/>
      <c r="D467" s="196"/>
      <c r="E467" s="229"/>
      <c r="F467" s="229"/>
      <c r="G467" s="229"/>
      <c r="H467" s="198"/>
      <c r="I467" s="198"/>
      <c r="J467" s="200"/>
      <c r="K467" s="340"/>
      <c r="L467" s="200"/>
      <c r="M467" s="201"/>
      <c r="N467" s="201"/>
      <c r="O467" s="201"/>
      <c r="P467" s="201"/>
      <c r="Q467" s="201"/>
      <c r="R467" s="201"/>
      <c r="S467" s="201"/>
      <c r="T467" s="201"/>
      <c r="U467" s="221"/>
      <c r="V467" s="221"/>
      <c r="W467" s="221"/>
      <c r="X467" s="221"/>
      <c r="Y467" s="221"/>
      <c r="Z467" s="221"/>
      <c r="AA467" s="221"/>
      <c r="AB467" s="221"/>
    </row>
    <row r="468" spans="1:28" ht="17" thickBot="1" x14ac:dyDescent="0.25">
      <c r="A468" s="195"/>
      <c r="B468" s="196"/>
      <c r="C468" s="221"/>
      <c r="D468" s="196"/>
      <c r="E468" s="229"/>
      <c r="F468" s="229"/>
      <c r="G468" s="229"/>
      <c r="H468" s="198"/>
      <c r="I468" s="198"/>
      <c r="J468" s="200"/>
      <c r="K468" s="340"/>
      <c r="L468" s="200"/>
      <c r="M468" s="201"/>
      <c r="N468" s="201"/>
      <c r="O468" s="201"/>
      <c r="P468" s="201"/>
      <c r="Q468" s="201"/>
      <c r="R468" s="201"/>
      <c r="S468" s="201"/>
      <c r="T468" s="201"/>
      <c r="U468" s="221"/>
      <c r="V468" s="221"/>
      <c r="W468" s="221"/>
      <c r="X468" s="221"/>
      <c r="Y468" s="221"/>
      <c r="Z468" s="221"/>
      <c r="AA468" s="221"/>
      <c r="AB468" s="221"/>
    </row>
    <row r="469" spans="1:28" ht="17" thickBot="1" x14ac:dyDescent="0.25">
      <c r="A469" s="195"/>
      <c r="B469" s="196"/>
      <c r="C469" s="221"/>
      <c r="D469" s="196"/>
      <c r="E469" s="229"/>
      <c r="F469" s="229"/>
      <c r="G469" s="229"/>
      <c r="H469" s="198"/>
      <c r="I469" s="198"/>
      <c r="J469" s="200"/>
      <c r="K469" s="340"/>
      <c r="L469" s="200"/>
      <c r="M469" s="201"/>
      <c r="N469" s="201"/>
      <c r="O469" s="201"/>
      <c r="P469" s="201"/>
      <c r="Q469" s="201"/>
      <c r="R469" s="201"/>
      <c r="S469" s="201"/>
      <c r="T469" s="201"/>
      <c r="U469" s="221"/>
      <c r="V469" s="221"/>
      <c r="W469" s="221"/>
      <c r="X469" s="221"/>
      <c r="Y469" s="221"/>
      <c r="Z469" s="221"/>
      <c r="AA469" s="221"/>
      <c r="AB469" s="221"/>
    </row>
    <row r="470" spans="1:28" ht="17" thickBot="1" x14ac:dyDescent="0.25">
      <c r="A470" s="195"/>
      <c r="B470" s="196"/>
      <c r="C470" s="221"/>
      <c r="D470" s="196"/>
      <c r="E470" s="229"/>
      <c r="F470" s="229"/>
      <c r="G470" s="229"/>
      <c r="H470" s="198"/>
      <c r="I470" s="198"/>
      <c r="J470" s="200"/>
      <c r="K470" s="340"/>
      <c r="L470" s="200"/>
      <c r="M470" s="201"/>
      <c r="N470" s="201"/>
      <c r="O470" s="201"/>
      <c r="P470" s="201"/>
      <c r="Q470" s="201"/>
      <c r="R470" s="201"/>
      <c r="S470" s="201"/>
      <c r="T470" s="201"/>
      <c r="U470" s="221"/>
      <c r="V470" s="221"/>
      <c r="W470" s="221"/>
      <c r="X470" s="221"/>
      <c r="Y470" s="221"/>
      <c r="Z470" s="221"/>
      <c r="AA470" s="221"/>
      <c r="AB470" s="221"/>
    </row>
    <row r="471" spans="1:28" ht="17" thickBot="1" x14ac:dyDescent="0.25">
      <c r="A471" s="195"/>
      <c r="B471" s="196"/>
      <c r="C471" s="221"/>
      <c r="D471" s="196"/>
      <c r="E471" s="229"/>
      <c r="F471" s="229"/>
      <c r="G471" s="229"/>
      <c r="H471" s="198"/>
      <c r="I471" s="198"/>
      <c r="J471" s="200"/>
      <c r="K471" s="340"/>
      <c r="L471" s="200"/>
      <c r="M471" s="201"/>
      <c r="N471" s="201"/>
      <c r="O471" s="201"/>
      <c r="P471" s="201"/>
      <c r="Q471" s="201"/>
      <c r="R471" s="201"/>
      <c r="S471" s="201"/>
      <c r="T471" s="201"/>
      <c r="U471" s="221"/>
      <c r="V471" s="221"/>
      <c r="W471" s="221"/>
      <c r="X471" s="221"/>
      <c r="Y471" s="221"/>
      <c r="Z471" s="221"/>
      <c r="AA471" s="221"/>
      <c r="AB471" s="221"/>
    </row>
    <row r="472" spans="1:28" ht="17" thickBot="1" x14ac:dyDescent="0.25">
      <c r="A472" s="195"/>
      <c r="B472" s="196"/>
      <c r="C472" s="221"/>
      <c r="D472" s="196"/>
      <c r="E472" s="229"/>
      <c r="F472" s="229"/>
      <c r="G472" s="229"/>
      <c r="H472" s="198"/>
      <c r="I472" s="198"/>
      <c r="J472" s="200"/>
      <c r="K472" s="340"/>
      <c r="L472" s="200"/>
      <c r="M472" s="201"/>
      <c r="N472" s="201"/>
      <c r="O472" s="201"/>
      <c r="P472" s="201"/>
      <c r="Q472" s="201"/>
      <c r="R472" s="201"/>
      <c r="S472" s="201"/>
      <c r="T472" s="201"/>
      <c r="U472" s="221"/>
      <c r="V472" s="221"/>
      <c r="W472" s="221"/>
      <c r="X472" s="221"/>
      <c r="Y472" s="221"/>
      <c r="Z472" s="221"/>
      <c r="AA472" s="221"/>
      <c r="AB472" s="221"/>
    </row>
    <row r="473" spans="1:28" ht="17" thickBot="1" x14ac:dyDescent="0.25">
      <c r="A473" s="195"/>
      <c r="B473" s="196"/>
      <c r="C473" s="221"/>
      <c r="D473" s="196"/>
      <c r="E473" s="229"/>
      <c r="F473" s="229"/>
      <c r="G473" s="229"/>
      <c r="H473" s="198"/>
      <c r="I473" s="198"/>
      <c r="J473" s="200"/>
      <c r="K473" s="340"/>
      <c r="L473" s="200"/>
      <c r="M473" s="201"/>
      <c r="N473" s="201"/>
      <c r="O473" s="201"/>
      <c r="P473" s="201"/>
      <c r="Q473" s="201"/>
      <c r="R473" s="201"/>
      <c r="S473" s="201"/>
      <c r="T473" s="201"/>
      <c r="U473" s="221"/>
      <c r="V473" s="221"/>
      <c r="W473" s="221"/>
      <c r="X473" s="221"/>
      <c r="Y473" s="221"/>
      <c r="Z473" s="221"/>
      <c r="AA473" s="221"/>
      <c r="AB473" s="221"/>
    </row>
    <row r="474" spans="1:28" ht="17" thickBot="1" x14ac:dyDescent="0.25">
      <c r="A474" s="195"/>
      <c r="B474" s="196"/>
      <c r="C474" s="221"/>
      <c r="D474" s="196"/>
      <c r="E474" s="229"/>
      <c r="F474" s="229"/>
      <c r="G474" s="229"/>
      <c r="H474" s="198"/>
      <c r="I474" s="198"/>
      <c r="J474" s="200"/>
      <c r="K474" s="340"/>
      <c r="L474" s="200"/>
      <c r="M474" s="201"/>
      <c r="N474" s="201"/>
      <c r="O474" s="201"/>
      <c r="P474" s="201"/>
      <c r="Q474" s="201"/>
      <c r="R474" s="201"/>
      <c r="S474" s="201"/>
      <c r="T474" s="201"/>
      <c r="U474" s="221"/>
      <c r="V474" s="221"/>
      <c r="W474" s="221"/>
      <c r="X474" s="221"/>
      <c r="Y474" s="221"/>
      <c r="Z474" s="221"/>
      <c r="AA474" s="221"/>
      <c r="AB474" s="221"/>
    </row>
    <row r="475" spans="1:28" ht="17" thickBot="1" x14ac:dyDescent="0.25">
      <c r="A475" s="195"/>
      <c r="B475" s="196"/>
      <c r="C475" s="221"/>
      <c r="D475" s="196"/>
      <c r="E475" s="229"/>
      <c r="F475" s="229"/>
      <c r="G475" s="229"/>
      <c r="H475" s="198"/>
      <c r="I475" s="198"/>
      <c r="J475" s="200"/>
      <c r="K475" s="340"/>
      <c r="L475" s="200"/>
      <c r="M475" s="201"/>
      <c r="N475" s="201"/>
      <c r="O475" s="201"/>
      <c r="P475" s="201"/>
      <c r="Q475" s="201"/>
      <c r="R475" s="201"/>
      <c r="S475" s="201"/>
      <c r="T475" s="201"/>
      <c r="U475" s="221"/>
      <c r="V475" s="221"/>
      <c r="W475" s="221"/>
      <c r="X475" s="221"/>
      <c r="Y475" s="221"/>
      <c r="Z475" s="221"/>
      <c r="AA475" s="221"/>
      <c r="AB475" s="221"/>
    </row>
    <row r="476" spans="1:28" ht="17" thickBot="1" x14ac:dyDescent="0.25">
      <c r="A476" s="195"/>
      <c r="B476" s="196"/>
      <c r="C476" s="221"/>
      <c r="D476" s="196"/>
      <c r="E476" s="229"/>
      <c r="F476" s="229"/>
      <c r="G476" s="229"/>
      <c r="H476" s="198"/>
      <c r="I476" s="198"/>
      <c r="J476" s="200"/>
      <c r="K476" s="340"/>
      <c r="L476" s="200"/>
      <c r="M476" s="201"/>
      <c r="N476" s="201"/>
      <c r="O476" s="201"/>
      <c r="P476" s="201"/>
      <c r="Q476" s="201"/>
      <c r="R476" s="201"/>
      <c r="S476" s="201"/>
      <c r="T476" s="201"/>
      <c r="U476" s="221"/>
      <c r="V476" s="221"/>
      <c r="W476" s="221"/>
      <c r="X476" s="221"/>
      <c r="Y476" s="221"/>
      <c r="Z476" s="221"/>
      <c r="AA476" s="221"/>
      <c r="AB476" s="221"/>
    </row>
    <row r="477" spans="1:28" ht="17" thickBot="1" x14ac:dyDescent="0.25">
      <c r="A477" s="195"/>
      <c r="B477" s="196"/>
      <c r="C477" s="221"/>
      <c r="D477" s="196"/>
      <c r="E477" s="229"/>
      <c r="F477" s="229"/>
      <c r="G477" s="229"/>
      <c r="H477" s="198"/>
      <c r="I477" s="198"/>
      <c r="J477" s="200"/>
      <c r="K477" s="340"/>
      <c r="L477" s="200"/>
      <c r="M477" s="201"/>
      <c r="N477" s="201"/>
      <c r="O477" s="201"/>
      <c r="P477" s="201"/>
      <c r="Q477" s="201"/>
      <c r="R477" s="201"/>
      <c r="S477" s="201"/>
      <c r="T477" s="201"/>
      <c r="U477" s="221"/>
      <c r="V477" s="221"/>
      <c r="W477" s="221"/>
      <c r="X477" s="221"/>
      <c r="Y477" s="221"/>
      <c r="Z477" s="221"/>
      <c r="AA477" s="221"/>
      <c r="AB477" s="221"/>
    </row>
    <row r="478" spans="1:28" ht="17" thickBot="1" x14ac:dyDescent="0.25">
      <c r="A478" s="195"/>
      <c r="B478" s="196"/>
      <c r="C478" s="221"/>
      <c r="D478" s="196"/>
      <c r="E478" s="229"/>
      <c r="F478" s="229"/>
      <c r="G478" s="229"/>
      <c r="H478" s="198"/>
      <c r="I478" s="198"/>
      <c r="J478" s="200"/>
      <c r="K478" s="340"/>
      <c r="L478" s="200"/>
      <c r="M478" s="201"/>
      <c r="N478" s="201"/>
      <c r="O478" s="201"/>
      <c r="P478" s="201"/>
      <c r="Q478" s="201"/>
      <c r="R478" s="201"/>
      <c r="S478" s="201"/>
      <c r="T478" s="201"/>
      <c r="U478" s="221"/>
      <c r="V478" s="221"/>
      <c r="W478" s="221"/>
      <c r="X478" s="221"/>
      <c r="Y478" s="221"/>
      <c r="Z478" s="221"/>
      <c r="AA478" s="221"/>
      <c r="AB478" s="221"/>
    </row>
    <row r="479" spans="1:28" ht="17" thickBot="1" x14ac:dyDescent="0.25">
      <c r="A479" s="195"/>
      <c r="B479" s="196"/>
      <c r="C479" s="221"/>
      <c r="D479" s="196"/>
      <c r="E479" s="229"/>
      <c r="F479" s="229"/>
      <c r="G479" s="229"/>
      <c r="H479" s="198"/>
      <c r="I479" s="198"/>
      <c r="J479" s="200"/>
      <c r="K479" s="340"/>
      <c r="L479" s="200"/>
      <c r="M479" s="201"/>
      <c r="N479" s="201"/>
      <c r="O479" s="201"/>
      <c r="P479" s="201"/>
      <c r="Q479" s="201"/>
      <c r="R479" s="201"/>
      <c r="S479" s="201"/>
      <c r="T479" s="201"/>
      <c r="U479" s="221"/>
      <c r="V479" s="221"/>
      <c r="W479" s="221"/>
      <c r="X479" s="221"/>
      <c r="Y479" s="221"/>
      <c r="Z479" s="221"/>
      <c r="AA479" s="221"/>
      <c r="AB479" s="221"/>
    </row>
    <row r="480" spans="1:28" ht="17" thickBot="1" x14ac:dyDescent="0.25">
      <c r="A480" s="195"/>
      <c r="B480" s="196"/>
      <c r="C480" s="221"/>
      <c r="D480" s="196"/>
      <c r="E480" s="229"/>
      <c r="F480" s="229"/>
      <c r="G480" s="229"/>
      <c r="H480" s="198"/>
      <c r="I480" s="198"/>
      <c r="J480" s="200"/>
      <c r="K480" s="340"/>
      <c r="L480" s="200"/>
      <c r="M480" s="201"/>
      <c r="N480" s="201"/>
      <c r="O480" s="201"/>
      <c r="P480" s="201"/>
      <c r="Q480" s="201"/>
      <c r="R480" s="201"/>
      <c r="S480" s="201"/>
      <c r="T480" s="201"/>
      <c r="U480" s="221"/>
      <c r="V480" s="221"/>
      <c r="W480" s="221"/>
      <c r="X480" s="221"/>
      <c r="Y480" s="221"/>
      <c r="Z480" s="221"/>
      <c r="AA480" s="221"/>
      <c r="AB480" s="221"/>
    </row>
    <row r="481" spans="1:28" ht="17" thickBot="1" x14ac:dyDescent="0.25">
      <c r="A481" s="195"/>
      <c r="B481" s="196"/>
      <c r="C481" s="221"/>
      <c r="D481" s="196"/>
      <c r="E481" s="229"/>
      <c r="F481" s="229"/>
      <c r="G481" s="229"/>
      <c r="H481" s="198"/>
      <c r="I481" s="198"/>
      <c r="J481" s="200"/>
      <c r="K481" s="340"/>
      <c r="L481" s="200"/>
      <c r="M481" s="201"/>
      <c r="N481" s="201"/>
      <c r="O481" s="201"/>
      <c r="P481" s="201"/>
      <c r="Q481" s="201"/>
      <c r="R481" s="201"/>
      <c r="S481" s="201"/>
      <c r="T481" s="201"/>
      <c r="U481" s="221"/>
      <c r="V481" s="221"/>
      <c r="W481" s="221"/>
      <c r="X481" s="221"/>
      <c r="Y481" s="221"/>
      <c r="Z481" s="221"/>
      <c r="AA481" s="221"/>
      <c r="AB481" s="221"/>
    </row>
    <row r="482" spans="1:28" ht="17" thickBot="1" x14ac:dyDescent="0.25">
      <c r="A482" s="195"/>
      <c r="B482" s="196"/>
      <c r="C482" s="221"/>
      <c r="D482" s="196"/>
      <c r="E482" s="229"/>
      <c r="F482" s="229"/>
      <c r="G482" s="229"/>
      <c r="H482" s="198"/>
      <c r="I482" s="198"/>
      <c r="J482" s="200"/>
      <c r="K482" s="340"/>
      <c r="L482" s="200"/>
      <c r="M482" s="201"/>
      <c r="N482" s="201"/>
      <c r="O482" s="201"/>
      <c r="P482" s="201"/>
      <c r="Q482" s="201"/>
      <c r="R482" s="201"/>
      <c r="S482" s="201"/>
      <c r="T482" s="201"/>
      <c r="U482" s="221"/>
      <c r="V482" s="221"/>
      <c r="W482" s="221"/>
      <c r="X482" s="221"/>
      <c r="Y482" s="221"/>
      <c r="Z482" s="221"/>
      <c r="AA482" s="221"/>
      <c r="AB482" s="221"/>
    </row>
    <row r="483" spans="1:28" ht="17" thickBot="1" x14ac:dyDescent="0.25">
      <c r="A483" s="195"/>
      <c r="B483" s="196"/>
      <c r="C483" s="221"/>
      <c r="D483" s="196"/>
      <c r="E483" s="229"/>
      <c r="F483" s="229"/>
      <c r="G483" s="229"/>
      <c r="H483" s="198"/>
      <c r="I483" s="198"/>
      <c r="J483" s="200"/>
      <c r="K483" s="340"/>
      <c r="L483" s="200"/>
      <c r="M483" s="201"/>
      <c r="N483" s="201"/>
      <c r="O483" s="201"/>
      <c r="P483" s="201"/>
      <c r="Q483" s="201"/>
      <c r="R483" s="201"/>
      <c r="S483" s="201"/>
      <c r="T483" s="201"/>
      <c r="U483" s="221"/>
      <c r="V483" s="221"/>
      <c r="W483" s="221"/>
      <c r="X483" s="221"/>
      <c r="Y483" s="221"/>
      <c r="Z483" s="221"/>
      <c r="AA483" s="221"/>
      <c r="AB483" s="221"/>
    </row>
    <row r="484" spans="1:28" ht="17" thickBot="1" x14ac:dyDescent="0.25">
      <c r="A484" s="195"/>
      <c r="B484" s="196"/>
      <c r="C484" s="221"/>
      <c r="D484" s="196"/>
      <c r="E484" s="229"/>
      <c r="F484" s="229"/>
      <c r="G484" s="229"/>
      <c r="H484" s="198"/>
      <c r="I484" s="198"/>
      <c r="J484" s="200"/>
      <c r="K484" s="340"/>
      <c r="L484" s="200"/>
      <c r="M484" s="201"/>
      <c r="N484" s="201"/>
      <c r="O484" s="201"/>
      <c r="P484" s="201"/>
      <c r="Q484" s="201"/>
      <c r="R484" s="201"/>
      <c r="S484" s="201"/>
      <c r="T484" s="201"/>
      <c r="U484" s="221"/>
      <c r="V484" s="221"/>
      <c r="W484" s="221"/>
      <c r="X484" s="221"/>
      <c r="Y484" s="221"/>
      <c r="Z484" s="221"/>
      <c r="AA484" s="221"/>
      <c r="AB484" s="221"/>
    </row>
    <row r="485" spans="1:28" ht="17" thickBot="1" x14ac:dyDescent="0.25">
      <c r="A485" s="195"/>
      <c r="B485" s="196"/>
      <c r="C485" s="221"/>
      <c r="D485" s="196"/>
      <c r="E485" s="229"/>
      <c r="F485" s="229"/>
      <c r="G485" s="229"/>
      <c r="H485" s="198"/>
      <c r="I485" s="198"/>
      <c r="J485" s="200"/>
      <c r="K485" s="340"/>
      <c r="L485" s="200"/>
      <c r="M485" s="201"/>
      <c r="N485" s="201"/>
      <c r="O485" s="201"/>
      <c r="P485" s="201"/>
      <c r="Q485" s="201"/>
      <c r="R485" s="201"/>
      <c r="S485" s="201"/>
      <c r="T485" s="201"/>
      <c r="U485" s="221"/>
      <c r="V485" s="221"/>
      <c r="W485" s="221"/>
      <c r="X485" s="221"/>
      <c r="Y485" s="221"/>
      <c r="Z485" s="221"/>
      <c r="AA485" s="221"/>
      <c r="AB485" s="221"/>
    </row>
    <row r="486" spans="1:28" ht="17" thickBot="1" x14ac:dyDescent="0.25">
      <c r="A486" s="195"/>
      <c r="B486" s="196"/>
      <c r="C486" s="221"/>
      <c r="D486" s="196"/>
      <c r="E486" s="229"/>
      <c r="F486" s="229"/>
      <c r="G486" s="229"/>
      <c r="H486" s="198"/>
      <c r="I486" s="198"/>
      <c r="J486" s="200"/>
      <c r="K486" s="340"/>
      <c r="L486" s="200"/>
      <c r="M486" s="201"/>
      <c r="N486" s="201"/>
      <c r="O486" s="201"/>
      <c r="P486" s="201"/>
      <c r="Q486" s="201"/>
      <c r="R486" s="201"/>
      <c r="S486" s="201"/>
      <c r="T486" s="201"/>
      <c r="U486" s="221"/>
      <c r="V486" s="221"/>
      <c r="W486" s="221"/>
      <c r="X486" s="221"/>
      <c r="Y486" s="221"/>
      <c r="Z486" s="221"/>
      <c r="AA486" s="221"/>
      <c r="AB486" s="221"/>
    </row>
    <row r="487" spans="1:28" ht="17" thickBot="1" x14ac:dyDescent="0.25">
      <c r="A487" s="195"/>
      <c r="B487" s="196"/>
      <c r="C487" s="221"/>
      <c r="D487" s="196"/>
      <c r="E487" s="229"/>
      <c r="F487" s="229"/>
      <c r="G487" s="229"/>
      <c r="H487" s="198"/>
      <c r="I487" s="198"/>
      <c r="J487" s="200"/>
      <c r="K487" s="340"/>
      <c r="L487" s="200"/>
      <c r="M487" s="201"/>
      <c r="N487" s="201"/>
      <c r="O487" s="201"/>
      <c r="P487" s="201"/>
      <c r="Q487" s="201"/>
      <c r="R487" s="201"/>
      <c r="S487" s="201"/>
      <c r="T487" s="201"/>
      <c r="U487" s="221"/>
      <c r="V487" s="221"/>
      <c r="W487" s="221"/>
      <c r="X487" s="221"/>
      <c r="Y487" s="221"/>
      <c r="Z487" s="221"/>
      <c r="AA487" s="221"/>
      <c r="AB487" s="221"/>
    </row>
    <row r="488" spans="1:28" ht="17" thickBot="1" x14ac:dyDescent="0.25">
      <c r="A488" s="195"/>
      <c r="B488" s="196"/>
      <c r="C488" s="221"/>
      <c r="D488" s="196"/>
      <c r="E488" s="229"/>
      <c r="F488" s="229"/>
      <c r="G488" s="229"/>
      <c r="H488" s="198"/>
      <c r="I488" s="198"/>
      <c r="J488" s="200"/>
      <c r="K488" s="340"/>
      <c r="L488" s="200"/>
      <c r="M488" s="201"/>
      <c r="N488" s="201"/>
      <c r="O488" s="201"/>
      <c r="P488" s="201"/>
      <c r="Q488" s="201"/>
      <c r="R488" s="201"/>
      <c r="S488" s="201"/>
      <c r="T488" s="201"/>
      <c r="U488" s="221"/>
      <c r="V488" s="221"/>
      <c r="W488" s="221"/>
      <c r="X488" s="221"/>
      <c r="Y488" s="221"/>
      <c r="Z488" s="221"/>
      <c r="AA488" s="221"/>
      <c r="AB488" s="221"/>
    </row>
    <row r="489" spans="1:28" ht="17" thickBot="1" x14ac:dyDescent="0.25">
      <c r="A489" s="195"/>
      <c r="B489" s="196"/>
      <c r="C489" s="221"/>
      <c r="D489" s="196"/>
      <c r="E489" s="229"/>
      <c r="F489" s="229"/>
      <c r="G489" s="229"/>
      <c r="H489" s="198"/>
      <c r="I489" s="198"/>
      <c r="J489" s="200"/>
      <c r="K489" s="340"/>
      <c r="L489" s="200"/>
      <c r="M489" s="201"/>
      <c r="N489" s="201"/>
      <c r="O489" s="201"/>
      <c r="P489" s="201"/>
      <c r="Q489" s="201"/>
      <c r="R489" s="201"/>
      <c r="S489" s="201"/>
      <c r="T489" s="201"/>
      <c r="U489" s="221"/>
      <c r="V489" s="221"/>
      <c r="W489" s="221"/>
      <c r="X489" s="221"/>
      <c r="Y489" s="221"/>
      <c r="Z489" s="221"/>
      <c r="AA489" s="221"/>
      <c r="AB489" s="221"/>
    </row>
    <row r="490" spans="1:28" ht="17" thickBot="1" x14ac:dyDescent="0.25">
      <c r="A490" s="195"/>
      <c r="B490" s="196"/>
      <c r="C490" s="221"/>
      <c r="D490" s="196"/>
      <c r="E490" s="229"/>
      <c r="F490" s="229"/>
      <c r="G490" s="229"/>
      <c r="H490" s="198"/>
      <c r="I490" s="198"/>
      <c r="J490" s="200"/>
      <c r="K490" s="340"/>
      <c r="L490" s="200"/>
      <c r="M490" s="201"/>
      <c r="N490" s="201"/>
      <c r="O490" s="201"/>
      <c r="P490" s="201"/>
      <c r="Q490" s="201"/>
      <c r="R490" s="201"/>
      <c r="S490" s="201"/>
      <c r="T490" s="201"/>
      <c r="U490" s="221"/>
      <c r="V490" s="221"/>
      <c r="W490" s="221"/>
      <c r="X490" s="221"/>
      <c r="Y490" s="221"/>
      <c r="Z490" s="221"/>
      <c r="AA490" s="221"/>
      <c r="AB490" s="221"/>
    </row>
    <row r="491" spans="1:28" ht="17" thickBot="1" x14ac:dyDescent="0.25">
      <c r="A491" s="195"/>
      <c r="B491" s="196"/>
      <c r="C491" s="221"/>
      <c r="D491" s="196"/>
      <c r="E491" s="229"/>
      <c r="F491" s="229"/>
      <c r="G491" s="229"/>
      <c r="H491" s="198"/>
      <c r="I491" s="198"/>
      <c r="J491" s="200"/>
      <c r="K491" s="340"/>
      <c r="L491" s="200"/>
      <c r="M491" s="201"/>
      <c r="N491" s="201"/>
      <c r="O491" s="201"/>
      <c r="P491" s="201"/>
      <c r="Q491" s="201"/>
      <c r="R491" s="201"/>
      <c r="S491" s="201"/>
      <c r="T491" s="201"/>
      <c r="U491" s="221"/>
      <c r="V491" s="221"/>
      <c r="W491" s="221"/>
      <c r="X491" s="221"/>
      <c r="Y491" s="221"/>
      <c r="Z491" s="221"/>
      <c r="AA491" s="221"/>
      <c r="AB491" s="221"/>
    </row>
    <row r="492" spans="1:28" ht="17" thickBot="1" x14ac:dyDescent="0.25">
      <c r="A492" s="195"/>
      <c r="B492" s="196"/>
      <c r="C492" s="221"/>
      <c r="D492" s="196"/>
      <c r="E492" s="229"/>
      <c r="F492" s="229"/>
      <c r="G492" s="229"/>
      <c r="H492" s="198"/>
      <c r="I492" s="198"/>
      <c r="J492" s="200"/>
      <c r="K492" s="340"/>
      <c r="L492" s="200"/>
      <c r="M492" s="201"/>
      <c r="N492" s="201"/>
      <c r="O492" s="201"/>
      <c r="P492" s="201"/>
      <c r="Q492" s="201"/>
      <c r="R492" s="201"/>
      <c r="S492" s="201"/>
      <c r="T492" s="201"/>
      <c r="U492" s="221"/>
      <c r="V492" s="221"/>
      <c r="W492" s="221"/>
      <c r="X492" s="221"/>
      <c r="Y492" s="221"/>
      <c r="Z492" s="221"/>
      <c r="AA492" s="221"/>
      <c r="AB492" s="221"/>
    </row>
    <row r="493" spans="1:28" ht="17" thickBot="1" x14ac:dyDescent="0.25">
      <c r="A493" s="195"/>
      <c r="B493" s="196"/>
      <c r="C493" s="221"/>
      <c r="D493" s="196"/>
      <c r="E493" s="229"/>
      <c r="F493" s="229"/>
      <c r="G493" s="229"/>
      <c r="H493" s="198"/>
      <c r="I493" s="198"/>
      <c r="J493" s="200"/>
      <c r="K493" s="340"/>
      <c r="L493" s="200"/>
      <c r="M493" s="201"/>
      <c r="N493" s="201"/>
      <c r="O493" s="201"/>
      <c r="P493" s="201"/>
      <c r="Q493" s="201"/>
      <c r="R493" s="201"/>
      <c r="S493" s="201"/>
      <c r="T493" s="201"/>
      <c r="U493" s="221"/>
      <c r="V493" s="221"/>
      <c r="W493" s="221"/>
      <c r="X493" s="221"/>
      <c r="Y493" s="221"/>
      <c r="Z493" s="221"/>
      <c r="AA493" s="221"/>
      <c r="AB493" s="221"/>
    </row>
    <row r="494" spans="1:28" ht="17" thickBot="1" x14ac:dyDescent="0.25">
      <c r="A494" s="195"/>
      <c r="B494" s="196"/>
      <c r="C494" s="221"/>
      <c r="D494" s="196"/>
      <c r="E494" s="229"/>
      <c r="F494" s="229"/>
      <c r="G494" s="229"/>
      <c r="H494" s="198"/>
      <c r="I494" s="198"/>
      <c r="J494" s="200"/>
      <c r="K494" s="340"/>
      <c r="L494" s="200"/>
      <c r="M494" s="201"/>
      <c r="N494" s="201"/>
      <c r="O494" s="201"/>
      <c r="P494" s="201"/>
      <c r="Q494" s="201"/>
      <c r="R494" s="201"/>
      <c r="S494" s="201"/>
      <c r="T494" s="201"/>
      <c r="U494" s="221"/>
      <c r="V494" s="221"/>
      <c r="W494" s="221"/>
      <c r="X494" s="221"/>
      <c r="Y494" s="221"/>
      <c r="Z494" s="221"/>
      <c r="AA494" s="221"/>
      <c r="AB494" s="221"/>
    </row>
    <row r="495" spans="1:28" ht="17" thickBot="1" x14ac:dyDescent="0.25">
      <c r="A495" s="195"/>
      <c r="B495" s="196"/>
      <c r="C495" s="221"/>
      <c r="D495" s="196"/>
      <c r="E495" s="229"/>
      <c r="F495" s="229"/>
      <c r="G495" s="229"/>
      <c r="H495" s="198"/>
      <c r="I495" s="198"/>
      <c r="J495" s="200"/>
      <c r="K495" s="340"/>
      <c r="L495" s="200"/>
      <c r="M495" s="201"/>
      <c r="N495" s="201"/>
      <c r="O495" s="201"/>
      <c r="P495" s="201"/>
      <c r="Q495" s="201"/>
      <c r="R495" s="201"/>
      <c r="S495" s="201"/>
      <c r="T495" s="201"/>
      <c r="U495" s="221"/>
      <c r="V495" s="221"/>
      <c r="W495" s="221"/>
      <c r="X495" s="221"/>
      <c r="Y495" s="221"/>
      <c r="Z495" s="221"/>
      <c r="AA495" s="221"/>
      <c r="AB495" s="221"/>
    </row>
    <row r="496" spans="1:28" ht="17" thickBot="1" x14ac:dyDescent="0.25">
      <c r="A496" s="195"/>
      <c r="B496" s="196"/>
      <c r="C496" s="221"/>
      <c r="D496" s="196"/>
      <c r="E496" s="229"/>
      <c r="F496" s="229"/>
      <c r="G496" s="229"/>
      <c r="H496" s="198"/>
      <c r="I496" s="198"/>
      <c r="J496" s="200"/>
      <c r="K496" s="340"/>
      <c r="L496" s="200"/>
      <c r="M496" s="201"/>
      <c r="N496" s="201"/>
      <c r="O496" s="201"/>
      <c r="P496" s="201"/>
      <c r="Q496" s="201"/>
      <c r="R496" s="201"/>
      <c r="S496" s="201"/>
      <c r="T496" s="201"/>
      <c r="U496" s="221"/>
      <c r="V496" s="221"/>
      <c r="W496" s="221"/>
      <c r="X496" s="221"/>
      <c r="Y496" s="221"/>
      <c r="Z496" s="221"/>
      <c r="AA496" s="221"/>
      <c r="AB496" s="221"/>
    </row>
    <row r="497" spans="1:28" ht="17" thickBot="1" x14ac:dyDescent="0.25">
      <c r="A497" s="195"/>
      <c r="B497" s="196"/>
      <c r="C497" s="221"/>
      <c r="D497" s="196"/>
      <c r="E497" s="229"/>
      <c r="F497" s="229"/>
      <c r="G497" s="229"/>
      <c r="H497" s="198"/>
      <c r="I497" s="198"/>
      <c r="J497" s="200"/>
      <c r="K497" s="340"/>
      <c r="L497" s="200"/>
      <c r="M497" s="201"/>
      <c r="N497" s="201"/>
      <c r="O497" s="201"/>
      <c r="P497" s="201"/>
      <c r="Q497" s="201"/>
      <c r="R497" s="201"/>
      <c r="S497" s="201"/>
      <c r="T497" s="201"/>
      <c r="U497" s="221"/>
      <c r="V497" s="221"/>
      <c r="W497" s="221"/>
      <c r="X497" s="221"/>
      <c r="Y497" s="221"/>
      <c r="Z497" s="221"/>
      <c r="AA497" s="221"/>
      <c r="AB497" s="221"/>
    </row>
    <row r="498" spans="1:28" ht="17" thickBot="1" x14ac:dyDescent="0.25">
      <c r="A498" s="195"/>
      <c r="B498" s="196"/>
      <c r="C498" s="221"/>
      <c r="D498" s="196"/>
      <c r="E498" s="229"/>
      <c r="F498" s="229"/>
      <c r="G498" s="229"/>
      <c r="H498" s="198"/>
      <c r="I498" s="198"/>
      <c r="J498" s="200"/>
      <c r="K498" s="340"/>
      <c r="L498" s="200"/>
      <c r="M498" s="201"/>
      <c r="N498" s="201"/>
      <c r="O498" s="201"/>
      <c r="P498" s="201"/>
      <c r="Q498" s="201"/>
      <c r="R498" s="201"/>
      <c r="S498" s="201"/>
      <c r="T498" s="201"/>
      <c r="U498" s="221"/>
      <c r="V498" s="221"/>
      <c r="W498" s="221"/>
      <c r="X498" s="221"/>
      <c r="Y498" s="221"/>
      <c r="Z498" s="221"/>
      <c r="AA498" s="221"/>
      <c r="AB498" s="221"/>
    </row>
    <row r="499" spans="1:28" ht="17" thickBot="1" x14ac:dyDescent="0.25">
      <c r="A499" s="195"/>
      <c r="B499" s="196"/>
      <c r="C499" s="221"/>
      <c r="D499" s="196"/>
      <c r="E499" s="229"/>
      <c r="F499" s="229"/>
      <c r="G499" s="229"/>
      <c r="H499" s="198"/>
      <c r="I499" s="198"/>
      <c r="J499" s="200"/>
      <c r="K499" s="340"/>
      <c r="L499" s="200"/>
      <c r="M499" s="201"/>
      <c r="N499" s="201"/>
      <c r="O499" s="201"/>
      <c r="P499" s="201"/>
      <c r="Q499" s="201"/>
      <c r="R499" s="201"/>
      <c r="S499" s="201"/>
      <c r="T499" s="201"/>
      <c r="U499" s="221"/>
      <c r="V499" s="221"/>
      <c r="W499" s="221"/>
      <c r="X499" s="221"/>
      <c r="Y499" s="221"/>
      <c r="Z499" s="221"/>
      <c r="AA499" s="221"/>
      <c r="AB499" s="221"/>
    </row>
    <row r="500" spans="1:28" ht="17" thickBot="1" x14ac:dyDescent="0.25">
      <c r="A500" s="195"/>
      <c r="B500" s="196"/>
      <c r="C500" s="221"/>
      <c r="D500" s="196"/>
      <c r="E500" s="229"/>
      <c r="F500" s="229"/>
      <c r="G500" s="229"/>
      <c r="H500" s="198"/>
      <c r="I500" s="198"/>
      <c r="J500" s="200"/>
      <c r="K500" s="340"/>
      <c r="L500" s="200"/>
      <c r="M500" s="201"/>
      <c r="N500" s="201"/>
      <c r="O500" s="201"/>
      <c r="P500" s="201"/>
      <c r="Q500" s="201"/>
      <c r="R500" s="201"/>
      <c r="S500" s="201"/>
      <c r="T500" s="201"/>
      <c r="U500" s="221"/>
      <c r="V500" s="221"/>
      <c r="W500" s="221"/>
      <c r="X500" s="221"/>
      <c r="Y500" s="221"/>
      <c r="Z500" s="221"/>
      <c r="AA500" s="221"/>
      <c r="AB500" s="221"/>
    </row>
    <row r="501" spans="1:28" ht="17" thickBot="1" x14ac:dyDescent="0.25">
      <c r="A501" s="195"/>
      <c r="B501" s="196"/>
      <c r="C501" s="221"/>
      <c r="D501" s="196"/>
      <c r="E501" s="229"/>
      <c r="F501" s="229"/>
      <c r="G501" s="229"/>
      <c r="H501" s="198"/>
      <c r="I501" s="198"/>
      <c r="J501" s="200"/>
      <c r="K501" s="340"/>
      <c r="L501" s="200"/>
      <c r="M501" s="201"/>
      <c r="N501" s="201"/>
      <c r="O501" s="201"/>
      <c r="P501" s="201"/>
      <c r="Q501" s="201"/>
      <c r="R501" s="201"/>
      <c r="S501" s="201"/>
      <c r="T501" s="201"/>
      <c r="U501" s="221"/>
      <c r="V501" s="221"/>
      <c r="W501" s="221"/>
      <c r="X501" s="221"/>
      <c r="Y501" s="221"/>
      <c r="Z501" s="221"/>
      <c r="AA501" s="221"/>
      <c r="AB501" s="221"/>
    </row>
    <row r="502" spans="1:28" ht="17" thickBot="1" x14ac:dyDescent="0.25">
      <c r="A502" s="195"/>
      <c r="B502" s="196"/>
      <c r="C502" s="221"/>
      <c r="D502" s="196"/>
      <c r="E502" s="229"/>
      <c r="F502" s="229"/>
      <c r="G502" s="229"/>
      <c r="H502" s="198"/>
      <c r="I502" s="198"/>
      <c r="J502" s="200"/>
      <c r="K502" s="340"/>
      <c r="L502" s="200"/>
      <c r="M502" s="201"/>
      <c r="N502" s="201"/>
      <c r="O502" s="201"/>
      <c r="P502" s="201"/>
      <c r="Q502" s="201"/>
      <c r="R502" s="201"/>
      <c r="S502" s="201"/>
      <c r="T502" s="201"/>
      <c r="U502" s="221"/>
      <c r="V502" s="221"/>
      <c r="W502" s="221"/>
      <c r="X502" s="221"/>
      <c r="Y502" s="221"/>
      <c r="Z502" s="221"/>
      <c r="AA502" s="221"/>
      <c r="AB502" s="221"/>
    </row>
    <row r="503" spans="1:28" ht="17" thickBot="1" x14ac:dyDescent="0.25">
      <c r="A503" s="195"/>
      <c r="B503" s="196"/>
      <c r="C503" s="221"/>
      <c r="D503" s="196"/>
      <c r="E503" s="229"/>
      <c r="F503" s="229"/>
      <c r="G503" s="229"/>
      <c r="H503" s="198"/>
      <c r="I503" s="198"/>
      <c r="J503" s="200"/>
      <c r="K503" s="340"/>
      <c r="L503" s="200"/>
      <c r="M503" s="201"/>
      <c r="N503" s="201"/>
      <c r="O503" s="201"/>
      <c r="P503" s="201"/>
      <c r="Q503" s="201"/>
      <c r="R503" s="201"/>
      <c r="S503" s="201"/>
      <c r="T503" s="201"/>
      <c r="U503" s="221"/>
      <c r="V503" s="221"/>
      <c r="W503" s="221"/>
      <c r="X503" s="221"/>
      <c r="Y503" s="221"/>
      <c r="Z503" s="221"/>
      <c r="AA503" s="221"/>
      <c r="AB503" s="221"/>
    </row>
    <row r="504" spans="1:28" ht="17" thickBot="1" x14ac:dyDescent="0.25">
      <c r="A504" s="195"/>
      <c r="B504" s="196"/>
      <c r="C504" s="221"/>
      <c r="D504" s="196"/>
      <c r="E504" s="229"/>
      <c r="F504" s="229"/>
      <c r="G504" s="229"/>
      <c r="H504" s="198"/>
      <c r="I504" s="198"/>
      <c r="J504" s="200"/>
      <c r="K504" s="340"/>
      <c r="L504" s="200"/>
      <c r="M504" s="201"/>
      <c r="N504" s="201"/>
      <c r="O504" s="201"/>
      <c r="P504" s="201"/>
      <c r="Q504" s="201"/>
      <c r="R504" s="201"/>
      <c r="S504" s="201"/>
      <c r="T504" s="201"/>
      <c r="U504" s="221"/>
      <c r="V504" s="221"/>
      <c r="W504" s="221"/>
      <c r="X504" s="221"/>
      <c r="Y504" s="221"/>
      <c r="Z504" s="221"/>
      <c r="AA504" s="221"/>
      <c r="AB504" s="221"/>
    </row>
    <row r="505" spans="1:28" ht="17" thickBot="1" x14ac:dyDescent="0.25">
      <c r="A505" s="195"/>
      <c r="B505" s="196"/>
      <c r="C505" s="221"/>
      <c r="D505" s="196"/>
      <c r="E505" s="229"/>
      <c r="F505" s="229"/>
      <c r="G505" s="229"/>
      <c r="H505" s="198"/>
      <c r="I505" s="198"/>
      <c r="J505" s="200"/>
      <c r="K505" s="340"/>
      <c r="L505" s="200"/>
      <c r="M505" s="201"/>
      <c r="N505" s="201"/>
      <c r="O505" s="201"/>
      <c r="P505" s="201"/>
      <c r="Q505" s="201"/>
      <c r="R505" s="201"/>
      <c r="S505" s="201"/>
      <c r="T505" s="201"/>
      <c r="U505" s="221"/>
      <c r="V505" s="221"/>
      <c r="W505" s="221"/>
      <c r="X505" s="221"/>
      <c r="Y505" s="221"/>
      <c r="Z505" s="221"/>
      <c r="AA505" s="221"/>
      <c r="AB505" s="221"/>
    </row>
    <row r="506" spans="1:28" ht="17" thickBot="1" x14ac:dyDescent="0.25">
      <c r="A506" s="195"/>
      <c r="B506" s="196"/>
      <c r="C506" s="221"/>
      <c r="D506" s="196"/>
      <c r="E506" s="229"/>
      <c r="F506" s="229"/>
      <c r="G506" s="229"/>
      <c r="H506" s="198"/>
      <c r="I506" s="198"/>
      <c r="J506" s="200"/>
      <c r="K506" s="340"/>
      <c r="L506" s="200"/>
      <c r="M506" s="201"/>
      <c r="N506" s="201"/>
      <c r="O506" s="201"/>
      <c r="P506" s="201"/>
      <c r="Q506" s="201"/>
      <c r="R506" s="201"/>
      <c r="S506" s="201"/>
      <c r="T506" s="201"/>
      <c r="U506" s="221"/>
      <c r="V506" s="221"/>
      <c r="W506" s="221"/>
      <c r="X506" s="221"/>
      <c r="Y506" s="221"/>
      <c r="Z506" s="221"/>
      <c r="AA506" s="221"/>
      <c r="AB506" s="221"/>
    </row>
    <row r="507" spans="1:28" ht="17" thickBot="1" x14ac:dyDescent="0.25">
      <c r="A507" s="195"/>
      <c r="B507" s="196"/>
      <c r="C507" s="221"/>
      <c r="D507" s="196"/>
      <c r="E507" s="229"/>
      <c r="F507" s="229"/>
      <c r="G507" s="229"/>
      <c r="H507" s="198"/>
      <c r="I507" s="198"/>
      <c r="J507" s="200"/>
      <c r="K507" s="340"/>
      <c r="L507" s="200"/>
      <c r="M507" s="201"/>
      <c r="N507" s="201"/>
      <c r="O507" s="201"/>
      <c r="P507" s="201"/>
      <c r="Q507" s="201"/>
      <c r="R507" s="201"/>
      <c r="S507" s="201"/>
      <c r="T507" s="201"/>
      <c r="U507" s="221"/>
      <c r="V507" s="221"/>
      <c r="W507" s="221"/>
      <c r="X507" s="221"/>
      <c r="Y507" s="221"/>
      <c r="Z507" s="221"/>
      <c r="AA507" s="221"/>
      <c r="AB507" s="221"/>
    </row>
    <row r="508" spans="1:28" ht="17" thickBot="1" x14ac:dyDescent="0.25">
      <c r="A508" s="195"/>
      <c r="B508" s="196"/>
      <c r="C508" s="221"/>
      <c r="D508" s="196"/>
      <c r="E508" s="229"/>
      <c r="F508" s="229"/>
      <c r="G508" s="229"/>
      <c r="H508" s="198"/>
      <c r="I508" s="198"/>
      <c r="J508" s="200"/>
      <c r="K508" s="340"/>
      <c r="L508" s="200"/>
      <c r="M508" s="201"/>
      <c r="N508" s="201"/>
      <c r="O508" s="201"/>
      <c r="P508" s="201"/>
      <c r="Q508" s="201"/>
      <c r="R508" s="201"/>
      <c r="S508" s="201"/>
      <c r="T508" s="201"/>
      <c r="U508" s="221"/>
      <c r="V508" s="221"/>
      <c r="W508" s="221"/>
      <c r="X508" s="221"/>
      <c r="Y508" s="221"/>
      <c r="Z508" s="221"/>
      <c r="AA508" s="221"/>
      <c r="AB508" s="221"/>
    </row>
    <row r="509" spans="1:28" ht="17" thickBot="1" x14ac:dyDescent="0.25">
      <c r="A509" s="195"/>
      <c r="B509" s="196"/>
      <c r="C509" s="221"/>
      <c r="D509" s="196"/>
      <c r="E509" s="229"/>
      <c r="F509" s="229"/>
      <c r="G509" s="229"/>
      <c r="H509" s="198"/>
      <c r="I509" s="198"/>
      <c r="J509" s="200"/>
      <c r="K509" s="340"/>
      <c r="L509" s="200"/>
      <c r="M509" s="201"/>
      <c r="N509" s="201"/>
      <c r="O509" s="201"/>
      <c r="P509" s="201"/>
      <c r="Q509" s="201"/>
      <c r="R509" s="201"/>
      <c r="S509" s="201"/>
      <c r="T509" s="201"/>
      <c r="U509" s="221"/>
      <c r="V509" s="221"/>
      <c r="W509" s="221"/>
      <c r="X509" s="221"/>
      <c r="Y509" s="221"/>
      <c r="Z509" s="221"/>
      <c r="AA509" s="221"/>
      <c r="AB509" s="221"/>
    </row>
    <row r="510" spans="1:28" ht="17" thickBot="1" x14ac:dyDescent="0.25">
      <c r="A510" s="195"/>
      <c r="B510" s="196"/>
      <c r="C510" s="221"/>
      <c r="D510" s="196"/>
      <c r="E510" s="229"/>
      <c r="F510" s="229"/>
      <c r="G510" s="229"/>
      <c r="H510" s="198"/>
      <c r="I510" s="198"/>
      <c r="J510" s="200"/>
      <c r="K510" s="340"/>
      <c r="L510" s="200"/>
      <c r="M510" s="201"/>
      <c r="N510" s="201"/>
      <c r="O510" s="201"/>
      <c r="P510" s="201"/>
      <c r="Q510" s="201"/>
      <c r="R510" s="201"/>
      <c r="S510" s="201"/>
      <c r="T510" s="201"/>
      <c r="U510" s="221"/>
      <c r="V510" s="221"/>
      <c r="W510" s="221"/>
      <c r="X510" s="221"/>
      <c r="Y510" s="221"/>
      <c r="Z510" s="221"/>
      <c r="AA510" s="221"/>
      <c r="AB510" s="221"/>
    </row>
    <row r="511" spans="1:28" ht="17" thickBot="1" x14ac:dyDescent="0.25">
      <c r="A511" s="195"/>
      <c r="B511" s="196"/>
      <c r="C511" s="221"/>
      <c r="D511" s="196"/>
      <c r="E511" s="229"/>
      <c r="F511" s="229"/>
      <c r="G511" s="229"/>
      <c r="H511" s="198"/>
      <c r="I511" s="198"/>
      <c r="J511" s="200"/>
      <c r="K511" s="340"/>
      <c r="L511" s="200"/>
      <c r="M511" s="201"/>
      <c r="N511" s="201"/>
      <c r="O511" s="201"/>
      <c r="P511" s="201"/>
      <c r="Q511" s="201"/>
      <c r="R511" s="201"/>
      <c r="S511" s="201"/>
      <c r="T511" s="201"/>
      <c r="U511" s="221"/>
      <c r="V511" s="221"/>
      <c r="W511" s="221"/>
      <c r="X511" s="221"/>
      <c r="Y511" s="221"/>
      <c r="Z511" s="221"/>
      <c r="AA511" s="221"/>
      <c r="AB511" s="221"/>
    </row>
    <row r="512" spans="1:28" ht="17" thickBot="1" x14ac:dyDescent="0.25">
      <c r="A512" s="195"/>
      <c r="B512" s="196"/>
      <c r="C512" s="221"/>
      <c r="D512" s="196"/>
      <c r="E512" s="229"/>
      <c r="F512" s="229"/>
      <c r="G512" s="229"/>
      <c r="H512" s="198"/>
      <c r="I512" s="198"/>
      <c r="J512" s="200"/>
      <c r="K512" s="340"/>
      <c r="L512" s="200"/>
      <c r="M512" s="201"/>
      <c r="N512" s="201"/>
      <c r="O512" s="201"/>
      <c r="P512" s="201"/>
      <c r="Q512" s="201"/>
      <c r="R512" s="201"/>
      <c r="S512" s="201"/>
      <c r="T512" s="201"/>
      <c r="U512" s="221"/>
      <c r="V512" s="221"/>
      <c r="W512" s="221"/>
      <c r="X512" s="221"/>
      <c r="Y512" s="221"/>
      <c r="Z512" s="221"/>
      <c r="AA512" s="221"/>
      <c r="AB512" s="221"/>
    </row>
    <row r="513" spans="1:28" ht="17" thickBot="1" x14ac:dyDescent="0.25">
      <c r="A513" s="195"/>
      <c r="B513" s="196"/>
      <c r="C513" s="221"/>
      <c r="D513" s="196"/>
      <c r="E513" s="229"/>
      <c r="F513" s="229"/>
      <c r="G513" s="229"/>
      <c r="H513" s="198"/>
      <c r="I513" s="198"/>
      <c r="J513" s="200"/>
      <c r="K513" s="340"/>
      <c r="L513" s="200"/>
      <c r="M513" s="201"/>
      <c r="N513" s="201"/>
      <c r="O513" s="201"/>
      <c r="P513" s="201"/>
      <c r="Q513" s="201"/>
      <c r="R513" s="201"/>
      <c r="S513" s="201"/>
      <c r="T513" s="201"/>
      <c r="U513" s="221"/>
      <c r="V513" s="221"/>
      <c r="W513" s="221"/>
      <c r="X513" s="221"/>
      <c r="Y513" s="221"/>
      <c r="Z513" s="221"/>
      <c r="AA513" s="221"/>
      <c r="AB513" s="221"/>
    </row>
    <row r="514" spans="1:28" ht="17" thickBot="1" x14ac:dyDescent="0.25">
      <c r="A514" s="195"/>
      <c r="B514" s="196"/>
      <c r="C514" s="221"/>
      <c r="D514" s="196"/>
      <c r="E514" s="229"/>
      <c r="F514" s="229"/>
      <c r="G514" s="229"/>
      <c r="H514" s="198"/>
      <c r="I514" s="198"/>
      <c r="J514" s="200"/>
      <c r="K514" s="340"/>
      <c r="L514" s="200"/>
      <c r="M514" s="201"/>
      <c r="N514" s="201"/>
      <c r="O514" s="201"/>
      <c r="P514" s="201"/>
      <c r="Q514" s="201"/>
      <c r="R514" s="201"/>
      <c r="S514" s="201"/>
      <c r="T514" s="201"/>
      <c r="U514" s="221"/>
      <c r="V514" s="221"/>
      <c r="W514" s="221"/>
      <c r="X514" s="221"/>
      <c r="Y514" s="221"/>
      <c r="Z514" s="221"/>
      <c r="AA514" s="221"/>
      <c r="AB514" s="221"/>
    </row>
    <row r="515" spans="1:28" ht="17" thickBot="1" x14ac:dyDescent="0.25">
      <c r="A515" s="195"/>
      <c r="B515" s="196"/>
      <c r="C515" s="221"/>
      <c r="D515" s="196"/>
      <c r="E515" s="229"/>
      <c r="F515" s="229"/>
      <c r="G515" s="229"/>
      <c r="H515" s="198"/>
      <c r="I515" s="198"/>
      <c r="J515" s="200"/>
      <c r="K515" s="340"/>
      <c r="L515" s="200"/>
      <c r="M515" s="201"/>
      <c r="N515" s="201"/>
      <c r="O515" s="201"/>
      <c r="P515" s="201"/>
      <c r="Q515" s="201"/>
      <c r="R515" s="201"/>
      <c r="S515" s="201"/>
      <c r="T515" s="201"/>
      <c r="U515" s="221"/>
      <c r="V515" s="221"/>
      <c r="W515" s="221"/>
      <c r="X515" s="221"/>
      <c r="Y515" s="221"/>
      <c r="Z515" s="221"/>
      <c r="AA515" s="221"/>
      <c r="AB515" s="221"/>
    </row>
    <row r="516" spans="1:28" ht="17" thickBot="1" x14ac:dyDescent="0.25">
      <c r="A516" s="195"/>
      <c r="B516" s="196"/>
      <c r="C516" s="221"/>
      <c r="D516" s="196"/>
      <c r="E516" s="229"/>
      <c r="F516" s="229"/>
      <c r="G516" s="229"/>
      <c r="H516" s="198"/>
      <c r="I516" s="198"/>
      <c r="J516" s="200"/>
      <c r="K516" s="340"/>
      <c r="L516" s="200"/>
      <c r="M516" s="201"/>
      <c r="N516" s="201"/>
      <c r="O516" s="201"/>
      <c r="P516" s="201"/>
      <c r="Q516" s="201"/>
      <c r="R516" s="201"/>
      <c r="S516" s="201"/>
      <c r="T516" s="201"/>
      <c r="U516" s="221"/>
      <c r="V516" s="221"/>
      <c r="W516" s="221"/>
      <c r="X516" s="221"/>
      <c r="Y516" s="221"/>
      <c r="Z516" s="221"/>
      <c r="AA516" s="221"/>
      <c r="AB516" s="221"/>
    </row>
    <row r="517" spans="1:28" ht="17" thickBot="1" x14ac:dyDescent="0.25">
      <c r="A517" s="195"/>
      <c r="B517" s="196"/>
      <c r="C517" s="221"/>
      <c r="D517" s="196"/>
      <c r="E517" s="229"/>
      <c r="F517" s="229"/>
      <c r="G517" s="229"/>
      <c r="H517" s="198"/>
      <c r="I517" s="198"/>
      <c r="J517" s="200"/>
      <c r="K517" s="340"/>
      <c r="L517" s="200"/>
      <c r="M517" s="201"/>
      <c r="N517" s="201"/>
      <c r="O517" s="201"/>
      <c r="P517" s="201"/>
      <c r="Q517" s="201"/>
      <c r="R517" s="201"/>
      <c r="S517" s="201"/>
      <c r="T517" s="201"/>
      <c r="U517" s="221"/>
      <c r="V517" s="221"/>
      <c r="W517" s="221"/>
      <c r="X517" s="221"/>
      <c r="Y517" s="221"/>
      <c r="Z517" s="221"/>
      <c r="AA517" s="221"/>
      <c r="AB517" s="221"/>
    </row>
    <row r="518" spans="1:28" ht="17" thickBot="1" x14ac:dyDescent="0.25">
      <c r="A518" s="195"/>
      <c r="B518" s="196"/>
      <c r="C518" s="221"/>
      <c r="D518" s="196"/>
      <c r="E518" s="229"/>
      <c r="F518" s="229"/>
      <c r="G518" s="229"/>
      <c r="H518" s="198"/>
      <c r="I518" s="198"/>
      <c r="J518" s="200"/>
      <c r="K518" s="340"/>
      <c r="L518" s="200"/>
      <c r="M518" s="201"/>
      <c r="N518" s="201"/>
      <c r="O518" s="201"/>
      <c r="P518" s="201"/>
      <c r="Q518" s="201"/>
      <c r="R518" s="201"/>
      <c r="S518" s="201"/>
      <c r="T518" s="201"/>
      <c r="U518" s="221"/>
      <c r="V518" s="221"/>
      <c r="W518" s="221"/>
      <c r="X518" s="221"/>
      <c r="Y518" s="221"/>
      <c r="Z518" s="221"/>
      <c r="AA518" s="221"/>
      <c r="AB518" s="221"/>
    </row>
    <row r="519" spans="1:28" ht="17" thickBot="1" x14ac:dyDescent="0.25">
      <c r="A519" s="195"/>
      <c r="B519" s="196"/>
      <c r="C519" s="221"/>
      <c r="D519" s="196"/>
      <c r="E519" s="229"/>
      <c r="F519" s="229"/>
      <c r="G519" s="229"/>
      <c r="H519" s="198"/>
      <c r="I519" s="198"/>
      <c r="J519" s="200"/>
      <c r="K519" s="340"/>
      <c r="L519" s="200"/>
      <c r="M519" s="201"/>
      <c r="N519" s="201"/>
      <c r="O519" s="201"/>
      <c r="P519" s="201"/>
      <c r="Q519" s="201"/>
      <c r="R519" s="201"/>
      <c r="S519" s="201"/>
      <c r="T519" s="201"/>
      <c r="U519" s="221"/>
      <c r="V519" s="221"/>
      <c r="W519" s="221"/>
      <c r="X519" s="221"/>
      <c r="Y519" s="221"/>
      <c r="Z519" s="221"/>
      <c r="AA519" s="221"/>
      <c r="AB519" s="221"/>
    </row>
    <row r="520" spans="1:28" ht="17" thickBot="1" x14ac:dyDescent="0.25">
      <c r="A520" s="195"/>
      <c r="B520" s="196"/>
      <c r="C520" s="221"/>
      <c r="D520" s="196"/>
      <c r="E520" s="229"/>
      <c r="F520" s="229"/>
      <c r="G520" s="229"/>
      <c r="H520" s="198"/>
      <c r="I520" s="198"/>
      <c r="J520" s="200"/>
      <c r="K520" s="340"/>
      <c r="L520" s="200"/>
      <c r="M520" s="201"/>
      <c r="N520" s="201"/>
      <c r="O520" s="201"/>
      <c r="P520" s="201"/>
      <c r="Q520" s="201"/>
      <c r="R520" s="201"/>
      <c r="S520" s="201"/>
      <c r="T520" s="201"/>
      <c r="U520" s="221"/>
      <c r="V520" s="221"/>
      <c r="W520" s="221"/>
      <c r="X520" s="221"/>
      <c r="Y520" s="221"/>
      <c r="Z520" s="221"/>
      <c r="AA520" s="221"/>
      <c r="AB520" s="221"/>
    </row>
    <row r="521" spans="1:28" ht="17" thickBot="1" x14ac:dyDescent="0.25">
      <c r="A521" s="195"/>
      <c r="B521" s="196"/>
      <c r="C521" s="221"/>
      <c r="D521" s="196"/>
      <c r="E521" s="229"/>
      <c r="F521" s="229"/>
      <c r="G521" s="229"/>
      <c r="H521" s="198"/>
      <c r="I521" s="198"/>
      <c r="J521" s="200"/>
      <c r="K521" s="340"/>
      <c r="L521" s="200"/>
      <c r="M521" s="201"/>
      <c r="N521" s="201"/>
      <c r="O521" s="201"/>
      <c r="P521" s="201"/>
      <c r="Q521" s="201"/>
      <c r="R521" s="201"/>
      <c r="S521" s="201"/>
      <c r="T521" s="201"/>
      <c r="U521" s="221"/>
      <c r="V521" s="221"/>
      <c r="W521" s="221"/>
      <c r="X521" s="221"/>
      <c r="Y521" s="221"/>
      <c r="Z521" s="221"/>
      <c r="AA521" s="221"/>
      <c r="AB521" s="221"/>
    </row>
    <row r="522" spans="1:28" ht="17" thickBot="1" x14ac:dyDescent="0.25">
      <c r="A522" s="195"/>
      <c r="B522" s="196"/>
      <c r="C522" s="221"/>
      <c r="D522" s="196"/>
      <c r="E522" s="229"/>
      <c r="F522" s="229"/>
      <c r="G522" s="229"/>
      <c r="H522" s="198"/>
      <c r="I522" s="198"/>
      <c r="J522" s="200"/>
      <c r="K522" s="340"/>
      <c r="L522" s="200"/>
      <c r="M522" s="201"/>
      <c r="N522" s="201"/>
      <c r="O522" s="201"/>
      <c r="P522" s="201"/>
      <c r="Q522" s="201"/>
      <c r="R522" s="201"/>
      <c r="S522" s="201"/>
      <c r="T522" s="201"/>
      <c r="U522" s="221"/>
      <c r="V522" s="221"/>
      <c r="W522" s="221"/>
      <c r="X522" s="221"/>
      <c r="Y522" s="221"/>
      <c r="Z522" s="221"/>
      <c r="AA522" s="221"/>
      <c r="AB522" s="221"/>
    </row>
    <row r="523" spans="1:28" ht="17" thickBot="1" x14ac:dyDescent="0.25">
      <c r="A523" s="195"/>
      <c r="B523" s="196"/>
      <c r="C523" s="221"/>
      <c r="D523" s="196"/>
      <c r="E523" s="229"/>
      <c r="F523" s="229"/>
      <c r="G523" s="229"/>
      <c r="H523" s="198"/>
      <c r="I523" s="198"/>
      <c r="J523" s="200"/>
      <c r="K523" s="340"/>
      <c r="L523" s="200"/>
      <c r="M523" s="201"/>
      <c r="N523" s="201"/>
      <c r="O523" s="201"/>
      <c r="P523" s="201"/>
      <c r="Q523" s="201"/>
      <c r="R523" s="201"/>
      <c r="S523" s="201"/>
      <c r="T523" s="201"/>
      <c r="U523" s="221"/>
      <c r="V523" s="221"/>
      <c r="W523" s="221"/>
      <c r="X523" s="221"/>
      <c r="Y523" s="221"/>
      <c r="Z523" s="221"/>
      <c r="AA523" s="221"/>
      <c r="AB523" s="221"/>
    </row>
    <row r="524" spans="1:28" ht="17" thickBot="1" x14ac:dyDescent="0.25">
      <c r="A524" s="195"/>
      <c r="B524" s="196"/>
      <c r="C524" s="221"/>
      <c r="D524" s="196"/>
      <c r="E524" s="229"/>
      <c r="F524" s="229"/>
      <c r="G524" s="229"/>
      <c r="H524" s="198"/>
      <c r="I524" s="198"/>
      <c r="J524" s="200"/>
      <c r="K524" s="340"/>
      <c r="L524" s="200"/>
      <c r="M524" s="201"/>
      <c r="N524" s="201"/>
      <c r="O524" s="201"/>
      <c r="P524" s="201"/>
      <c r="Q524" s="201"/>
      <c r="R524" s="201"/>
      <c r="S524" s="201"/>
      <c r="T524" s="201"/>
      <c r="U524" s="221"/>
      <c r="V524" s="221"/>
      <c r="W524" s="221"/>
      <c r="X524" s="221"/>
      <c r="Y524" s="221"/>
      <c r="Z524" s="221"/>
      <c r="AA524" s="221"/>
      <c r="AB524" s="221"/>
    </row>
    <row r="525" spans="1:28" ht="17" thickBot="1" x14ac:dyDescent="0.25">
      <c r="A525" s="195"/>
      <c r="B525" s="196"/>
      <c r="C525" s="221"/>
      <c r="D525" s="196"/>
      <c r="E525" s="229"/>
      <c r="F525" s="229"/>
      <c r="G525" s="229"/>
      <c r="H525" s="198"/>
      <c r="I525" s="198"/>
      <c r="J525" s="200"/>
      <c r="K525" s="340"/>
      <c r="L525" s="200"/>
      <c r="M525" s="201"/>
      <c r="N525" s="201"/>
      <c r="O525" s="201"/>
      <c r="P525" s="201"/>
      <c r="Q525" s="201"/>
      <c r="R525" s="201"/>
      <c r="S525" s="201"/>
      <c r="T525" s="201"/>
      <c r="U525" s="221"/>
      <c r="V525" s="221"/>
      <c r="W525" s="221"/>
      <c r="X525" s="221"/>
      <c r="Y525" s="221"/>
      <c r="Z525" s="221"/>
      <c r="AA525" s="221"/>
      <c r="AB525" s="221"/>
    </row>
    <row r="526" spans="1:28" ht="17" thickBot="1" x14ac:dyDescent="0.25">
      <c r="A526" s="195"/>
      <c r="B526" s="196"/>
      <c r="C526" s="221"/>
      <c r="D526" s="196"/>
      <c r="E526" s="229"/>
      <c r="F526" s="229"/>
      <c r="G526" s="229"/>
      <c r="H526" s="198"/>
      <c r="I526" s="198"/>
      <c r="J526" s="200"/>
      <c r="K526" s="340"/>
      <c r="L526" s="200"/>
      <c r="M526" s="201"/>
      <c r="N526" s="201"/>
      <c r="O526" s="201"/>
      <c r="P526" s="201"/>
      <c r="Q526" s="201"/>
      <c r="R526" s="201"/>
      <c r="S526" s="201"/>
      <c r="T526" s="201"/>
      <c r="U526" s="221"/>
      <c r="V526" s="221"/>
      <c r="W526" s="221"/>
      <c r="X526" s="221"/>
      <c r="Y526" s="221"/>
      <c r="Z526" s="221"/>
      <c r="AA526" s="221"/>
      <c r="AB526" s="221"/>
    </row>
    <row r="527" spans="1:28" ht="17" thickBot="1" x14ac:dyDescent="0.25">
      <c r="A527" s="195"/>
      <c r="B527" s="196"/>
      <c r="C527" s="221"/>
      <c r="D527" s="196"/>
      <c r="E527" s="229"/>
      <c r="F527" s="229"/>
      <c r="G527" s="229"/>
      <c r="H527" s="198"/>
      <c r="I527" s="198"/>
      <c r="J527" s="200"/>
      <c r="K527" s="340"/>
      <c r="L527" s="200"/>
      <c r="M527" s="201"/>
      <c r="N527" s="201"/>
      <c r="O527" s="201"/>
      <c r="P527" s="201"/>
      <c r="Q527" s="201"/>
      <c r="R527" s="201"/>
      <c r="S527" s="201"/>
      <c r="T527" s="201"/>
      <c r="U527" s="221"/>
      <c r="V527" s="221"/>
      <c r="W527" s="221"/>
      <c r="X527" s="221"/>
      <c r="Y527" s="221"/>
      <c r="Z527" s="221"/>
      <c r="AA527" s="221"/>
      <c r="AB527" s="221"/>
    </row>
    <row r="528" spans="1:28" ht="17" thickBot="1" x14ac:dyDescent="0.25">
      <c r="A528" s="195"/>
      <c r="B528" s="196"/>
      <c r="C528" s="221"/>
      <c r="D528" s="196"/>
      <c r="E528" s="229"/>
      <c r="F528" s="229"/>
      <c r="G528" s="229"/>
      <c r="H528" s="198"/>
      <c r="I528" s="198"/>
      <c r="J528" s="200"/>
      <c r="K528" s="340"/>
      <c r="L528" s="200"/>
      <c r="M528" s="201"/>
      <c r="N528" s="201"/>
      <c r="O528" s="201"/>
      <c r="P528" s="201"/>
      <c r="Q528" s="201"/>
      <c r="R528" s="201"/>
      <c r="S528" s="201"/>
      <c r="T528" s="201"/>
      <c r="U528" s="221"/>
      <c r="V528" s="221"/>
      <c r="W528" s="221"/>
      <c r="X528" s="221"/>
      <c r="Y528" s="221"/>
      <c r="Z528" s="221"/>
      <c r="AA528" s="221"/>
      <c r="AB528" s="221"/>
    </row>
    <row r="529" spans="1:28" ht="17" thickBot="1" x14ac:dyDescent="0.25">
      <c r="A529" s="195"/>
      <c r="B529" s="196"/>
      <c r="C529" s="221"/>
      <c r="D529" s="196"/>
      <c r="E529" s="229"/>
      <c r="F529" s="229"/>
      <c r="G529" s="229"/>
      <c r="H529" s="198"/>
      <c r="I529" s="198"/>
      <c r="J529" s="200"/>
      <c r="K529" s="340"/>
      <c r="L529" s="200"/>
      <c r="M529" s="201"/>
      <c r="N529" s="201"/>
      <c r="O529" s="201"/>
      <c r="P529" s="201"/>
      <c r="Q529" s="201"/>
      <c r="R529" s="201"/>
      <c r="S529" s="201"/>
      <c r="T529" s="201"/>
      <c r="U529" s="221"/>
      <c r="V529" s="221"/>
      <c r="W529" s="221"/>
      <c r="X529" s="221"/>
      <c r="Y529" s="221"/>
      <c r="Z529" s="221"/>
      <c r="AA529" s="221"/>
      <c r="AB529" s="221"/>
    </row>
    <row r="530" spans="1:28" ht="17" thickBot="1" x14ac:dyDescent="0.25">
      <c r="A530" s="195"/>
      <c r="B530" s="196"/>
      <c r="C530" s="221"/>
      <c r="D530" s="196"/>
      <c r="E530" s="229"/>
      <c r="F530" s="229"/>
      <c r="G530" s="229"/>
      <c r="H530" s="198"/>
      <c r="I530" s="198"/>
      <c r="J530" s="200"/>
      <c r="K530" s="340"/>
      <c r="L530" s="200"/>
      <c r="M530" s="201"/>
      <c r="N530" s="201"/>
      <c r="O530" s="201"/>
      <c r="P530" s="201"/>
      <c r="Q530" s="201"/>
      <c r="R530" s="201"/>
      <c r="S530" s="201"/>
      <c r="T530" s="201"/>
      <c r="U530" s="221"/>
      <c r="V530" s="221"/>
      <c r="W530" s="221"/>
      <c r="X530" s="221"/>
      <c r="Y530" s="221"/>
      <c r="Z530" s="221"/>
      <c r="AA530" s="221"/>
      <c r="AB530" s="221"/>
    </row>
    <row r="531" spans="1:28" ht="17" thickBot="1" x14ac:dyDescent="0.25">
      <c r="A531" s="195"/>
      <c r="B531" s="196"/>
      <c r="C531" s="221"/>
      <c r="D531" s="196"/>
      <c r="E531" s="229"/>
      <c r="F531" s="229"/>
      <c r="G531" s="229"/>
      <c r="H531" s="198"/>
      <c r="I531" s="198"/>
      <c r="J531" s="200"/>
      <c r="K531" s="340"/>
      <c r="L531" s="200"/>
      <c r="M531" s="201"/>
      <c r="N531" s="201"/>
      <c r="O531" s="201"/>
      <c r="P531" s="201"/>
      <c r="Q531" s="201"/>
      <c r="R531" s="201"/>
      <c r="S531" s="201"/>
      <c r="T531" s="201"/>
      <c r="U531" s="221"/>
      <c r="V531" s="221"/>
      <c r="W531" s="221"/>
      <c r="X531" s="221"/>
      <c r="Y531" s="221"/>
      <c r="Z531" s="221"/>
      <c r="AA531" s="221"/>
      <c r="AB531" s="221"/>
    </row>
    <row r="532" spans="1:28" ht="17" thickBot="1" x14ac:dyDescent="0.25">
      <c r="A532" s="195"/>
      <c r="B532" s="196"/>
      <c r="C532" s="221"/>
      <c r="D532" s="196"/>
      <c r="E532" s="229"/>
      <c r="F532" s="229"/>
      <c r="G532" s="229"/>
      <c r="H532" s="198"/>
      <c r="I532" s="198"/>
      <c r="J532" s="200"/>
      <c r="K532" s="340"/>
      <c r="L532" s="200"/>
      <c r="M532" s="201"/>
      <c r="N532" s="201"/>
      <c r="O532" s="201"/>
      <c r="P532" s="201"/>
      <c r="Q532" s="201"/>
      <c r="R532" s="201"/>
      <c r="S532" s="201"/>
      <c r="T532" s="201"/>
      <c r="U532" s="221"/>
      <c r="V532" s="221"/>
      <c r="W532" s="221"/>
      <c r="X532" s="221"/>
      <c r="Y532" s="221"/>
      <c r="Z532" s="221"/>
      <c r="AA532" s="221"/>
      <c r="AB532" s="221"/>
    </row>
    <row r="533" spans="1:28" ht="17" thickBot="1" x14ac:dyDescent="0.25">
      <c r="A533" s="195"/>
      <c r="B533" s="196"/>
      <c r="C533" s="221"/>
      <c r="D533" s="196"/>
      <c r="E533" s="229"/>
      <c r="F533" s="229"/>
      <c r="G533" s="229"/>
      <c r="H533" s="198"/>
      <c r="I533" s="198"/>
      <c r="J533" s="200"/>
      <c r="K533" s="340"/>
      <c r="L533" s="200"/>
      <c r="M533" s="201"/>
      <c r="N533" s="201"/>
      <c r="O533" s="201"/>
      <c r="P533" s="201"/>
      <c r="Q533" s="201"/>
      <c r="R533" s="201"/>
      <c r="S533" s="201"/>
      <c r="T533" s="201"/>
      <c r="U533" s="221"/>
      <c r="V533" s="221"/>
      <c r="W533" s="221"/>
      <c r="X533" s="221"/>
      <c r="Y533" s="221"/>
      <c r="Z533" s="221"/>
      <c r="AA533" s="221"/>
      <c r="AB533" s="221"/>
    </row>
    <row r="534" spans="1:28" ht="17" thickBot="1" x14ac:dyDescent="0.25">
      <c r="A534" s="195"/>
      <c r="B534" s="196"/>
      <c r="C534" s="221"/>
      <c r="D534" s="196"/>
      <c r="E534" s="229"/>
      <c r="F534" s="229"/>
      <c r="G534" s="229"/>
      <c r="H534" s="198"/>
      <c r="I534" s="198"/>
      <c r="J534" s="200"/>
      <c r="K534" s="340"/>
      <c r="L534" s="200"/>
      <c r="M534" s="201"/>
      <c r="N534" s="201"/>
      <c r="O534" s="201"/>
      <c r="P534" s="201"/>
      <c r="Q534" s="201"/>
      <c r="R534" s="201"/>
      <c r="S534" s="201"/>
      <c r="T534" s="201"/>
      <c r="U534" s="221"/>
      <c r="V534" s="221"/>
      <c r="W534" s="221"/>
      <c r="X534" s="221"/>
      <c r="Y534" s="221"/>
      <c r="Z534" s="221"/>
      <c r="AA534" s="221"/>
      <c r="AB534" s="221"/>
    </row>
    <row r="535" spans="1:28" ht="17" thickBot="1" x14ac:dyDescent="0.25">
      <c r="A535" s="195"/>
      <c r="B535" s="196"/>
      <c r="C535" s="221"/>
      <c r="D535" s="196"/>
      <c r="E535" s="229"/>
      <c r="F535" s="229"/>
      <c r="G535" s="229"/>
      <c r="H535" s="198"/>
      <c r="I535" s="198"/>
      <c r="J535" s="200"/>
      <c r="K535" s="340"/>
      <c r="L535" s="200"/>
      <c r="M535" s="201"/>
      <c r="N535" s="201"/>
      <c r="O535" s="201"/>
      <c r="P535" s="201"/>
      <c r="Q535" s="201"/>
      <c r="R535" s="201"/>
      <c r="S535" s="201"/>
      <c r="T535" s="201"/>
      <c r="U535" s="221"/>
      <c r="V535" s="221"/>
      <c r="W535" s="221"/>
      <c r="X535" s="221"/>
      <c r="Y535" s="221"/>
      <c r="Z535" s="221"/>
      <c r="AA535" s="221"/>
      <c r="AB535" s="221"/>
    </row>
    <row r="536" spans="1:28" ht="17" thickBot="1" x14ac:dyDescent="0.25">
      <c r="A536" s="195"/>
      <c r="B536" s="196"/>
      <c r="C536" s="221"/>
      <c r="D536" s="196"/>
      <c r="E536" s="229"/>
      <c r="F536" s="229"/>
      <c r="G536" s="229"/>
      <c r="H536" s="198"/>
      <c r="I536" s="198"/>
      <c r="J536" s="200"/>
      <c r="K536" s="340"/>
      <c r="L536" s="200"/>
      <c r="M536" s="201"/>
      <c r="N536" s="201"/>
      <c r="O536" s="201"/>
      <c r="P536" s="201"/>
      <c r="Q536" s="201"/>
      <c r="R536" s="201"/>
      <c r="S536" s="201"/>
      <c r="T536" s="201"/>
      <c r="U536" s="221"/>
      <c r="V536" s="221"/>
      <c r="W536" s="221"/>
      <c r="X536" s="221"/>
      <c r="Y536" s="221"/>
      <c r="Z536" s="221"/>
      <c r="AA536" s="221"/>
      <c r="AB536" s="221"/>
    </row>
    <row r="537" spans="1:28" ht="17" thickBot="1" x14ac:dyDescent="0.25">
      <c r="A537" s="195"/>
      <c r="B537" s="196"/>
      <c r="C537" s="221"/>
      <c r="D537" s="196"/>
      <c r="E537" s="229"/>
      <c r="F537" s="229"/>
      <c r="G537" s="229"/>
      <c r="H537" s="198"/>
      <c r="I537" s="198"/>
      <c r="J537" s="200"/>
      <c r="K537" s="340"/>
      <c r="L537" s="200"/>
      <c r="M537" s="201"/>
      <c r="N537" s="201"/>
      <c r="O537" s="201"/>
      <c r="P537" s="201"/>
      <c r="Q537" s="201"/>
      <c r="R537" s="201"/>
      <c r="S537" s="201"/>
      <c r="T537" s="201"/>
      <c r="U537" s="221"/>
      <c r="V537" s="221"/>
      <c r="W537" s="221"/>
      <c r="X537" s="221"/>
      <c r="Y537" s="221"/>
      <c r="Z537" s="221"/>
      <c r="AA537" s="221"/>
      <c r="AB537" s="221"/>
    </row>
    <row r="538" spans="1:28" ht="17" thickBot="1" x14ac:dyDescent="0.25">
      <c r="A538" s="195"/>
      <c r="B538" s="196"/>
      <c r="C538" s="221"/>
      <c r="D538" s="196"/>
      <c r="E538" s="229"/>
      <c r="F538" s="229"/>
      <c r="G538" s="229"/>
      <c r="H538" s="198"/>
      <c r="I538" s="198"/>
      <c r="J538" s="200"/>
      <c r="K538" s="340"/>
      <c r="L538" s="200"/>
      <c r="M538" s="201"/>
      <c r="N538" s="201"/>
      <c r="O538" s="201"/>
      <c r="P538" s="201"/>
      <c r="Q538" s="201"/>
      <c r="R538" s="201"/>
      <c r="S538" s="201"/>
      <c r="T538" s="201"/>
      <c r="U538" s="221"/>
      <c r="V538" s="221"/>
      <c r="W538" s="221"/>
      <c r="X538" s="221"/>
      <c r="Y538" s="221"/>
      <c r="Z538" s="221"/>
      <c r="AA538" s="221"/>
      <c r="AB538" s="221"/>
    </row>
    <row r="539" spans="1:28" ht="17" thickBot="1" x14ac:dyDescent="0.25">
      <c r="A539" s="195"/>
      <c r="B539" s="196"/>
      <c r="C539" s="221"/>
      <c r="D539" s="196"/>
      <c r="E539" s="229"/>
      <c r="F539" s="229"/>
      <c r="G539" s="229"/>
      <c r="H539" s="198"/>
      <c r="I539" s="198"/>
      <c r="J539" s="200"/>
      <c r="K539" s="340"/>
      <c r="L539" s="200"/>
      <c r="M539" s="201"/>
      <c r="N539" s="201"/>
      <c r="O539" s="201"/>
      <c r="P539" s="201"/>
      <c r="Q539" s="201"/>
      <c r="R539" s="201"/>
      <c r="S539" s="201"/>
      <c r="T539" s="201"/>
      <c r="U539" s="221"/>
      <c r="V539" s="221"/>
      <c r="W539" s="221"/>
      <c r="X539" s="221"/>
      <c r="Y539" s="221"/>
      <c r="Z539" s="221"/>
      <c r="AA539" s="221"/>
      <c r="AB539" s="221"/>
    </row>
    <row r="540" spans="1:28" ht="17" thickBot="1" x14ac:dyDescent="0.25">
      <c r="A540" s="195"/>
      <c r="B540" s="196"/>
      <c r="C540" s="221"/>
      <c r="D540" s="196"/>
      <c r="E540" s="229"/>
      <c r="F540" s="229"/>
      <c r="G540" s="229"/>
      <c r="H540" s="198"/>
      <c r="I540" s="198"/>
      <c r="J540" s="200"/>
      <c r="K540" s="340"/>
      <c r="L540" s="200"/>
      <c r="M540" s="201"/>
      <c r="N540" s="201"/>
      <c r="O540" s="201"/>
      <c r="P540" s="201"/>
      <c r="Q540" s="201"/>
      <c r="R540" s="201"/>
      <c r="S540" s="201"/>
      <c r="T540" s="201"/>
      <c r="U540" s="221"/>
      <c r="V540" s="221"/>
      <c r="W540" s="221"/>
      <c r="X540" s="221"/>
      <c r="Y540" s="221"/>
      <c r="Z540" s="221"/>
      <c r="AA540" s="221"/>
      <c r="AB540" s="221"/>
    </row>
    <row r="541" spans="1:28" ht="17" thickBot="1" x14ac:dyDescent="0.25">
      <c r="A541" s="195"/>
      <c r="B541" s="196"/>
      <c r="C541" s="221"/>
      <c r="D541" s="196"/>
      <c r="E541" s="229"/>
      <c r="F541" s="229"/>
      <c r="G541" s="229"/>
      <c r="H541" s="198"/>
      <c r="I541" s="198"/>
      <c r="J541" s="200"/>
      <c r="K541" s="340"/>
      <c r="L541" s="200"/>
      <c r="M541" s="201"/>
      <c r="N541" s="201"/>
      <c r="O541" s="201"/>
      <c r="P541" s="201"/>
      <c r="Q541" s="201"/>
      <c r="R541" s="201"/>
      <c r="S541" s="201"/>
      <c r="T541" s="201"/>
      <c r="U541" s="221"/>
      <c r="V541" s="221"/>
      <c r="W541" s="221"/>
      <c r="X541" s="221"/>
      <c r="Y541" s="221"/>
      <c r="Z541" s="221"/>
      <c r="AA541" s="221"/>
      <c r="AB541" s="221"/>
    </row>
    <row r="542" spans="1:28" ht="17" thickBot="1" x14ac:dyDescent="0.25">
      <c r="A542" s="195"/>
      <c r="B542" s="196"/>
      <c r="C542" s="221"/>
      <c r="D542" s="196"/>
      <c r="E542" s="229"/>
      <c r="F542" s="229"/>
      <c r="G542" s="229"/>
      <c r="H542" s="198"/>
      <c r="I542" s="198"/>
      <c r="J542" s="200"/>
      <c r="K542" s="340"/>
      <c r="L542" s="200"/>
      <c r="M542" s="201"/>
      <c r="N542" s="201"/>
      <c r="O542" s="201"/>
      <c r="P542" s="201"/>
      <c r="Q542" s="201"/>
      <c r="R542" s="201"/>
      <c r="S542" s="201"/>
      <c r="T542" s="201"/>
      <c r="U542" s="221"/>
      <c r="V542" s="221"/>
      <c r="W542" s="221"/>
      <c r="X542" s="221"/>
      <c r="Y542" s="221"/>
      <c r="Z542" s="221"/>
      <c r="AA542" s="221"/>
      <c r="AB542" s="221"/>
    </row>
    <row r="543" spans="1:28" ht="17" thickBot="1" x14ac:dyDescent="0.25">
      <c r="A543" s="195"/>
      <c r="B543" s="196"/>
      <c r="C543" s="221"/>
      <c r="D543" s="196"/>
      <c r="E543" s="229"/>
      <c r="F543" s="229"/>
      <c r="G543" s="229"/>
      <c r="H543" s="198"/>
      <c r="I543" s="198"/>
      <c r="J543" s="200"/>
      <c r="K543" s="340"/>
      <c r="L543" s="200"/>
      <c r="M543" s="201"/>
      <c r="N543" s="201"/>
      <c r="O543" s="201"/>
      <c r="P543" s="201"/>
      <c r="Q543" s="201"/>
      <c r="R543" s="201"/>
      <c r="S543" s="201"/>
      <c r="T543" s="201"/>
      <c r="U543" s="221"/>
      <c r="V543" s="221"/>
      <c r="W543" s="221"/>
      <c r="X543" s="221"/>
      <c r="Y543" s="221"/>
      <c r="Z543" s="221"/>
      <c r="AA543" s="221"/>
      <c r="AB543" s="221"/>
    </row>
    <row r="544" spans="1:28" ht="17" thickBot="1" x14ac:dyDescent="0.25">
      <c r="A544" s="195"/>
      <c r="B544" s="196"/>
      <c r="C544" s="221"/>
      <c r="D544" s="196"/>
      <c r="E544" s="229"/>
      <c r="F544" s="229"/>
      <c r="G544" s="229"/>
      <c r="H544" s="198"/>
      <c r="I544" s="198"/>
      <c r="J544" s="200"/>
      <c r="K544" s="340"/>
      <c r="L544" s="200"/>
      <c r="M544" s="201"/>
      <c r="N544" s="201"/>
      <c r="O544" s="201"/>
      <c r="P544" s="201"/>
      <c r="Q544" s="201"/>
      <c r="R544" s="201"/>
      <c r="S544" s="201"/>
      <c r="T544" s="201"/>
      <c r="U544" s="221"/>
      <c r="V544" s="221"/>
      <c r="W544" s="221"/>
      <c r="X544" s="221"/>
      <c r="Y544" s="221"/>
      <c r="Z544" s="221"/>
      <c r="AA544" s="221"/>
      <c r="AB544" s="221"/>
    </row>
    <row r="545" spans="1:28" ht="17" thickBot="1" x14ac:dyDescent="0.25">
      <c r="A545" s="195"/>
      <c r="B545" s="196"/>
      <c r="C545" s="221"/>
      <c r="D545" s="196"/>
      <c r="E545" s="229"/>
      <c r="F545" s="229"/>
      <c r="G545" s="229"/>
      <c r="H545" s="198"/>
      <c r="I545" s="198"/>
      <c r="J545" s="200"/>
      <c r="K545" s="340"/>
      <c r="L545" s="200"/>
      <c r="M545" s="201"/>
      <c r="N545" s="201"/>
      <c r="O545" s="201"/>
      <c r="P545" s="201"/>
      <c r="Q545" s="201"/>
      <c r="R545" s="201"/>
      <c r="S545" s="201"/>
      <c r="T545" s="201"/>
      <c r="U545" s="221"/>
      <c r="V545" s="221"/>
      <c r="W545" s="221"/>
      <c r="X545" s="221"/>
      <c r="Y545" s="221"/>
      <c r="Z545" s="221"/>
      <c r="AA545" s="221"/>
      <c r="AB545" s="221"/>
    </row>
    <row r="546" spans="1:28" ht="17" thickBot="1" x14ac:dyDescent="0.25">
      <c r="A546" s="195"/>
      <c r="B546" s="196"/>
      <c r="C546" s="221"/>
      <c r="D546" s="196"/>
      <c r="E546" s="229"/>
      <c r="F546" s="229"/>
      <c r="G546" s="229"/>
      <c r="H546" s="198"/>
      <c r="I546" s="198"/>
      <c r="J546" s="200"/>
      <c r="K546" s="340"/>
      <c r="L546" s="200"/>
      <c r="M546" s="201"/>
      <c r="N546" s="201"/>
      <c r="O546" s="201"/>
      <c r="P546" s="201"/>
      <c r="Q546" s="201"/>
      <c r="R546" s="201"/>
      <c r="S546" s="201"/>
      <c r="T546" s="201"/>
      <c r="U546" s="221"/>
      <c r="V546" s="221"/>
      <c r="W546" s="221"/>
      <c r="X546" s="221"/>
      <c r="Y546" s="221"/>
      <c r="Z546" s="221"/>
      <c r="AA546" s="221"/>
      <c r="AB546" s="221"/>
    </row>
    <row r="547" spans="1:28" ht="17" thickBot="1" x14ac:dyDescent="0.25">
      <c r="A547" s="195"/>
      <c r="B547" s="196"/>
      <c r="C547" s="221"/>
      <c r="D547" s="196"/>
      <c r="E547" s="229"/>
      <c r="F547" s="229"/>
      <c r="G547" s="229"/>
      <c r="H547" s="198"/>
      <c r="I547" s="198"/>
      <c r="J547" s="200"/>
      <c r="K547" s="340"/>
      <c r="L547" s="200"/>
      <c r="M547" s="201"/>
      <c r="N547" s="201"/>
      <c r="O547" s="201"/>
      <c r="P547" s="201"/>
      <c r="Q547" s="201"/>
      <c r="R547" s="201"/>
      <c r="S547" s="201"/>
      <c r="T547" s="201"/>
      <c r="U547" s="221"/>
      <c r="V547" s="221"/>
      <c r="W547" s="221"/>
      <c r="X547" s="221"/>
      <c r="Y547" s="221"/>
      <c r="Z547" s="221"/>
      <c r="AA547" s="221"/>
      <c r="AB547" s="221"/>
    </row>
    <row r="548" spans="1:28" ht="17" thickBot="1" x14ac:dyDescent="0.25">
      <c r="A548" s="195"/>
      <c r="B548" s="196"/>
      <c r="C548" s="221"/>
      <c r="D548" s="196"/>
      <c r="E548" s="229"/>
      <c r="F548" s="229"/>
      <c r="G548" s="229"/>
      <c r="H548" s="198"/>
      <c r="I548" s="198"/>
      <c r="J548" s="200"/>
      <c r="K548" s="340"/>
      <c r="L548" s="200"/>
      <c r="M548" s="201"/>
      <c r="N548" s="201"/>
      <c r="O548" s="201"/>
      <c r="P548" s="201"/>
      <c r="Q548" s="201"/>
      <c r="R548" s="201"/>
      <c r="S548" s="201"/>
      <c r="T548" s="201"/>
      <c r="U548" s="221"/>
      <c r="V548" s="221"/>
      <c r="W548" s="221"/>
      <c r="X548" s="221"/>
      <c r="Y548" s="221"/>
      <c r="Z548" s="221"/>
      <c r="AA548" s="221"/>
      <c r="AB548" s="221"/>
    </row>
    <row r="549" spans="1:28" ht="17" thickBot="1" x14ac:dyDescent="0.25">
      <c r="A549" s="195"/>
      <c r="B549" s="196"/>
      <c r="C549" s="221"/>
      <c r="D549" s="196"/>
      <c r="E549" s="229"/>
      <c r="F549" s="229"/>
      <c r="G549" s="229"/>
      <c r="H549" s="198"/>
      <c r="I549" s="198"/>
      <c r="J549" s="200"/>
      <c r="K549" s="340"/>
      <c r="L549" s="200"/>
      <c r="M549" s="201"/>
      <c r="N549" s="201"/>
      <c r="O549" s="201"/>
      <c r="P549" s="201"/>
      <c r="Q549" s="201"/>
      <c r="R549" s="201"/>
      <c r="S549" s="201"/>
      <c r="T549" s="201"/>
      <c r="U549" s="221"/>
      <c r="V549" s="221"/>
      <c r="W549" s="221"/>
      <c r="X549" s="221"/>
      <c r="Y549" s="221"/>
      <c r="Z549" s="221"/>
      <c r="AA549" s="221"/>
      <c r="AB549" s="221"/>
    </row>
    <row r="550" spans="1:28" ht="17" thickBot="1" x14ac:dyDescent="0.25">
      <c r="A550" s="195"/>
      <c r="B550" s="196"/>
      <c r="C550" s="221"/>
      <c r="D550" s="196"/>
      <c r="E550" s="229"/>
      <c r="F550" s="229"/>
      <c r="G550" s="229"/>
      <c r="H550" s="198"/>
      <c r="I550" s="198"/>
      <c r="J550" s="200"/>
      <c r="K550" s="340"/>
      <c r="L550" s="200"/>
      <c r="M550" s="201"/>
      <c r="N550" s="201"/>
      <c r="O550" s="201"/>
      <c r="P550" s="201"/>
      <c r="Q550" s="201"/>
      <c r="R550" s="201"/>
      <c r="S550" s="201"/>
      <c r="T550" s="201"/>
      <c r="U550" s="221"/>
      <c r="V550" s="221"/>
      <c r="W550" s="221"/>
      <c r="X550" s="221"/>
      <c r="Y550" s="221"/>
      <c r="Z550" s="221"/>
      <c r="AA550" s="221"/>
      <c r="AB550" s="221"/>
    </row>
    <row r="551" spans="1:28" ht="17" thickBot="1" x14ac:dyDescent="0.25">
      <c r="A551" s="195"/>
      <c r="B551" s="196"/>
      <c r="C551" s="221"/>
      <c r="D551" s="196"/>
      <c r="E551" s="229"/>
      <c r="F551" s="229"/>
      <c r="G551" s="229"/>
      <c r="H551" s="198"/>
      <c r="I551" s="198"/>
      <c r="J551" s="200"/>
      <c r="K551" s="340"/>
      <c r="L551" s="200"/>
      <c r="M551" s="201"/>
      <c r="N551" s="201"/>
      <c r="O551" s="201"/>
      <c r="P551" s="201"/>
      <c r="Q551" s="201"/>
      <c r="R551" s="201"/>
      <c r="S551" s="201"/>
      <c r="T551" s="201"/>
      <c r="U551" s="221"/>
      <c r="V551" s="221"/>
      <c r="W551" s="221"/>
      <c r="X551" s="221"/>
      <c r="Y551" s="221"/>
      <c r="Z551" s="221"/>
      <c r="AA551" s="221"/>
      <c r="AB551" s="221"/>
    </row>
    <row r="552" spans="1:28" ht="17" thickBot="1" x14ac:dyDescent="0.25">
      <c r="A552" s="195"/>
      <c r="B552" s="196"/>
      <c r="C552" s="221"/>
      <c r="D552" s="196"/>
      <c r="E552" s="229"/>
      <c r="F552" s="229"/>
      <c r="G552" s="229"/>
      <c r="H552" s="198"/>
      <c r="I552" s="198"/>
      <c r="J552" s="200"/>
      <c r="K552" s="340"/>
      <c r="L552" s="200"/>
      <c r="M552" s="201"/>
      <c r="N552" s="201"/>
      <c r="O552" s="201"/>
      <c r="P552" s="201"/>
      <c r="Q552" s="201"/>
      <c r="R552" s="201"/>
      <c r="S552" s="201"/>
      <c r="T552" s="201"/>
      <c r="U552" s="221"/>
      <c r="V552" s="221"/>
      <c r="W552" s="221"/>
      <c r="X552" s="221"/>
      <c r="Y552" s="221"/>
      <c r="Z552" s="221"/>
      <c r="AA552" s="221"/>
      <c r="AB552" s="221"/>
    </row>
    <row r="553" spans="1:28" ht="17" thickBot="1" x14ac:dyDescent="0.25">
      <c r="A553" s="195"/>
      <c r="B553" s="196"/>
      <c r="C553" s="221"/>
      <c r="D553" s="196"/>
      <c r="E553" s="229"/>
      <c r="F553" s="229"/>
      <c r="G553" s="229"/>
      <c r="H553" s="198"/>
      <c r="I553" s="198"/>
      <c r="J553" s="200"/>
      <c r="K553" s="340"/>
      <c r="L553" s="200"/>
      <c r="M553" s="201"/>
      <c r="N553" s="201"/>
      <c r="O553" s="201"/>
      <c r="P553" s="201"/>
      <c r="Q553" s="201"/>
      <c r="R553" s="201"/>
      <c r="S553" s="201"/>
      <c r="T553" s="201"/>
      <c r="U553" s="221"/>
      <c r="V553" s="221"/>
      <c r="W553" s="221"/>
      <c r="X553" s="221"/>
      <c r="Y553" s="221"/>
      <c r="Z553" s="221"/>
      <c r="AA553" s="221"/>
      <c r="AB553" s="221"/>
    </row>
    <row r="554" spans="1:28" ht="17" thickBot="1" x14ac:dyDescent="0.25">
      <c r="A554" s="195"/>
      <c r="B554" s="196"/>
      <c r="C554" s="221"/>
      <c r="D554" s="196"/>
      <c r="E554" s="229"/>
      <c r="F554" s="229"/>
      <c r="G554" s="229"/>
      <c r="H554" s="198"/>
      <c r="I554" s="198"/>
      <c r="J554" s="200"/>
      <c r="K554" s="340"/>
      <c r="L554" s="200"/>
      <c r="M554" s="201"/>
      <c r="N554" s="201"/>
      <c r="O554" s="201"/>
      <c r="P554" s="201"/>
      <c r="Q554" s="201"/>
      <c r="R554" s="201"/>
      <c r="S554" s="201"/>
      <c r="T554" s="201"/>
      <c r="U554" s="221"/>
      <c r="V554" s="221"/>
      <c r="W554" s="221"/>
      <c r="X554" s="221"/>
      <c r="Y554" s="221"/>
      <c r="Z554" s="221"/>
      <c r="AA554" s="221"/>
      <c r="AB554" s="221"/>
    </row>
    <row r="555" spans="1:28" ht="17" thickBot="1" x14ac:dyDescent="0.25">
      <c r="A555" s="195"/>
      <c r="B555" s="196"/>
      <c r="C555" s="221"/>
      <c r="D555" s="196"/>
      <c r="E555" s="229"/>
      <c r="F555" s="229"/>
      <c r="G555" s="229"/>
      <c r="H555" s="198"/>
      <c r="I555" s="198"/>
      <c r="J555" s="200"/>
      <c r="K555" s="340"/>
      <c r="L555" s="200"/>
      <c r="M555" s="201"/>
      <c r="N555" s="201"/>
      <c r="O555" s="201"/>
      <c r="P555" s="201"/>
      <c r="Q555" s="201"/>
      <c r="R555" s="201"/>
      <c r="S555" s="201"/>
      <c r="T555" s="201"/>
      <c r="U555" s="221"/>
      <c r="V555" s="221"/>
      <c r="W555" s="221"/>
      <c r="X555" s="221"/>
      <c r="Y555" s="221"/>
      <c r="Z555" s="221"/>
      <c r="AA555" s="221"/>
      <c r="AB555" s="221"/>
    </row>
    <row r="556" spans="1:28" ht="17" thickBot="1" x14ac:dyDescent="0.25">
      <c r="A556" s="195"/>
      <c r="B556" s="196"/>
      <c r="C556" s="221"/>
      <c r="D556" s="196"/>
      <c r="E556" s="229"/>
      <c r="F556" s="229"/>
      <c r="G556" s="229"/>
      <c r="H556" s="198"/>
      <c r="I556" s="198"/>
      <c r="J556" s="200"/>
      <c r="K556" s="340"/>
      <c r="L556" s="200"/>
      <c r="M556" s="201"/>
      <c r="N556" s="201"/>
      <c r="O556" s="201"/>
      <c r="P556" s="201"/>
      <c r="Q556" s="201"/>
      <c r="R556" s="201"/>
      <c r="S556" s="201"/>
      <c r="T556" s="201"/>
      <c r="U556" s="221"/>
      <c r="V556" s="221"/>
      <c r="W556" s="221"/>
      <c r="X556" s="221"/>
      <c r="Y556" s="221"/>
      <c r="Z556" s="221"/>
      <c r="AA556" s="221"/>
      <c r="AB556" s="221"/>
    </row>
    <row r="557" spans="1:28" ht="17" thickBot="1" x14ac:dyDescent="0.25">
      <c r="A557" s="195"/>
      <c r="B557" s="196"/>
      <c r="C557" s="221"/>
      <c r="D557" s="196"/>
      <c r="E557" s="229"/>
      <c r="F557" s="229"/>
      <c r="G557" s="229"/>
      <c r="H557" s="198"/>
      <c r="I557" s="198"/>
      <c r="J557" s="200"/>
      <c r="K557" s="340"/>
      <c r="L557" s="200"/>
      <c r="M557" s="201"/>
      <c r="N557" s="201"/>
      <c r="O557" s="201"/>
      <c r="P557" s="201"/>
      <c r="Q557" s="201"/>
      <c r="R557" s="201"/>
      <c r="S557" s="201"/>
      <c r="T557" s="201"/>
      <c r="U557" s="221"/>
      <c r="V557" s="221"/>
      <c r="W557" s="221"/>
      <c r="X557" s="221"/>
      <c r="Y557" s="221"/>
      <c r="Z557" s="221"/>
      <c r="AA557" s="221"/>
      <c r="AB557" s="221"/>
    </row>
    <row r="558" spans="1:28" ht="17" thickBot="1" x14ac:dyDescent="0.25">
      <c r="A558" s="195"/>
      <c r="B558" s="196"/>
      <c r="C558" s="221"/>
      <c r="D558" s="196"/>
      <c r="E558" s="229"/>
      <c r="F558" s="229"/>
      <c r="G558" s="229"/>
      <c r="H558" s="198"/>
      <c r="I558" s="198"/>
      <c r="J558" s="200"/>
      <c r="K558" s="340"/>
      <c r="L558" s="200"/>
      <c r="M558" s="201"/>
      <c r="N558" s="201"/>
      <c r="O558" s="201"/>
      <c r="P558" s="201"/>
      <c r="Q558" s="201"/>
      <c r="R558" s="201"/>
      <c r="S558" s="201"/>
      <c r="T558" s="201"/>
      <c r="U558" s="221"/>
      <c r="V558" s="221"/>
      <c r="W558" s="221"/>
      <c r="X558" s="221"/>
      <c r="Y558" s="221"/>
      <c r="Z558" s="221"/>
      <c r="AA558" s="221"/>
      <c r="AB558" s="221"/>
    </row>
    <row r="559" spans="1:28" ht="17" thickBot="1" x14ac:dyDescent="0.25">
      <c r="A559" s="195"/>
      <c r="B559" s="196"/>
      <c r="C559" s="221"/>
      <c r="D559" s="196"/>
      <c r="E559" s="229"/>
      <c r="F559" s="229"/>
      <c r="G559" s="229"/>
      <c r="H559" s="198"/>
      <c r="I559" s="198"/>
      <c r="J559" s="200"/>
      <c r="K559" s="340"/>
      <c r="L559" s="200"/>
      <c r="M559" s="201"/>
      <c r="N559" s="201"/>
      <c r="O559" s="201"/>
      <c r="P559" s="201"/>
      <c r="Q559" s="201"/>
      <c r="R559" s="201"/>
      <c r="S559" s="201"/>
      <c r="T559" s="201"/>
      <c r="U559" s="221"/>
      <c r="V559" s="221"/>
      <c r="W559" s="221"/>
      <c r="X559" s="221"/>
      <c r="Y559" s="221"/>
      <c r="Z559" s="221"/>
      <c r="AA559" s="221"/>
      <c r="AB559" s="221"/>
    </row>
    <row r="560" spans="1:28" ht="17" thickBot="1" x14ac:dyDescent="0.25">
      <c r="A560" s="195"/>
      <c r="B560" s="196"/>
      <c r="C560" s="221"/>
      <c r="D560" s="196"/>
      <c r="E560" s="229"/>
      <c r="F560" s="229"/>
      <c r="G560" s="229"/>
      <c r="H560" s="198"/>
      <c r="I560" s="198"/>
      <c r="J560" s="200"/>
      <c r="K560" s="340"/>
      <c r="L560" s="200"/>
      <c r="M560" s="201"/>
      <c r="N560" s="201"/>
      <c r="O560" s="201"/>
      <c r="P560" s="201"/>
      <c r="Q560" s="201"/>
      <c r="R560" s="201"/>
      <c r="S560" s="201"/>
      <c r="T560" s="201"/>
      <c r="U560" s="221"/>
      <c r="V560" s="221"/>
      <c r="W560" s="221"/>
      <c r="X560" s="221"/>
      <c r="Y560" s="221"/>
      <c r="Z560" s="221"/>
      <c r="AA560" s="221"/>
      <c r="AB560" s="221"/>
    </row>
    <row r="561" spans="1:28" ht="17" thickBot="1" x14ac:dyDescent="0.25">
      <c r="A561" s="195"/>
      <c r="B561" s="196"/>
      <c r="C561" s="221"/>
      <c r="D561" s="196"/>
      <c r="E561" s="229"/>
      <c r="F561" s="229"/>
      <c r="G561" s="229"/>
      <c r="H561" s="198"/>
      <c r="I561" s="198"/>
      <c r="J561" s="200"/>
      <c r="K561" s="340"/>
      <c r="L561" s="200"/>
      <c r="M561" s="201"/>
      <c r="N561" s="201"/>
      <c r="O561" s="201"/>
      <c r="P561" s="201"/>
      <c r="Q561" s="201"/>
      <c r="R561" s="201"/>
      <c r="S561" s="201"/>
      <c r="T561" s="201"/>
      <c r="U561" s="221"/>
      <c r="V561" s="221"/>
      <c r="W561" s="221"/>
      <c r="X561" s="221"/>
      <c r="Y561" s="221"/>
      <c r="Z561" s="221"/>
      <c r="AA561" s="221"/>
      <c r="AB561" s="221"/>
    </row>
    <row r="562" spans="1:28" ht="17" thickBot="1" x14ac:dyDescent="0.25">
      <c r="A562" s="195"/>
      <c r="B562" s="196"/>
      <c r="C562" s="221"/>
      <c r="D562" s="196"/>
      <c r="E562" s="229"/>
      <c r="F562" s="229"/>
      <c r="G562" s="229"/>
      <c r="H562" s="198"/>
      <c r="I562" s="198"/>
      <c r="J562" s="200"/>
      <c r="K562" s="340"/>
      <c r="L562" s="200"/>
      <c r="M562" s="201"/>
      <c r="N562" s="201"/>
      <c r="O562" s="201"/>
      <c r="P562" s="201"/>
      <c r="Q562" s="201"/>
      <c r="R562" s="201"/>
      <c r="S562" s="201"/>
      <c r="T562" s="201"/>
      <c r="U562" s="221"/>
      <c r="V562" s="221"/>
      <c r="W562" s="221"/>
      <c r="X562" s="221"/>
      <c r="Y562" s="221"/>
      <c r="Z562" s="221"/>
      <c r="AA562" s="221"/>
      <c r="AB562" s="221"/>
    </row>
    <row r="563" spans="1:28" ht="17" thickBot="1" x14ac:dyDescent="0.25">
      <c r="A563" s="195"/>
      <c r="B563" s="196"/>
      <c r="C563" s="221"/>
      <c r="D563" s="196"/>
      <c r="E563" s="229"/>
      <c r="F563" s="229"/>
      <c r="G563" s="229"/>
      <c r="H563" s="198"/>
      <c r="I563" s="198"/>
      <c r="J563" s="200"/>
      <c r="K563" s="340"/>
      <c r="L563" s="200"/>
      <c r="M563" s="201"/>
      <c r="N563" s="201"/>
      <c r="O563" s="201"/>
      <c r="P563" s="201"/>
      <c r="Q563" s="201"/>
      <c r="R563" s="201"/>
      <c r="S563" s="201"/>
      <c r="T563" s="201"/>
      <c r="U563" s="221"/>
      <c r="V563" s="221"/>
      <c r="W563" s="221"/>
      <c r="X563" s="221"/>
      <c r="Y563" s="221"/>
      <c r="Z563" s="221"/>
      <c r="AA563" s="221"/>
      <c r="AB563" s="221"/>
    </row>
    <row r="564" spans="1:28" ht="17" thickBot="1" x14ac:dyDescent="0.25">
      <c r="A564" s="195"/>
      <c r="B564" s="196"/>
      <c r="C564" s="221"/>
      <c r="D564" s="196"/>
      <c r="E564" s="229"/>
      <c r="F564" s="229"/>
      <c r="G564" s="229"/>
      <c r="H564" s="198"/>
      <c r="I564" s="198"/>
      <c r="J564" s="200"/>
      <c r="K564" s="340"/>
      <c r="L564" s="200"/>
      <c r="M564" s="201"/>
      <c r="N564" s="201"/>
      <c r="O564" s="201"/>
      <c r="P564" s="201"/>
      <c r="Q564" s="201"/>
      <c r="R564" s="201"/>
      <c r="S564" s="201"/>
      <c r="T564" s="201"/>
      <c r="U564" s="221"/>
      <c r="V564" s="221"/>
      <c r="W564" s="221"/>
      <c r="X564" s="221"/>
      <c r="Y564" s="221"/>
      <c r="Z564" s="221"/>
      <c r="AA564" s="221"/>
      <c r="AB564" s="221"/>
    </row>
    <row r="565" spans="1:28" ht="17" thickBot="1" x14ac:dyDescent="0.25">
      <c r="A565" s="195"/>
      <c r="B565" s="196"/>
      <c r="C565" s="221"/>
      <c r="D565" s="196"/>
      <c r="E565" s="229"/>
      <c r="F565" s="229"/>
      <c r="G565" s="229"/>
      <c r="H565" s="198"/>
      <c r="I565" s="198"/>
      <c r="J565" s="200"/>
      <c r="K565" s="340"/>
      <c r="L565" s="200"/>
      <c r="M565" s="201"/>
      <c r="N565" s="201"/>
      <c r="O565" s="201"/>
      <c r="P565" s="201"/>
      <c r="Q565" s="201"/>
      <c r="R565" s="201"/>
      <c r="S565" s="201"/>
      <c r="T565" s="201"/>
      <c r="U565" s="221"/>
      <c r="V565" s="221"/>
      <c r="W565" s="221"/>
      <c r="X565" s="221"/>
      <c r="Y565" s="221"/>
      <c r="Z565" s="221"/>
      <c r="AA565" s="221"/>
      <c r="AB565" s="221"/>
    </row>
    <row r="566" spans="1:28" ht="17" thickBot="1" x14ac:dyDescent="0.25">
      <c r="A566" s="195"/>
      <c r="B566" s="196"/>
      <c r="C566" s="221"/>
      <c r="D566" s="196"/>
      <c r="E566" s="229"/>
      <c r="F566" s="229"/>
      <c r="G566" s="229"/>
      <c r="H566" s="198"/>
      <c r="I566" s="198"/>
      <c r="J566" s="200"/>
      <c r="K566" s="340"/>
      <c r="L566" s="200"/>
      <c r="M566" s="201"/>
      <c r="N566" s="201"/>
      <c r="O566" s="201"/>
      <c r="P566" s="201"/>
      <c r="Q566" s="201"/>
      <c r="R566" s="201"/>
      <c r="S566" s="201"/>
      <c r="T566" s="201"/>
      <c r="U566" s="221"/>
      <c r="V566" s="221"/>
      <c r="W566" s="221"/>
      <c r="X566" s="221"/>
      <c r="Y566" s="221"/>
      <c r="Z566" s="221"/>
      <c r="AA566" s="221"/>
      <c r="AB566" s="221"/>
    </row>
    <row r="567" spans="1:28" ht="17" thickBot="1" x14ac:dyDescent="0.25">
      <c r="A567" s="195"/>
      <c r="B567" s="196"/>
      <c r="C567" s="221"/>
      <c r="D567" s="196"/>
      <c r="E567" s="229"/>
      <c r="F567" s="229"/>
      <c r="G567" s="229"/>
      <c r="H567" s="198"/>
      <c r="I567" s="198"/>
      <c r="J567" s="200"/>
      <c r="K567" s="340"/>
      <c r="L567" s="200"/>
      <c r="M567" s="201"/>
      <c r="N567" s="201"/>
      <c r="O567" s="201"/>
      <c r="P567" s="201"/>
      <c r="Q567" s="201"/>
      <c r="R567" s="201"/>
      <c r="S567" s="201"/>
      <c r="T567" s="201"/>
      <c r="U567" s="221"/>
      <c r="V567" s="221"/>
      <c r="W567" s="221"/>
      <c r="X567" s="221"/>
      <c r="Y567" s="221"/>
      <c r="Z567" s="221"/>
      <c r="AA567" s="221"/>
      <c r="AB567" s="221"/>
    </row>
    <row r="568" spans="1:28" ht="17" thickBot="1" x14ac:dyDescent="0.25">
      <c r="A568" s="195"/>
      <c r="B568" s="196"/>
      <c r="C568" s="221"/>
      <c r="D568" s="196"/>
      <c r="E568" s="229"/>
      <c r="F568" s="229"/>
      <c r="G568" s="229"/>
      <c r="H568" s="198"/>
      <c r="I568" s="198"/>
      <c r="J568" s="200"/>
      <c r="K568" s="340"/>
      <c r="L568" s="200"/>
      <c r="M568" s="201"/>
      <c r="N568" s="201"/>
      <c r="O568" s="201"/>
      <c r="P568" s="201"/>
      <c r="Q568" s="201"/>
      <c r="R568" s="201"/>
      <c r="S568" s="201"/>
      <c r="T568" s="201"/>
      <c r="U568" s="221"/>
      <c r="V568" s="221"/>
      <c r="W568" s="221"/>
      <c r="X568" s="221"/>
      <c r="Y568" s="221"/>
      <c r="Z568" s="221"/>
      <c r="AA568" s="221"/>
      <c r="AB568" s="221"/>
    </row>
    <row r="569" spans="1:28" ht="17" thickBot="1" x14ac:dyDescent="0.25">
      <c r="A569" s="195"/>
      <c r="B569" s="196"/>
      <c r="C569" s="221"/>
      <c r="D569" s="196"/>
      <c r="E569" s="229"/>
      <c r="F569" s="229"/>
      <c r="G569" s="229"/>
      <c r="H569" s="198"/>
      <c r="I569" s="198"/>
      <c r="J569" s="200"/>
      <c r="K569" s="340"/>
      <c r="L569" s="200"/>
      <c r="M569" s="201"/>
      <c r="N569" s="201"/>
      <c r="O569" s="201"/>
      <c r="P569" s="201"/>
      <c r="Q569" s="201"/>
      <c r="R569" s="201"/>
      <c r="S569" s="201"/>
      <c r="T569" s="201"/>
      <c r="U569" s="221"/>
      <c r="V569" s="221"/>
      <c r="W569" s="221"/>
      <c r="X569" s="221"/>
      <c r="Y569" s="221"/>
      <c r="Z569" s="221"/>
      <c r="AA569" s="221"/>
      <c r="AB569" s="221"/>
    </row>
    <row r="570" spans="1:28" ht="17" thickBot="1" x14ac:dyDescent="0.25">
      <c r="A570" s="195"/>
      <c r="B570" s="196"/>
      <c r="C570" s="221"/>
      <c r="D570" s="196"/>
      <c r="E570" s="229"/>
      <c r="F570" s="229"/>
      <c r="G570" s="229"/>
      <c r="H570" s="198"/>
      <c r="I570" s="198"/>
      <c r="J570" s="200"/>
      <c r="K570" s="340"/>
      <c r="L570" s="200"/>
      <c r="M570" s="201"/>
      <c r="N570" s="201"/>
      <c r="O570" s="201"/>
      <c r="P570" s="201"/>
      <c r="Q570" s="201"/>
      <c r="R570" s="201"/>
      <c r="S570" s="201"/>
      <c r="T570" s="201"/>
      <c r="U570" s="221"/>
      <c r="V570" s="221"/>
      <c r="W570" s="221"/>
      <c r="X570" s="221"/>
      <c r="Y570" s="221"/>
      <c r="Z570" s="221"/>
      <c r="AA570" s="221"/>
      <c r="AB570" s="221"/>
    </row>
    <row r="571" spans="1:28" ht="17" thickBot="1" x14ac:dyDescent="0.25">
      <c r="A571" s="195"/>
      <c r="B571" s="196"/>
      <c r="C571" s="221"/>
      <c r="D571" s="196"/>
      <c r="E571" s="229"/>
      <c r="F571" s="229"/>
      <c r="G571" s="229"/>
      <c r="H571" s="198"/>
      <c r="I571" s="198"/>
      <c r="J571" s="200"/>
      <c r="K571" s="340"/>
      <c r="L571" s="200"/>
      <c r="M571" s="201"/>
      <c r="N571" s="201"/>
      <c r="O571" s="201"/>
      <c r="P571" s="201"/>
      <c r="Q571" s="201"/>
      <c r="R571" s="201"/>
      <c r="S571" s="201"/>
      <c r="T571" s="201"/>
      <c r="U571" s="221"/>
      <c r="V571" s="221"/>
      <c r="W571" s="221"/>
      <c r="X571" s="221"/>
      <c r="Y571" s="221"/>
      <c r="Z571" s="221"/>
      <c r="AA571" s="221"/>
      <c r="AB571" s="221"/>
    </row>
    <row r="572" spans="1:28" ht="17" thickBot="1" x14ac:dyDescent="0.25">
      <c r="A572" s="195"/>
      <c r="B572" s="196"/>
      <c r="C572" s="221"/>
      <c r="D572" s="196"/>
      <c r="E572" s="229"/>
      <c r="F572" s="229"/>
      <c r="G572" s="229"/>
      <c r="H572" s="198"/>
      <c r="I572" s="198"/>
      <c r="J572" s="200"/>
      <c r="K572" s="340"/>
      <c r="L572" s="200"/>
      <c r="M572" s="201"/>
      <c r="N572" s="201"/>
      <c r="O572" s="201"/>
      <c r="P572" s="201"/>
      <c r="Q572" s="201"/>
      <c r="R572" s="201"/>
      <c r="S572" s="201"/>
      <c r="T572" s="201"/>
      <c r="U572" s="221"/>
      <c r="V572" s="221"/>
      <c r="W572" s="221"/>
      <c r="X572" s="221"/>
      <c r="Y572" s="221"/>
      <c r="Z572" s="221"/>
      <c r="AA572" s="221"/>
      <c r="AB572" s="221"/>
    </row>
    <row r="573" spans="1:28" ht="17" thickBot="1" x14ac:dyDescent="0.25">
      <c r="A573" s="195"/>
      <c r="B573" s="196"/>
      <c r="C573" s="221"/>
      <c r="D573" s="196"/>
      <c r="E573" s="229"/>
      <c r="F573" s="229"/>
      <c r="G573" s="229"/>
      <c r="H573" s="198"/>
      <c r="I573" s="198"/>
      <c r="J573" s="200"/>
      <c r="K573" s="340"/>
      <c r="L573" s="200"/>
      <c r="M573" s="201"/>
      <c r="N573" s="201"/>
      <c r="O573" s="201"/>
      <c r="P573" s="201"/>
      <c r="Q573" s="201"/>
      <c r="R573" s="201"/>
      <c r="S573" s="201"/>
      <c r="T573" s="201"/>
      <c r="U573" s="221"/>
      <c r="V573" s="221"/>
      <c r="W573" s="221"/>
      <c r="X573" s="221"/>
      <c r="Y573" s="221"/>
      <c r="Z573" s="221"/>
      <c r="AA573" s="221"/>
      <c r="AB573" s="221"/>
    </row>
    <row r="574" spans="1:28" ht="17" thickBot="1" x14ac:dyDescent="0.25">
      <c r="A574" s="195"/>
      <c r="B574" s="196"/>
      <c r="C574" s="221"/>
      <c r="D574" s="196"/>
      <c r="E574" s="229"/>
      <c r="F574" s="229"/>
      <c r="G574" s="229"/>
      <c r="H574" s="198"/>
      <c r="I574" s="198"/>
      <c r="J574" s="200"/>
      <c r="K574" s="340"/>
      <c r="L574" s="200"/>
      <c r="M574" s="201"/>
      <c r="N574" s="201"/>
      <c r="O574" s="201"/>
      <c r="P574" s="201"/>
      <c r="Q574" s="201"/>
      <c r="R574" s="201"/>
      <c r="S574" s="201"/>
      <c r="T574" s="201"/>
      <c r="U574" s="221"/>
      <c r="V574" s="221"/>
      <c r="W574" s="221"/>
      <c r="X574" s="221"/>
      <c r="Y574" s="221"/>
      <c r="Z574" s="221"/>
      <c r="AA574" s="221"/>
      <c r="AB574" s="221"/>
    </row>
    <row r="575" spans="1:28" ht="17" thickBot="1" x14ac:dyDescent="0.25">
      <c r="A575" s="195"/>
      <c r="B575" s="196"/>
      <c r="C575" s="221"/>
      <c r="D575" s="196"/>
      <c r="E575" s="229"/>
      <c r="F575" s="229"/>
      <c r="G575" s="229"/>
      <c r="H575" s="198"/>
      <c r="I575" s="198"/>
      <c r="J575" s="200"/>
      <c r="K575" s="340"/>
      <c r="L575" s="200"/>
      <c r="M575" s="201"/>
      <c r="N575" s="201"/>
      <c r="O575" s="201"/>
      <c r="P575" s="201"/>
      <c r="Q575" s="201"/>
      <c r="R575" s="201"/>
      <c r="S575" s="201"/>
      <c r="T575" s="201"/>
      <c r="U575" s="221"/>
      <c r="V575" s="221"/>
      <c r="W575" s="221"/>
      <c r="X575" s="221"/>
      <c r="Y575" s="221"/>
      <c r="Z575" s="221"/>
      <c r="AA575" s="221"/>
      <c r="AB575" s="221"/>
    </row>
    <row r="576" spans="1:28" ht="17" thickBot="1" x14ac:dyDescent="0.25">
      <c r="A576" s="195"/>
      <c r="B576" s="196"/>
      <c r="C576" s="221"/>
      <c r="D576" s="196"/>
      <c r="E576" s="229"/>
      <c r="F576" s="229"/>
      <c r="G576" s="229"/>
      <c r="H576" s="198"/>
      <c r="I576" s="198"/>
      <c r="J576" s="200"/>
      <c r="K576" s="340"/>
      <c r="L576" s="200"/>
      <c r="M576" s="201"/>
      <c r="N576" s="201"/>
      <c r="O576" s="201"/>
      <c r="P576" s="201"/>
      <c r="Q576" s="201"/>
      <c r="R576" s="201"/>
      <c r="S576" s="201"/>
      <c r="T576" s="201"/>
      <c r="U576" s="221"/>
      <c r="V576" s="221"/>
      <c r="W576" s="221"/>
      <c r="X576" s="221"/>
      <c r="Y576" s="221"/>
      <c r="Z576" s="221"/>
      <c r="AA576" s="221"/>
      <c r="AB576" s="221"/>
    </row>
    <row r="577" spans="1:28" ht="17" thickBot="1" x14ac:dyDescent="0.25">
      <c r="A577" s="195"/>
      <c r="B577" s="196"/>
      <c r="C577" s="221"/>
      <c r="D577" s="196"/>
      <c r="E577" s="229"/>
      <c r="F577" s="229"/>
      <c r="G577" s="229"/>
      <c r="H577" s="198"/>
      <c r="I577" s="198"/>
      <c r="J577" s="200"/>
      <c r="K577" s="340"/>
      <c r="L577" s="200"/>
      <c r="M577" s="201"/>
      <c r="N577" s="201"/>
      <c r="O577" s="201"/>
      <c r="P577" s="201"/>
      <c r="Q577" s="201"/>
      <c r="R577" s="201"/>
      <c r="S577" s="201"/>
      <c r="T577" s="201"/>
      <c r="U577" s="221"/>
      <c r="V577" s="221"/>
      <c r="W577" s="221"/>
      <c r="X577" s="221"/>
      <c r="Y577" s="221"/>
      <c r="Z577" s="221"/>
      <c r="AA577" s="221"/>
      <c r="AB577" s="221"/>
    </row>
    <row r="578" spans="1:28" ht="17" thickBot="1" x14ac:dyDescent="0.25">
      <c r="A578" s="195"/>
      <c r="B578" s="196"/>
      <c r="C578" s="221"/>
      <c r="D578" s="196"/>
      <c r="E578" s="229"/>
      <c r="F578" s="229"/>
      <c r="G578" s="229"/>
      <c r="H578" s="198"/>
      <c r="I578" s="198"/>
      <c r="J578" s="200"/>
      <c r="K578" s="340"/>
      <c r="L578" s="200"/>
      <c r="M578" s="201"/>
      <c r="N578" s="201"/>
      <c r="O578" s="201"/>
      <c r="P578" s="201"/>
      <c r="Q578" s="201"/>
      <c r="R578" s="201"/>
      <c r="S578" s="201"/>
      <c r="T578" s="201"/>
      <c r="U578" s="221"/>
      <c r="V578" s="221"/>
      <c r="W578" s="221"/>
      <c r="X578" s="221"/>
      <c r="Y578" s="221"/>
      <c r="Z578" s="221"/>
      <c r="AA578" s="221"/>
      <c r="AB578" s="221"/>
    </row>
    <row r="579" spans="1:28" ht="17" thickBot="1" x14ac:dyDescent="0.25">
      <c r="A579" s="195"/>
      <c r="B579" s="196"/>
      <c r="C579" s="221"/>
      <c r="D579" s="196"/>
      <c r="E579" s="229"/>
      <c r="F579" s="229"/>
      <c r="G579" s="229"/>
      <c r="H579" s="198"/>
      <c r="I579" s="198"/>
      <c r="J579" s="200"/>
      <c r="K579" s="340"/>
      <c r="L579" s="200"/>
      <c r="M579" s="201"/>
      <c r="N579" s="201"/>
      <c r="O579" s="201"/>
      <c r="P579" s="201"/>
      <c r="Q579" s="201"/>
      <c r="R579" s="201"/>
      <c r="S579" s="201"/>
      <c r="T579" s="201"/>
      <c r="U579" s="221"/>
      <c r="V579" s="221"/>
      <c r="W579" s="221"/>
      <c r="X579" s="221"/>
      <c r="Y579" s="221"/>
      <c r="Z579" s="221"/>
      <c r="AA579" s="221"/>
      <c r="AB579" s="221"/>
    </row>
    <row r="580" spans="1:28" ht="17" thickBot="1" x14ac:dyDescent="0.25">
      <c r="A580" s="195"/>
      <c r="B580" s="196"/>
      <c r="C580" s="221"/>
      <c r="D580" s="196"/>
      <c r="E580" s="229"/>
      <c r="F580" s="229"/>
      <c r="G580" s="229"/>
      <c r="H580" s="198"/>
      <c r="I580" s="198"/>
      <c r="J580" s="200"/>
      <c r="K580" s="340"/>
      <c r="L580" s="200"/>
      <c r="M580" s="201"/>
      <c r="N580" s="201"/>
      <c r="O580" s="201"/>
      <c r="P580" s="201"/>
      <c r="Q580" s="201"/>
      <c r="R580" s="201"/>
      <c r="S580" s="201"/>
      <c r="T580" s="201"/>
      <c r="U580" s="221"/>
      <c r="V580" s="221"/>
      <c r="W580" s="221"/>
      <c r="X580" s="221"/>
      <c r="Y580" s="221"/>
      <c r="Z580" s="221"/>
      <c r="AA580" s="221"/>
      <c r="AB580" s="221"/>
    </row>
    <row r="581" spans="1:28" ht="17" thickBot="1" x14ac:dyDescent="0.25">
      <c r="A581" s="195"/>
      <c r="B581" s="196"/>
      <c r="C581" s="221"/>
      <c r="D581" s="196"/>
      <c r="E581" s="229"/>
      <c r="F581" s="229"/>
      <c r="G581" s="229"/>
      <c r="H581" s="198"/>
      <c r="I581" s="198"/>
      <c r="J581" s="200"/>
      <c r="K581" s="340"/>
      <c r="L581" s="200"/>
      <c r="M581" s="201"/>
      <c r="N581" s="201"/>
      <c r="O581" s="201"/>
      <c r="P581" s="201"/>
      <c r="Q581" s="201"/>
      <c r="R581" s="201"/>
      <c r="S581" s="201"/>
      <c r="T581" s="201"/>
      <c r="U581" s="221"/>
      <c r="V581" s="221"/>
      <c r="W581" s="221"/>
      <c r="X581" s="221"/>
      <c r="Y581" s="221"/>
      <c r="Z581" s="221"/>
      <c r="AA581" s="221"/>
      <c r="AB581" s="221"/>
    </row>
    <row r="582" spans="1:28" ht="17" thickBot="1" x14ac:dyDescent="0.25">
      <c r="A582" s="195"/>
      <c r="B582" s="196"/>
      <c r="C582" s="221"/>
      <c r="D582" s="196"/>
      <c r="E582" s="229"/>
      <c r="F582" s="229"/>
      <c r="G582" s="229"/>
      <c r="H582" s="198"/>
      <c r="I582" s="198"/>
      <c r="J582" s="200"/>
      <c r="K582" s="340"/>
      <c r="L582" s="200"/>
      <c r="M582" s="201"/>
      <c r="N582" s="201"/>
      <c r="O582" s="201"/>
      <c r="P582" s="201"/>
      <c r="Q582" s="201"/>
      <c r="R582" s="201"/>
      <c r="S582" s="201"/>
      <c r="T582" s="201"/>
      <c r="U582" s="221"/>
      <c r="V582" s="221"/>
      <c r="W582" s="221"/>
      <c r="X582" s="221"/>
      <c r="Y582" s="221"/>
      <c r="Z582" s="221"/>
      <c r="AA582" s="221"/>
      <c r="AB582" s="221"/>
    </row>
    <row r="583" spans="1:28" ht="17" thickBot="1" x14ac:dyDescent="0.25">
      <c r="A583" s="195"/>
      <c r="B583" s="196"/>
      <c r="C583" s="221"/>
      <c r="D583" s="196"/>
      <c r="E583" s="229"/>
      <c r="F583" s="229"/>
      <c r="G583" s="229"/>
      <c r="H583" s="198"/>
      <c r="I583" s="198"/>
      <c r="J583" s="200"/>
      <c r="K583" s="340"/>
      <c r="L583" s="200"/>
      <c r="M583" s="201"/>
      <c r="N583" s="201"/>
      <c r="O583" s="201"/>
      <c r="P583" s="201"/>
      <c r="Q583" s="201"/>
      <c r="R583" s="201"/>
      <c r="S583" s="201"/>
      <c r="T583" s="201"/>
      <c r="U583" s="221"/>
      <c r="V583" s="221"/>
      <c r="W583" s="221"/>
      <c r="X583" s="221"/>
      <c r="Y583" s="221"/>
      <c r="Z583" s="221"/>
      <c r="AA583" s="221"/>
      <c r="AB583" s="221"/>
    </row>
    <row r="584" spans="1:28" ht="17" thickBot="1" x14ac:dyDescent="0.25">
      <c r="A584" s="195"/>
      <c r="B584" s="196"/>
      <c r="C584" s="221"/>
      <c r="D584" s="196"/>
      <c r="E584" s="229"/>
      <c r="F584" s="229"/>
      <c r="G584" s="229"/>
      <c r="H584" s="198"/>
      <c r="I584" s="198"/>
      <c r="J584" s="200"/>
      <c r="K584" s="340"/>
      <c r="L584" s="200"/>
      <c r="M584" s="201"/>
      <c r="N584" s="201"/>
      <c r="O584" s="201"/>
      <c r="P584" s="201"/>
      <c r="Q584" s="201"/>
      <c r="R584" s="201"/>
      <c r="S584" s="201"/>
      <c r="T584" s="201"/>
      <c r="U584" s="221"/>
      <c r="V584" s="221"/>
      <c r="W584" s="221"/>
      <c r="X584" s="221"/>
      <c r="Y584" s="221"/>
      <c r="Z584" s="221"/>
      <c r="AA584" s="221"/>
      <c r="AB584" s="221"/>
    </row>
    <row r="585" spans="1:28" ht="17" thickBot="1" x14ac:dyDescent="0.25">
      <c r="A585" s="195"/>
      <c r="B585" s="196"/>
      <c r="C585" s="221"/>
      <c r="D585" s="196"/>
      <c r="E585" s="229"/>
      <c r="F585" s="229"/>
      <c r="G585" s="229"/>
      <c r="H585" s="198"/>
      <c r="I585" s="198"/>
      <c r="J585" s="200"/>
      <c r="K585" s="340"/>
      <c r="L585" s="200"/>
      <c r="M585" s="201"/>
      <c r="N585" s="201"/>
      <c r="O585" s="201"/>
      <c r="P585" s="201"/>
      <c r="Q585" s="201"/>
      <c r="R585" s="201"/>
      <c r="S585" s="201"/>
      <c r="T585" s="201"/>
      <c r="U585" s="221"/>
      <c r="V585" s="221"/>
      <c r="W585" s="221"/>
      <c r="X585" s="221"/>
      <c r="Y585" s="221"/>
      <c r="Z585" s="221"/>
      <c r="AA585" s="221"/>
      <c r="AB585" s="221"/>
    </row>
    <row r="586" spans="1:28" ht="17" thickBot="1" x14ac:dyDescent="0.25">
      <c r="A586" s="195"/>
      <c r="B586" s="196"/>
      <c r="C586" s="221"/>
      <c r="D586" s="196"/>
      <c r="E586" s="229"/>
      <c r="F586" s="229"/>
      <c r="G586" s="229"/>
      <c r="H586" s="198"/>
      <c r="I586" s="198"/>
      <c r="J586" s="200"/>
      <c r="K586" s="340"/>
      <c r="L586" s="200"/>
      <c r="M586" s="201"/>
      <c r="N586" s="201"/>
      <c r="O586" s="201"/>
      <c r="P586" s="201"/>
      <c r="Q586" s="201"/>
      <c r="R586" s="201"/>
      <c r="S586" s="201"/>
      <c r="T586" s="201"/>
      <c r="U586" s="221"/>
      <c r="V586" s="221"/>
      <c r="W586" s="221"/>
      <c r="X586" s="221"/>
      <c r="Y586" s="221"/>
      <c r="Z586" s="221"/>
      <c r="AA586" s="221"/>
      <c r="AB586" s="221"/>
    </row>
    <row r="587" spans="1:28" ht="17" thickBot="1" x14ac:dyDescent="0.25">
      <c r="A587" s="195"/>
      <c r="B587" s="196"/>
      <c r="C587" s="221"/>
      <c r="D587" s="196"/>
      <c r="E587" s="229"/>
      <c r="F587" s="229"/>
      <c r="G587" s="229"/>
      <c r="H587" s="198"/>
      <c r="I587" s="198"/>
      <c r="J587" s="200"/>
      <c r="K587" s="340"/>
      <c r="L587" s="200"/>
      <c r="M587" s="201"/>
      <c r="N587" s="201"/>
      <c r="O587" s="201"/>
      <c r="P587" s="201"/>
      <c r="Q587" s="201"/>
      <c r="R587" s="201"/>
      <c r="S587" s="201"/>
      <c r="T587" s="201"/>
      <c r="U587" s="221"/>
      <c r="V587" s="221"/>
      <c r="W587" s="221"/>
      <c r="X587" s="221"/>
      <c r="Y587" s="221"/>
      <c r="Z587" s="221"/>
      <c r="AA587" s="221"/>
      <c r="AB587" s="221"/>
    </row>
    <row r="588" spans="1:28" ht="17" thickBot="1" x14ac:dyDescent="0.25">
      <c r="A588" s="195"/>
      <c r="B588" s="196"/>
      <c r="C588" s="221"/>
      <c r="D588" s="196"/>
      <c r="E588" s="229"/>
      <c r="F588" s="229"/>
      <c r="G588" s="229"/>
      <c r="H588" s="198"/>
      <c r="I588" s="198"/>
      <c r="J588" s="200"/>
      <c r="K588" s="340"/>
      <c r="L588" s="200"/>
      <c r="M588" s="201"/>
      <c r="N588" s="201"/>
      <c r="O588" s="201"/>
      <c r="P588" s="201"/>
      <c r="Q588" s="201"/>
      <c r="R588" s="201"/>
      <c r="S588" s="201"/>
      <c r="T588" s="201"/>
      <c r="U588" s="221"/>
      <c r="V588" s="221"/>
      <c r="W588" s="221"/>
      <c r="X588" s="221"/>
      <c r="Y588" s="221"/>
      <c r="Z588" s="221"/>
      <c r="AA588" s="221"/>
      <c r="AB588" s="221"/>
    </row>
    <row r="589" spans="1:28" ht="17" thickBot="1" x14ac:dyDescent="0.25">
      <c r="A589" s="195"/>
      <c r="B589" s="196"/>
      <c r="C589" s="221"/>
      <c r="D589" s="196"/>
      <c r="E589" s="229"/>
      <c r="F589" s="229"/>
      <c r="G589" s="229"/>
      <c r="H589" s="198"/>
      <c r="I589" s="198"/>
      <c r="J589" s="200"/>
      <c r="K589" s="340"/>
      <c r="L589" s="200"/>
      <c r="M589" s="201"/>
      <c r="N589" s="201"/>
      <c r="O589" s="201"/>
      <c r="P589" s="201"/>
      <c r="Q589" s="201"/>
      <c r="R589" s="201"/>
      <c r="S589" s="201"/>
      <c r="T589" s="201"/>
      <c r="U589" s="221"/>
      <c r="V589" s="221"/>
      <c r="W589" s="221"/>
      <c r="X589" s="221"/>
      <c r="Y589" s="221"/>
      <c r="Z589" s="221"/>
      <c r="AA589" s="221"/>
      <c r="AB589" s="221"/>
    </row>
    <row r="590" spans="1:28" ht="17" thickBot="1" x14ac:dyDescent="0.25">
      <c r="A590" s="195"/>
      <c r="B590" s="196"/>
      <c r="C590" s="221"/>
      <c r="D590" s="196"/>
      <c r="E590" s="229"/>
      <c r="F590" s="229"/>
      <c r="G590" s="229"/>
      <c r="H590" s="198"/>
      <c r="I590" s="198"/>
      <c r="J590" s="200"/>
      <c r="K590" s="340"/>
      <c r="L590" s="200"/>
      <c r="M590" s="201"/>
      <c r="N590" s="201"/>
      <c r="O590" s="201"/>
      <c r="P590" s="201"/>
      <c r="Q590" s="201"/>
      <c r="R590" s="201"/>
      <c r="S590" s="201"/>
      <c r="T590" s="201"/>
      <c r="U590" s="221"/>
      <c r="V590" s="221"/>
      <c r="W590" s="221"/>
      <c r="X590" s="221"/>
      <c r="Y590" s="221"/>
      <c r="Z590" s="221"/>
      <c r="AA590" s="221"/>
      <c r="AB590" s="221"/>
    </row>
    <row r="591" spans="1:28" ht="17" thickBot="1" x14ac:dyDescent="0.25">
      <c r="A591" s="195"/>
      <c r="B591" s="196"/>
      <c r="C591" s="221"/>
      <c r="D591" s="196"/>
      <c r="E591" s="229"/>
      <c r="F591" s="229"/>
      <c r="G591" s="229"/>
      <c r="H591" s="198"/>
      <c r="I591" s="198"/>
      <c r="J591" s="200"/>
      <c r="K591" s="340"/>
      <c r="L591" s="200"/>
      <c r="M591" s="201"/>
      <c r="N591" s="201"/>
      <c r="O591" s="201"/>
      <c r="P591" s="201"/>
      <c r="Q591" s="201"/>
      <c r="R591" s="201"/>
      <c r="S591" s="201"/>
      <c r="T591" s="201"/>
      <c r="U591" s="221"/>
      <c r="V591" s="221"/>
      <c r="W591" s="221"/>
      <c r="X591" s="221"/>
      <c r="Y591" s="221"/>
      <c r="Z591" s="221"/>
      <c r="AA591" s="221"/>
      <c r="AB591" s="221"/>
    </row>
    <row r="592" spans="1:28" ht="17" thickBot="1" x14ac:dyDescent="0.25">
      <c r="A592" s="195"/>
      <c r="B592" s="196"/>
      <c r="C592" s="221"/>
      <c r="D592" s="196"/>
      <c r="E592" s="229"/>
      <c r="F592" s="229"/>
      <c r="G592" s="229"/>
      <c r="H592" s="198"/>
      <c r="I592" s="198"/>
      <c r="J592" s="200"/>
      <c r="K592" s="340"/>
      <c r="L592" s="200"/>
      <c r="M592" s="201"/>
      <c r="N592" s="201"/>
      <c r="O592" s="201"/>
      <c r="P592" s="201"/>
      <c r="Q592" s="201"/>
      <c r="R592" s="201"/>
      <c r="S592" s="201"/>
      <c r="T592" s="201"/>
      <c r="U592" s="221"/>
      <c r="V592" s="221"/>
      <c r="W592" s="221"/>
      <c r="X592" s="221"/>
      <c r="Y592" s="221"/>
      <c r="Z592" s="221"/>
      <c r="AA592" s="221"/>
      <c r="AB592" s="221"/>
    </row>
    <row r="593" spans="1:28" ht="17" thickBot="1" x14ac:dyDescent="0.25">
      <c r="A593" s="195"/>
      <c r="B593" s="196"/>
      <c r="C593" s="221"/>
      <c r="D593" s="196"/>
      <c r="E593" s="229"/>
      <c r="F593" s="229"/>
      <c r="G593" s="229"/>
      <c r="H593" s="198"/>
      <c r="I593" s="198"/>
      <c r="J593" s="200"/>
      <c r="K593" s="340"/>
      <c r="L593" s="200"/>
      <c r="M593" s="201"/>
      <c r="N593" s="201"/>
      <c r="O593" s="201"/>
      <c r="P593" s="201"/>
      <c r="Q593" s="201"/>
      <c r="R593" s="201"/>
      <c r="S593" s="201"/>
      <c r="T593" s="201"/>
      <c r="U593" s="221"/>
      <c r="V593" s="221"/>
      <c r="W593" s="221"/>
      <c r="X593" s="221"/>
      <c r="Y593" s="221"/>
      <c r="Z593" s="221"/>
      <c r="AA593" s="221"/>
      <c r="AB593" s="221"/>
    </row>
    <row r="594" spans="1:28" ht="17" thickBot="1" x14ac:dyDescent="0.25">
      <c r="A594" s="195"/>
      <c r="B594" s="196"/>
      <c r="C594" s="221"/>
      <c r="D594" s="196"/>
      <c r="E594" s="229"/>
      <c r="F594" s="229"/>
      <c r="G594" s="229"/>
      <c r="H594" s="198"/>
      <c r="I594" s="198"/>
      <c r="J594" s="200"/>
      <c r="K594" s="340"/>
      <c r="L594" s="200"/>
      <c r="M594" s="201"/>
      <c r="N594" s="201"/>
      <c r="O594" s="201"/>
      <c r="P594" s="201"/>
      <c r="Q594" s="201"/>
      <c r="R594" s="201"/>
      <c r="S594" s="201"/>
      <c r="T594" s="201"/>
      <c r="U594" s="221"/>
      <c r="V594" s="221"/>
      <c r="W594" s="221"/>
      <c r="X594" s="221"/>
      <c r="Y594" s="221"/>
      <c r="Z594" s="221"/>
      <c r="AA594" s="221"/>
      <c r="AB594" s="221"/>
    </row>
    <row r="595" spans="1:28" ht="17" thickBot="1" x14ac:dyDescent="0.25">
      <c r="A595" s="195"/>
      <c r="B595" s="196"/>
      <c r="C595" s="221"/>
      <c r="D595" s="196"/>
      <c r="E595" s="229"/>
      <c r="F595" s="229"/>
      <c r="G595" s="229"/>
      <c r="H595" s="198"/>
      <c r="I595" s="198"/>
      <c r="J595" s="200"/>
      <c r="K595" s="340"/>
      <c r="L595" s="200"/>
      <c r="M595" s="201"/>
      <c r="N595" s="201"/>
      <c r="O595" s="201"/>
      <c r="P595" s="201"/>
      <c r="Q595" s="201"/>
      <c r="R595" s="201"/>
      <c r="S595" s="201"/>
      <c r="T595" s="201"/>
      <c r="U595" s="221"/>
      <c r="V595" s="221"/>
      <c r="W595" s="221"/>
      <c r="X595" s="221"/>
      <c r="Y595" s="221"/>
      <c r="Z595" s="221"/>
      <c r="AA595" s="221"/>
      <c r="AB595" s="221"/>
    </row>
    <row r="596" spans="1:28" ht="17" thickBot="1" x14ac:dyDescent="0.25">
      <c r="A596" s="195"/>
      <c r="B596" s="196"/>
      <c r="C596" s="221"/>
      <c r="D596" s="196"/>
      <c r="E596" s="229"/>
      <c r="F596" s="229"/>
      <c r="G596" s="229"/>
      <c r="H596" s="198"/>
      <c r="I596" s="198"/>
      <c r="J596" s="200"/>
      <c r="K596" s="340"/>
      <c r="L596" s="200"/>
      <c r="M596" s="201"/>
      <c r="N596" s="201"/>
      <c r="O596" s="201"/>
      <c r="P596" s="201"/>
      <c r="Q596" s="201"/>
      <c r="R596" s="201"/>
      <c r="S596" s="201"/>
      <c r="T596" s="201"/>
      <c r="U596" s="221"/>
      <c r="V596" s="221"/>
      <c r="W596" s="221"/>
      <c r="X596" s="221"/>
      <c r="Y596" s="221"/>
      <c r="Z596" s="221"/>
      <c r="AA596" s="221"/>
      <c r="AB596" s="221"/>
    </row>
    <row r="597" spans="1:28" ht="17" thickBot="1" x14ac:dyDescent="0.25">
      <c r="A597" s="195"/>
      <c r="B597" s="196"/>
      <c r="C597" s="221"/>
      <c r="D597" s="196"/>
      <c r="E597" s="229"/>
      <c r="F597" s="229"/>
      <c r="G597" s="229"/>
      <c r="H597" s="198"/>
      <c r="I597" s="198"/>
      <c r="J597" s="200"/>
      <c r="K597" s="340"/>
      <c r="L597" s="200"/>
      <c r="M597" s="201"/>
      <c r="N597" s="201"/>
      <c r="O597" s="201"/>
      <c r="P597" s="201"/>
      <c r="Q597" s="201"/>
      <c r="R597" s="201"/>
      <c r="S597" s="201"/>
      <c r="T597" s="201"/>
      <c r="U597" s="221"/>
      <c r="V597" s="221"/>
      <c r="W597" s="221"/>
      <c r="X597" s="221"/>
      <c r="Y597" s="221"/>
      <c r="Z597" s="221"/>
      <c r="AA597" s="221"/>
      <c r="AB597" s="221"/>
    </row>
    <row r="598" spans="1:28" ht="17" thickBot="1" x14ac:dyDescent="0.25">
      <c r="A598" s="195"/>
      <c r="B598" s="196"/>
      <c r="C598" s="221"/>
      <c r="D598" s="196"/>
      <c r="E598" s="229"/>
      <c r="F598" s="229"/>
      <c r="G598" s="229"/>
      <c r="H598" s="198"/>
      <c r="I598" s="198"/>
      <c r="J598" s="200"/>
      <c r="K598" s="340"/>
      <c r="L598" s="200"/>
      <c r="M598" s="201"/>
      <c r="N598" s="201"/>
      <c r="O598" s="201"/>
      <c r="P598" s="201"/>
      <c r="Q598" s="201"/>
      <c r="R598" s="201"/>
      <c r="S598" s="201"/>
      <c r="T598" s="201"/>
      <c r="U598" s="221"/>
      <c r="V598" s="221"/>
      <c r="W598" s="221"/>
      <c r="X598" s="221"/>
      <c r="Y598" s="221"/>
      <c r="Z598" s="221"/>
      <c r="AA598" s="221"/>
      <c r="AB598" s="221"/>
    </row>
    <row r="599" spans="1:28" ht="17" thickBot="1" x14ac:dyDescent="0.25">
      <c r="A599" s="195"/>
      <c r="B599" s="196"/>
      <c r="C599" s="221"/>
      <c r="D599" s="196"/>
      <c r="E599" s="229"/>
      <c r="F599" s="229"/>
      <c r="G599" s="229"/>
      <c r="H599" s="198"/>
      <c r="I599" s="198"/>
      <c r="J599" s="200"/>
      <c r="K599" s="340"/>
      <c r="L599" s="200"/>
      <c r="M599" s="201"/>
      <c r="N599" s="201"/>
      <c r="O599" s="201"/>
      <c r="P599" s="201"/>
      <c r="Q599" s="201"/>
      <c r="R599" s="201"/>
      <c r="S599" s="201"/>
      <c r="T599" s="201"/>
      <c r="U599" s="221"/>
      <c r="V599" s="221"/>
      <c r="W599" s="221"/>
      <c r="X599" s="221"/>
      <c r="Y599" s="221"/>
      <c r="Z599" s="221"/>
      <c r="AA599" s="221"/>
      <c r="AB599" s="221"/>
    </row>
    <row r="600" spans="1:28" ht="17" thickBot="1" x14ac:dyDescent="0.25">
      <c r="A600" s="195"/>
      <c r="B600" s="196"/>
      <c r="C600" s="221"/>
      <c r="D600" s="196"/>
      <c r="E600" s="229"/>
      <c r="F600" s="229"/>
      <c r="G600" s="229"/>
      <c r="H600" s="198"/>
      <c r="I600" s="198"/>
      <c r="J600" s="200"/>
      <c r="K600" s="340"/>
      <c r="L600" s="200"/>
      <c r="M600" s="201"/>
      <c r="N600" s="201"/>
      <c r="O600" s="201"/>
      <c r="P600" s="201"/>
      <c r="Q600" s="201"/>
      <c r="R600" s="201"/>
      <c r="S600" s="201"/>
      <c r="T600" s="201"/>
      <c r="U600" s="221"/>
      <c r="V600" s="221"/>
      <c r="W600" s="221"/>
      <c r="X600" s="221"/>
      <c r="Y600" s="221"/>
      <c r="Z600" s="221"/>
      <c r="AA600" s="221"/>
      <c r="AB600" s="221"/>
    </row>
    <row r="601" spans="1:28" ht="17" thickBot="1" x14ac:dyDescent="0.25">
      <c r="A601" s="195"/>
      <c r="B601" s="196"/>
      <c r="C601" s="221"/>
      <c r="D601" s="196"/>
      <c r="E601" s="229"/>
      <c r="F601" s="229"/>
      <c r="G601" s="229"/>
      <c r="H601" s="198"/>
      <c r="I601" s="198"/>
      <c r="J601" s="200"/>
      <c r="K601" s="340"/>
      <c r="L601" s="200"/>
      <c r="M601" s="201"/>
      <c r="N601" s="201"/>
      <c r="O601" s="201"/>
      <c r="P601" s="201"/>
      <c r="Q601" s="201"/>
      <c r="R601" s="201"/>
      <c r="S601" s="201"/>
      <c r="T601" s="201"/>
      <c r="U601" s="221"/>
      <c r="V601" s="221"/>
      <c r="W601" s="221"/>
      <c r="X601" s="221"/>
      <c r="Y601" s="221"/>
      <c r="Z601" s="221"/>
      <c r="AA601" s="221"/>
      <c r="AB601" s="221"/>
    </row>
    <row r="602" spans="1:28" ht="17" thickBot="1" x14ac:dyDescent="0.25">
      <c r="A602" s="195"/>
      <c r="B602" s="196"/>
      <c r="C602" s="221"/>
      <c r="D602" s="196"/>
      <c r="E602" s="229"/>
      <c r="F602" s="229"/>
      <c r="G602" s="229"/>
      <c r="H602" s="198"/>
      <c r="I602" s="198"/>
      <c r="J602" s="200"/>
      <c r="K602" s="340"/>
      <c r="L602" s="200"/>
      <c r="M602" s="201"/>
      <c r="N602" s="201"/>
      <c r="O602" s="201"/>
      <c r="P602" s="201"/>
      <c r="Q602" s="201"/>
      <c r="R602" s="201"/>
      <c r="S602" s="201"/>
      <c r="T602" s="201"/>
      <c r="U602" s="221"/>
      <c r="V602" s="221"/>
      <c r="W602" s="221"/>
      <c r="X602" s="221"/>
      <c r="Y602" s="221"/>
      <c r="Z602" s="221"/>
      <c r="AA602" s="221"/>
      <c r="AB602" s="221"/>
    </row>
    <row r="603" spans="1:28" ht="17" thickBot="1" x14ac:dyDescent="0.25">
      <c r="A603" s="195"/>
      <c r="B603" s="196"/>
      <c r="C603" s="221"/>
      <c r="D603" s="196"/>
      <c r="E603" s="229"/>
      <c r="F603" s="229"/>
      <c r="G603" s="229"/>
      <c r="H603" s="198"/>
      <c r="I603" s="198"/>
      <c r="J603" s="200"/>
      <c r="K603" s="340"/>
      <c r="L603" s="200"/>
      <c r="M603" s="201"/>
      <c r="N603" s="201"/>
      <c r="O603" s="201"/>
      <c r="P603" s="201"/>
      <c r="Q603" s="201"/>
      <c r="R603" s="201"/>
      <c r="S603" s="201"/>
      <c r="T603" s="201"/>
      <c r="U603" s="221"/>
      <c r="V603" s="221"/>
      <c r="W603" s="221"/>
      <c r="X603" s="221"/>
      <c r="Y603" s="221"/>
      <c r="Z603" s="221"/>
      <c r="AA603" s="221"/>
      <c r="AB603" s="221"/>
    </row>
    <row r="604" spans="1:28" ht="17" thickBot="1" x14ac:dyDescent="0.25">
      <c r="A604" s="195"/>
      <c r="B604" s="196"/>
      <c r="C604" s="221"/>
      <c r="D604" s="196"/>
      <c r="E604" s="229"/>
      <c r="F604" s="229"/>
      <c r="G604" s="229"/>
      <c r="H604" s="198"/>
      <c r="I604" s="198"/>
      <c r="J604" s="200"/>
      <c r="K604" s="340"/>
      <c r="L604" s="200"/>
      <c r="M604" s="201"/>
      <c r="N604" s="201"/>
      <c r="O604" s="201"/>
      <c r="P604" s="201"/>
      <c r="Q604" s="201"/>
      <c r="R604" s="201"/>
      <c r="S604" s="201"/>
      <c r="T604" s="201"/>
      <c r="U604" s="221"/>
      <c r="V604" s="221"/>
      <c r="W604" s="221"/>
      <c r="X604" s="221"/>
      <c r="Y604" s="221"/>
      <c r="Z604" s="221"/>
      <c r="AA604" s="221"/>
      <c r="AB604" s="221"/>
    </row>
    <row r="605" spans="1:28" ht="17" thickBot="1" x14ac:dyDescent="0.25">
      <c r="A605" s="195"/>
      <c r="B605" s="196"/>
      <c r="C605" s="221"/>
      <c r="D605" s="196"/>
      <c r="E605" s="229"/>
      <c r="F605" s="229"/>
      <c r="G605" s="229"/>
      <c r="H605" s="198"/>
      <c r="I605" s="198"/>
      <c r="J605" s="200"/>
      <c r="K605" s="340"/>
      <c r="L605" s="200"/>
      <c r="M605" s="201"/>
      <c r="N605" s="201"/>
      <c r="O605" s="201"/>
      <c r="P605" s="201"/>
      <c r="Q605" s="201"/>
      <c r="R605" s="201"/>
      <c r="S605" s="201"/>
      <c r="T605" s="201"/>
      <c r="U605" s="221"/>
      <c r="V605" s="221"/>
      <c r="W605" s="221"/>
      <c r="X605" s="221"/>
      <c r="Y605" s="221"/>
      <c r="Z605" s="221"/>
      <c r="AA605" s="221"/>
      <c r="AB605" s="221"/>
    </row>
    <row r="606" spans="1:28" ht="17" thickBot="1" x14ac:dyDescent="0.25">
      <c r="A606" s="195"/>
      <c r="B606" s="196"/>
      <c r="C606" s="221"/>
      <c r="D606" s="196"/>
      <c r="E606" s="229"/>
      <c r="F606" s="229"/>
      <c r="G606" s="229"/>
      <c r="H606" s="198"/>
      <c r="I606" s="198"/>
      <c r="J606" s="200"/>
      <c r="K606" s="340"/>
      <c r="L606" s="200"/>
      <c r="M606" s="201"/>
      <c r="N606" s="201"/>
      <c r="O606" s="201"/>
      <c r="P606" s="201"/>
      <c r="Q606" s="201"/>
      <c r="R606" s="201"/>
      <c r="S606" s="201"/>
      <c r="T606" s="201"/>
      <c r="U606" s="221"/>
      <c r="V606" s="221"/>
      <c r="W606" s="221"/>
      <c r="X606" s="221"/>
      <c r="Y606" s="221"/>
      <c r="Z606" s="221"/>
      <c r="AA606" s="221"/>
      <c r="AB606" s="221"/>
    </row>
    <row r="607" spans="1:28" ht="17" thickBot="1" x14ac:dyDescent="0.25">
      <c r="A607" s="195"/>
      <c r="B607" s="196"/>
      <c r="C607" s="221"/>
      <c r="D607" s="196"/>
      <c r="E607" s="229"/>
      <c r="F607" s="229"/>
      <c r="G607" s="229"/>
      <c r="H607" s="198"/>
      <c r="I607" s="198"/>
      <c r="J607" s="200"/>
      <c r="K607" s="340"/>
      <c r="L607" s="200"/>
      <c r="M607" s="201"/>
      <c r="N607" s="201"/>
      <c r="O607" s="201"/>
      <c r="P607" s="201"/>
      <c r="Q607" s="201"/>
      <c r="R607" s="201"/>
      <c r="S607" s="201"/>
      <c r="T607" s="201"/>
      <c r="U607" s="221"/>
      <c r="V607" s="221"/>
      <c r="W607" s="221"/>
      <c r="X607" s="221"/>
      <c r="Y607" s="221"/>
      <c r="Z607" s="221"/>
      <c r="AA607" s="221"/>
      <c r="AB607" s="221"/>
    </row>
    <row r="608" spans="1:28" ht="17" thickBot="1" x14ac:dyDescent="0.25">
      <c r="A608" s="195"/>
      <c r="B608" s="196"/>
      <c r="C608" s="221"/>
      <c r="D608" s="196"/>
      <c r="E608" s="229"/>
      <c r="F608" s="229"/>
      <c r="G608" s="229"/>
      <c r="H608" s="198"/>
      <c r="I608" s="198"/>
      <c r="J608" s="200"/>
      <c r="K608" s="340"/>
      <c r="L608" s="200"/>
      <c r="M608" s="201"/>
      <c r="N608" s="201"/>
      <c r="O608" s="201"/>
      <c r="P608" s="201"/>
      <c r="Q608" s="201"/>
      <c r="R608" s="201"/>
      <c r="S608" s="201"/>
      <c r="T608" s="201"/>
      <c r="U608" s="221"/>
      <c r="V608" s="221"/>
      <c r="W608" s="221"/>
      <c r="X608" s="221"/>
      <c r="Y608" s="221"/>
      <c r="Z608" s="221"/>
      <c r="AA608" s="221"/>
      <c r="AB608" s="221"/>
    </row>
    <row r="609" spans="1:28" ht="17" thickBot="1" x14ac:dyDescent="0.25">
      <c r="A609" s="195"/>
      <c r="B609" s="196"/>
      <c r="C609" s="221"/>
      <c r="D609" s="196"/>
      <c r="E609" s="229"/>
      <c r="F609" s="229"/>
      <c r="G609" s="229"/>
      <c r="H609" s="198"/>
      <c r="I609" s="198"/>
      <c r="J609" s="200"/>
      <c r="K609" s="340"/>
      <c r="L609" s="200"/>
      <c r="M609" s="201"/>
      <c r="N609" s="201"/>
      <c r="O609" s="201"/>
      <c r="P609" s="201"/>
      <c r="Q609" s="201"/>
      <c r="R609" s="201"/>
      <c r="S609" s="201"/>
      <c r="T609" s="201"/>
      <c r="U609" s="221"/>
      <c r="V609" s="221"/>
      <c r="W609" s="221"/>
      <c r="X609" s="221"/>
      <c r="Y609" s="221"/>
      <c r="Z609" s="221"/>
      <c r="AA609" s="221"/>
      <c r="AB609" s="221"/>
    </row>
    <row r="610" spans="1:28" ht="17" thickBot="1" x14ac:dyDescent="0.25">
      <c r="A610" s="195"/>
      <c r="B610" s="196"/>
      <c r="C610" s="221"/>
      <c r="D610" s="196"/>
      <c r="E610" s="229"/>
      <c r="F610" s="229"/>
      <c r="G610" s="229"/>
      <c r="H610" s="198"/>
      <c r="I610" s="198"/>
      <c r="J610" s="200"/>
      <c r="K610" s="340"/>
      <c r="L610" s="200"/>
      <c r="M610" s="201"/>
      <c r="N610" s="201"/>
      <c r="O610" s="201"/>
      <c r="P610" s="201"/>
      <c r="Q610" s="201"/>
      <c r="R610" s="201"/>
      <c r="S610" s="201"/>
      <c r="T610" s="201"/>
      <c r="U610" s="221"/>
      <c r="V610" s="221"/>
      <c r="W610" s="221"/>
      <c r="X610" s="221"/>
      <c r="Y610" s="221"/>
      <c r="Z610" s="221"/>
      <c r="AA610" s="221"/>
      <c r="AB610" s="221"/>
    </row>
    <row r="611" spans="1:28" ht="17" thickBot="1" x14ac:dyDescent="0.25">
      <c r="A611" s="195"/>
      <c r="B611" s="196"/>
      <c r="C611" s="221"/>
      <c r="D611" s="196"/>
      <c r="E611" s="229"/>
      <c r="F611" s="229"/>
      <c r="G611" s="229"/>
      <c r="H611" s="198"/>
      <c r="I611" s="198"/>
      <c r="J611" s="200"/>
      <c r="K611" s="340"/>
      <c r="L611" s="200"/>
      <c r="M611" s="201"/>
      <c r="N611" s="201"/>
      <c r="O611" s="201"/>
      <c r="P611" s="201"/>
      <c r="Q611" s="201"/>
      <c r="R611" s="201"/>
      <c r="S611" s="201"/>
      <c r="T611" s="201"/>
      <c r="U611" s="221"/>
      <c r="V611" s="221"/>
      <c r="W611" s="221"/>
      <c r="X611" s="221"/>
      <c r="Y611" s="221"/>
      <c r="Z611" s="221"/>
      <c r="AA611" s="221"/>
      <c r="AB611" s="221"/>
    </row>
    <row r="612" spans="1:28" ht="17" thickBot="1" x14ac:dyDescent="0.25">
      <c r="A612" s="195"/>
      <c r="B612" s="196"/>
      <c r="C612" s="221"/>
      <c r="D612" s="196"/>
      <c r="E612" s="229"/>
      <c r="F612" s="229"/>
      <c r="G612" s="229"/>
      <c r="H612" s="198"/>
      <c r="I612" s="198"/>
      <c r="J612" s="200"/>
      <c r="K612" s="340"/>
      <c r="L612" s="200"/>
      <c r="M612" s="201"/>
      <c r="N612" s="201"/>
      <c r="O612" s="201"/>
      <c r="P612" s="201"/>
      <c r="Q612" s="201"/>
      <c r="R612" s="201"/>
      <c r="S612" s="201"/>
      <c r="T612" s="201"/>
      <c r="U612" s="221"/>
      <c r="V612" s="221"/>
      <c r="W612" s="221"/>
      <c r="X612" s="221"/>
      <c r="Y612" s="221"/>
      <c r="Z612" s="221"/>
      <c r="AA612" s="221"/>
      <c r="AB612" s="221"/>
    </row>
    <row r="613" spans="1:28" ht="17" thickBot="1" x14ac:dyDescent="0.25">
      <c r="A613" s="195"/>
      <c r="B613" s="196"/>
      <c r="C613" s="221"/>
      <c r="D613" s="196"/>
      <c r="E613" s="229"/>
      <c r="F613" s="229"/>
      <c r="G613" s="229"/>
      <c r="H613" s="198"/>
      <c r="I613" s="198"/>
      <c r="J613" s="200"/>
      <c r="K613" s="340"/>
      <c r="L613" s="200"/>
      <c r="M613" s="201"/>
      <c r="N613" s="201"/>
      <c r="O613" s="201"/>
      <c r="P613" s="201"/>
      <c r="Q613" s="201"/>
      <c r="R613" s="201"/>
      <c r="S613" s="201"/>
      <c r="T613" s="201"/>
      <c r="U613" s="221"/>
      <c r="V613" s="221"/>
      <c r="W613" s="221"/>
      <c r="X613" s="221"/>
      <c r="Y613" s="221"/>
      <c r="Z613" s="221"/>
      <c r="AA613" s="221"/>
      <c r="AB613" s="221"/>
    </row>
    <row r="614" spans="1:28" ht="17" thickBot="1" x14ac:dyDescent="0.25">
      <c r="A614" s="195"/>
      <c r="B614" s="196"/>
      <c r="C614" s="221"/>
      <c r="D614" s="196"/>
      <c r="E614" s="229"/>
      <c r="F614" s="229"/>
      <c r="G614" s="229"/>
      <c r="H614" s="198"/>
      <c r="I614" s="198"/>
      <c r="J614" s="200"/>
      <c r="K614" s="340"/>
      <c r="L614" s="200"/>
      <c r="M614" s="201"/>
      <c r="N614" s="201"/>
      <c r="O614" s="201"/>
      <c r="P614" s="201"/>
      <c r="Q614" s="201"/>
      <c r="R614" s="201"/>
      <c r="S614" s="201"/>
      <c r="T614" s="201"/>
      <c r="U614" s="221"/>
      <c r="V614" s="221"/>
      <c r="W614" s="221"/>
      <c r="X614" s="221"/>
      <c r="Y614" s="221"/>
      <c r="Z614" s="221"/>
      <c r="AA614" s="221"/>
      <c r="AB614" s="221"/>
    </row>
    <row r="615" spans="1:28" ht="17" thickBot="1" x14ac:dyDescent="0.25">
      <c r="A615" s="195"/>
      <c r="B615" s="196"/>
      <c r="C615" s="221"/>
      <c r="D615" s="196"/>
      <c r="E615" s="229"/>
      <c r="F615" s="229"/>
      <c r="G615" s="229"/>
      <c r="H615" s="198"/>
      <c r="I615" s="198"/>
      <c r="J615" s="200"/>
      <c r="K615" s="340"/>
      <c r="L615" s="200"/>
      <c r="M615" s="201"/>
      <c r="N615" s="201"/>
      <c r="O615" s="201"/>
      <c r="P615" s="201"/>
      <c r="Q615" s="201"/>
      <c r="R615" s="201"/>
      <c r="S615" s="201"/>
      <c r="T615" s="201"/>
      <c r="U615" s="221"/>
      <c r="V615" s="221"/>
      <c r="W615" s="221"/>
      <c r="X615" s="221"/>
      <c r="Y615" s="221"/>
      <c r="Z615" s="221"/>
      <c r="AA615" s="221"/>
      <c r="AB615" s="221"/>
    </row>
    <row r="616" spans="1:28" ht="17" thickBot="1" x14ac:dyDescent="0.25">
      <c r="A616" s="195"/>
      <c r="B616" s="196"/>
      <c r="C616" s="221"/>
      <c r="D616" s="196"/>
      <c r="E616" s="229"/>
      <c r="F616" s="229"/>
      <c r="G616" s="229"/>
      <c r="H616" s="198"/>
      <c r="I616" s="198"/>
      <c r="J616" s="200"/>
      <c r="K616" s="340"/>
      <c r="L616" s="200"/>
      <c r="M616" s="201"/>
      <c r="N616" s="201"/>
      <c r="O616" s="201"/>
      <c r="P616" s="201"/>
      <c r="Q616" s="201"/>
      <c r="R616" s="201"/>
      <c r="S616" s="201"/>
      <c r="T616" s="201"/>
      <c r="U616" s="221"/>
      <c r="V616" s="221"/>
      <c r="W616" s="221"/>
      <c r="X616" s="221"/>
      <c r="Y616" s="221"/>
      <c r="Z616" s="221"/>
      <c r="AA616" s="221"/>
      <c r="AB616" s="221"/>
    </row>
    <row r="617" spans="1:28" ht="17" thickBot="1" x14ac:dyDescent="0.25">
      <c r="A617" s="195"/>
      <c r="B617" s="196"/>
      <c r="C617" s="221"/>
      <c r="D617" s="196"/>
      <c r="E617" s="229"/>
      <c r="F617" s="229"/>
      <c r="G617" s="229"/>
      <c r="H617" s="198"/>
      <c r="I617" s="198"/>
      <c r="J617" s="200"/>
      <c r="K617" s="340"/>
      <c r="L617" s="200"/>
      <c r="M617" s="201"/>
      <c r="N617" s="201"/>
      <c r="O617" s="201"/>
      <c r="P617" s="201"/>
      <c r="Q617" s="201"/>
      <c r="R617" s="201"/>
      <c r="S617" s="201"/>
      <c r="T617" s="201"/>
      <c r="U617" s="221"/>
      <c r="V617" s="221"/>
      <c r="W617" s="221"/>
      <c r="X617" s="221"/>
      <c r="Y617" s="221"/>
      <c r="Z617" s="221"/>
      <c r="AA617" s="221"/>
      <c r="AB617" s="221"/>
    </row>
    <row r="618" spans="1:28" ht="17" thickBot="1" x14ac:dyDescent="0.25">
      <c r="A618" s="195"/>
      <c r="B618" s="196"/>
      <c r="C618" s="221"/>
      <c r="D618" s="196"/>
      <c r="E618" s="229"/>
      <c r="F618" s="229"/>
      <c r="G618" s="229"/>
      <c r="H618" s="198"/>
      <c r="I618" s="198"/>
      <c r="J618" s="200"/>
      <c r="K618" s="340"/>
      <c r="L618" s="200"/>
      <c r="M618" s="201"/>
      <c r="N618" s="201"/>
      <c r="O618" s="201"/>
      <c r="P618" s="201"/>
      <c r="Q618" s="201"/>
      <c r="R618" s="201"/>
      <c r="S618" s="201"/>
      <c r="T618" s="201"/>
      <c r="U618" s="221"/>
      <c r="V618" s="221"/>
      <c r="W618" s="221"/>
      <c r="X618" s="221"/>
      <c r="Y618" s="221"/>
      <c r="Z618" s="221"/>
      <c r="AA618" s="221"/>
      <c r="AB618" s="221"/>
    </row>
    <row r="619" spans="1:28" ht="17" thickBot="1" x14ac:dyDescent="0.25">
      <c r="A619" s="195"/>
      <c r="B619" s="196"/>
      <c r="C619" s="221"/>
      <c r="D619" s="196"/>
      <c r="E619" s="229"/>
      <c r="F619" s="229"/>
      <c r="G619" s="229"/>
      <c r="H619" s="198"/>
      <c r="I619" s="198"/>
      <c r="J619" s="200"/>
      <c r="K619" s="340"/>
      <c r="L619" s="200"/>
      <c r="M619" s="201"/>
      <c r="N619" s="201"/>
      <c r="O619" s="201"/>
      <c r="P619" s="201"/>
      <c r="Q619" s="201"/>
      <c r="R619" s="201"/>
      <c r="S619" s="201"/>
      <c r="T619" s="201"/>
      <c r="U619" s="221"/>
      <c r="V619" s="221"/>
      <c r="W619" s="221"/>
      <c r="X619" s="221"/>
      <c r="Y619" s="221"/>
      <c r="Z619" s="221"/>
      <c r="AA619" s="221"/>
      <c r="AB619" s="221"/>
    </row>
    <row r="620" spans="1:28" ht="17" thickBot="1" x14ac:dyDescent="0.25">
      <c r="A620" s="195"/>
      <c r="B620" s="196"/>
      <c r="C620" s="221"/>
      <c r="D620" s="196"/>
      <c r="E620" s="229"/>
      <c r="F620" s="229"/>
      <c r="G620" s="229"/>
      <c r="H620" s="198"/>
      <c r="I620" s="198"/>
      <c r="J620" s="200"/>
      <c r="K620" s="340"/>
      <c r="L620" s="200"/>
      <c r="M620" s="201"/>
      <c r="N620" s="201"/>
      <c r="O620" s="201"/>
      <c r="P620" s="201"/>
      <c r="Q620" s="201"/>
      <c r="R620" s="201"/>
      <c r="S620" s="201"/>
      <c r="T620" s="201"/>
      <c r="U620" s="221"/>
      <c r="V620" s="221"/>
      <c r="W620" s="221"/>
      <c r="X620" s="221"/>
      <c r="Y620" s="221"/>
      <c r="Z620" s="221"/>
      <c r="AA620" s="221"/>
      <c r="AB620" s="221"/>
    </row>
    <row r="621" spans="1:28" ht="17" thickBot="1" x14ac:dyDescent="0.25">
      <c r="A621" s="195"/>
      <c r="B621" s="196"/>
      <c r="C621" s="221"/>
      <c r="D621" s="196"/>
      <c r="E621" s="229"/>
      <c r="F621" s="229"/>
      <c r="G621" s="229"/>
      <c r="H621" s="198"/>
      <c r="I621" s="198"/>
      <c r="J621" s="200"/>
      <c r="K621" s="340"/>
      <c r="L621" s="200"/>
      <c r="M621" s="201"/>
      <c r="N621" s="201"/>
      <c r="O621" s="201"/>
      <c r="P621" s="201"/>
      <c r="Q621" s="201"/>
      <c r="R621" s="201"/>
      <c r="S621" s="201"/>
      <c r="T621" s="201"/>
      <c r="U621" s="221"/>
      <c r="V621" s="221"/>
      <c r="W621" s="221"/>
      <c r="X621" s="221"/>
      <c r="Y621" s="221"/>
      <c r="Z621" s="221"/>
      <c r="AA621" s="221"/>
      <c r="AB621" s="221"/>
    </row>
    <row r="622" spans="1:28" ht="17" thickBot="1" x14ac:dyDescent="0.25">
      <c r="A622" s="195"/>
      <c r="B622" s="196"/>
      <c r="C622" s="221"/>
      <c r="D622" s="196"/>
      <c r="E622" s="229"/>
      <c r="F622" s="229"/>
      <c r="G622" s="229"/>
      <c r="H622" s="198"/>
      <c r="I622" s="198"/>
      <c r="J622" s="200"/>
      <c r="K622" s="340"/>
      <c r="L622" s="200"/>
      <c r="M622" s="201"/>
      <c r="N622" s="201"/>
      <c r="O622" s="201"/>
      <c r="P622" s="201"/>
      <c r="Q622" s="201"/>
      <c r="R622" s="201"/>
      <c r="S622" s="201"/>
      <c r="T622" s="201"/>
      <c r="U622" s="221"/>
      <c r="V622" s="221"/>
      <c r="W622" s="221"/>
      <c r="X622" s="221"/>
      <c r="Y622" s="221"/>
      <c r="Z622" s="221"/>
      <c r="AA622" s="221"/>
      <c r="AB622" s="221"/>
    </row>
    <row r="623" spans="1:28" ht="17" thickBot="1" x14ac:dyDescent="0.25">
      <c r="A623" s="195"/>
      <c r="B623" s="196"/>
      <c r="C623" s="221"/>
      <c r="D623" s="196"/>
      <c r="E623" s="229"/>
      <c r="F623" s="229"/>
      <c r="G623" s="229"/>
      <c r="H623" s="198"/>
      <c r="I623" s="198"/>
      <c r="J623" s="200"/>
      <c r="K623" s="340"/>
      <c r="L623" s="200"/>
      <c r="M623" s="201"/>
      <c r="N623" s="201"/>
      <c r="O623" s="201"/>
      <c r="P623" s="201"/>
      <c r="Q623" s="201"/>
      <c r="R623" s="201"/>
      <c r="S623" s="201"/>
      <c r="T623" s="201"/>
      <c r="U623" s="221"/>
      <c r="V623" s="221"/>
      <c r="W623" s="221"/>
      <c r="X623" s="221"/>
      <c r="Y623" s="221"/>
      <c r="Z623" s="221"/>
      <c r="AA623" s="221"/>
      <c r="AB623" s="221"/>
    </row>
    <row r="624" spans="1:28" ht="17" thickBot="1" x14ac:dyDescent="0.25">
      <c r="A624" s="195"/>
      <c r="B624" s="196"/>
      <c r="C624" s="221"/>
      <c r="D624" s="196"/>
      <c r="E624" s="229"/>
      <c r="F624" s="229"/>
      <c r="G624" s="229"/>
      <c r="H624" s="198"/>
      <c r="I624" s="198"/>
      <c r="J624" s="200"/>
      <c r="K624" s="340"/>
      <c r="L624" s="200"/>
      <c r="M624" s="201"/>
      <c r="N624" s="201"/>
      <c r="O624" s="201"/>
      <c r="P624" s="201"/>
      <c r="Q624" s="201"/>
      <c r="R624" s="201"/>
      <c r="S624" s="201"/>
      <c r="T624" s="201"/>
      <c r="U624" s="221"/>
      <c r="V624" s="221"/>
      <c r="W624" s="221"/>
      <c r="X624" s="221"/>
      <c r="Y624" s="221"/>
      <c r="Z624" s="221"/>
      <c r="AA624" s="221"/>
      <c r="AB624" s="221"/>
    </row>
    <row r="625" spans="1:28" ht="17" thickBot="1" x14ac:dyDescent="0.25">
      <c r="A625" s="195"/>
      <c r="B625" s="196"/>
      <c r="C625" s="221"/>
      <c r="D625" s="196"/>
      <c r="E625" s="229"/>
      <c r="F625" s="229"/>
      <c r="G625" s="229"/>
      <c r="H625" s="198"/>
      <c r="I625" s="198"/>
      <c r="J625" s="200"/>
      <c r="K625" s="340"/>
      <c r="L625" s="200"/>
      <c r="M625" s="201"/>
      <c r="N625" s="201"/>
      <c r="O625" s="201"/>
      <c r="P625" s="201"/>
      <c r="Q625" s="201"/>
      <c r="R625" s="201"/>
      <c r="S625" s="201"/>
      <c r="T625" s="201"/>
      <c r="U625" s="221"/>
      <c r="V625" s="221"/>
      <c r="W625" s="221"/>
      <c r="X625" s="221"/>
      <c r="Y625" s="221"/>
      <c r="Z625" s="221"/>
      <c r="AA625" s="221"/>
      <c r="AB625" s="221"/>
    </row>
    <row r="626" spans="1:28" ht="17" thickBot="1" x14ac:dyDescent="0.25">
      <c r="A626" s="195"/>
      <c r="B626" s="196"/>
      <c r="C626" s="221"/>
      <c r="D626" s="196"/>
      <c r="E626" s="229"/>
      <c r="F626" s="229"/>
      <c r="G626" s="229"/>
      <c r="H626" s="198"/>
      <c r="I626" s="198"/>
      <c r="J626" s="200"/>
      <c r="K626" s="340"/>
      <c r="L626" s="200"/>
      <c r="M626" s="201"/>
      <c r="N626" s="201"/>
      <c r="O626" s="201"/>
      <c r="P626" s="201"/>
      <c r="Q626" s="201"/>
      <c r="R626" s="201"/>
      <c r="S626" s="201"/>
      <c r="T626" s="201"/>
      <c r="U626" s="221"/>
      <c r="V626" s="221"/>
      <c r="W626" s="221"/>
      <c r="X626" s="221"/>
      <c r="Y626" s="221"/>
      <c r="Z626" s="221"/>
      <c r="AA626" s="221"/>
      <c r="AB626" s="221"/>
    </row>
    <row r="627" spans="1:28" ht="17" thickBot="1" x14ac:dyDescent="0.25">
      <c r="A627" s="195"/>
      <c r="B627" s="196"/>
      <c r="C627" s="221"/>
      <c r="D627" s="196"/>
      <c r="E627" s="229"/>
      <c r="F627" s="229"/>
      <c r="G627" s="229"/>
      <c r="H627" s="198"/>
      <c r="I627" s="198"/>
      <c r="J627" s="200"/>
      <c r="K627" s="340"/>
      <c r="L627" s="200"/>
      <c r="M627" s="201"/>
      <c r="N627" s="201"/>
      <c r="O627" s="201"/>
      <c r="P627" s="201"/>
      <c r="Q627" s="201"/>
      <c r="R627" s="201"/>
      <c r="S627" s="201"/>
      <c r="T627" s="201"/>
      <c r="U627" s="221"/>
      <c r="V627" s="221"/>
      <c r="W627" s="221"/>
      <c r="X627" s="221"/>
      <c r="Y627" s="221"/>
      <c r="Z627" s="221"/>
      <c r="AA627" s="221"/>
      <c r="AB627" s="221"/>
    </row>
    <row r="628" spans="1:28" ht="17" thickBot="1" x14ac:dyDescent="0.25">
      <c r="A628" s="195"/>
      <c r="B628" s="196"/>
      <c r="C628" s="221"/>
      <c r="D628" s="196"/>
      <c r="E628" s="229"/>
      <c r="F628" s="229"/>
      <c r="G628" s="229"/>
      <c r="H628" s="198"/>
      <c r="I628" s="198"/>
      <c r="J628" s="200"/>
      <c r="K628" s="340"/>
      <c r="L628" s="200"/>
      <c r="M628" s="201"/>
      <c r="N628" s="201"/>
      <c r="O628" s="201"/>
      <c r="P628" s="201"/>
      <c r="Q628" s="201"/>
      <c r="R628" s="201"/>
      <c r="S628" s="201"/>
      <c r="T628" s="201"/>
      <c r="U628" s="221"/>
      <c r="V628" s="221"/>
      <c r="W628" s="221"/>
      <c r="X628" s="221"/>
      <c r="Y628" s="221"/>
      <c r="Z628" s="221"/>
      <c r="AA628" s="221"/>
      <c r="AB628" s="221"/>
    </row>
    <row r="629" spans="1:28" ht="17" thickBot="1" x14ac:dyDescent="0.25">
      <c r="A629" s="195"/>
      <c r="B629" s="196"/>
      <c r="C629" s="221"/>
      <c r="D629" s="196"/>
      <c r="E629" s="229"/>
      <c r="F629" s="229"/>
      <c r="G629" s="229"/>
      <c r="H629" s="198"/>
      <c r="I629" s="198"/>
      <c r="J629" s="200"/>
      <c r="K629" s="340"/>
      <c r="L629" s="200"/>
      <c r="M629" s="201"/>
      <c r="N629" s="201"/>
      <c r="O629" s="201"/>
      <c r="P629" s="201"/>
      <c r="Q629" s="201"/>
      <c r="R629" s="201"/>
      <c r="S629" s="201"/>
      <c r="T629" s="201"/>
      <c r="U629" s="221"/>
      <c r="V629" s="221"/>
      <c r="W629" s="221"/>
      <c r="X629" s="221"/>
      <c r="Y629" s="221"/>
      <c r="Z629" s="221"/>
      <c r="AA629" s="221"/>
      <c r="AB629" s="221"/>
    </row>
    <row r="630" spans="1:28" ht="17" thickBot="1" x14ac:dyDescent="0.25">
      <c r="A630" s="195"/>
      <c r="B630" s="196"/>
      <c r="C630" s="221"/>
      <c r="D630" s="196"/>
      <c r="E630" s="229"/>
      <c r="F630" s="229"/>
      <c r="G630" s="229"/>
      <c r="H630" s="198"/>
      <c r="I630" s="198"/>
      <c r="J630" s="200"/>
      <c r="K630" s="340"/>
      <c r="L630" s="200"/>
      <c r="M630" s="201"/>
      <c r="N630" s="201"/>
      <c r="O630" s="201"/>
      <c r="P630" s="201"/>
      <c r="Q630" s="201"/>
      <c r="R630" s="201"/>
      <c r="S630" s="201"/>
      <c r="T630" s="201"/>
      <c r="U630" s="221"/>
      <c r="V630" s="221"/>
      <c r="W630" s="221"/>
      <c r="X630" s="221"/>
      <c r="Y630" s="221"/>
      <c r="Z630" s="221"/>
      <c r="AA630" s="221"/>
      <c r="AB630" s="221"/>
    </row>
    <row r="631" spans="1:28" ht="17" thickBot="1" x14ac:dyDescent="0.25">
      <c r="A631" s="195"/>
      <c r="B631" s="196"/>
      <c r="C631" s="221"/>
      <c r="D631" s="196"/>
      <c r="E631" s="229"/>
      <c r="F631" s="229"/>
      <c r="G631" s="229"/>
      <c r="H631" s="198"/>
      <c r="I631" s="198"/>
      <c r="J631" s="200"/>
      <c r="K631" s="340"/>
      <c r="L631" s="200"/>
      <c r="M631" s="201"/>
      <c r="N631" s="201"/>
      <c r="O631" s="201"/>
      <c r="P631" s="201"/>
      <c r="Q631" s="201"/>
      <c r="R631" s="201"/>
      <c r="S631" s="201"/>
      <c r="T631" s="201"/>
      <c r="U631" s="221"/>
      <c r="V631" s="221"/>
      <c r="W631" s="221"/>
      <c r="X631" s="221"/>
      <c r="Y631" s="221"/>
      <c r="Z631" s="221"/>
      <c r="AA631" s="221"/>
      <c r="AB631" s="221"/>
    </row>
    <row r="632" spans="1:28" ht="17" thickBot="1" x14ac:dyDescent="0.25">
      <c r="A632" s="195"/>
      <c r="B632" s="196"/>
      <c r="C632" s="221"/>
      <c r="D632" s="196"/>
      <c r="E632" s="229"/>
      <c r="F632" s="229"/>
      <c r="G632" s="229"/>
      <c r="H632" s="198"/>
      <c r="I632" s="198"/>
      <c r="J632" s="200"/>
      <c r="K632" s="340"/>
      <c r="L632" s="200"/>
      <c r="M632" s="201"/>
      <c r="N632" s="201"/>
      <c r="O632" s="201"/>
      <c r="P632" s="201"/>
      <c r="Q632" s="201"/>
      <c r="R632" s="201"/>
      <c r="S632" s="201"/>
      <c r="T632" s="201"/>
      <c r="U632" s="221"/>
      <c r="V632" s="221"/>
      <c r="W632" s="221"/>
      <c r="X632" s="221"/>
      <c r="Y632" s="221"/>
      <c r="Z632" s="221"/>
      <c r="AA632" s="221"/>
      <c r="AB632" s="221"/>
    </row>
    <row r="633" spans="1:28" ht="17" thickBot="1" x14ac:dyDescent="0.25">
      <c r="A633" s="195"/>
      <c r="B633" s="196"/>
      <c r="C633" s="221"/>
      <c r="D633" s="196"/>
      <c r="E633" s="229"/>
      <c r="F633" s="229"/>
      <c r="G633" s="229"/>
      <c r="H633" s="198"/>
      <c r="I633" s="198"/>
      <c r="J633" s="200"/>
      <c r="K633" s="340"/>
      <c r="L633" s="200"/>
      <c r="M633" s="201"/>
      <c r="N633" s="201"/>
      <c r="O633" s="201"/>
      <c r="P633" s="201"/>
      <c r="Q633" s="201"/>
      <c r="R633" s="201"/>
      <c r="S633" s="201"/>
      <c r="T633" s="201"/>
      <c r="U633" s="221"/>
      <c r="V633" s="221"/>
      <c r="W633" s="221"/>
      <c r="X633" s="221"/>
      <c r="Y633" s="221"/>
      <c r="Z633" s="221"/>
      <c r="AA633" s="221"/>
      <c r="AB633" s="221"/>
    </row>
    <row r="634" spans="1:28" ht="17" thickBot="1" x14ac:dyDescent="0.25">
      <c r="A634" s="195"/>
      <c r="B634" s="196"/>
      <c r="C634" s="221"/>
      <c r="D634" s="196"/>
      <c r="E634" s="229"/>
      <c r="F634" s="229"/>
      <c r="G634" s="229"/>
      <c r="H634" s="198"/>
      <c r="I634" s="198"/>
      <c r="J634" s="200"/>
      <c r="K634" s="340"/>
      <c r="L634" s="200"/>
      <c r="M634" s="201"/>
      <c r="N634" s="201"/>
      <c r="O634" s="201"/>
      <c r="P634" s="201"/>
      <c r="Q634" s="201"/>
      <c r="R634" s="201"/>
      <c r="S634" s="201"/>
      <c r="T634" s="201"/>
      <c r="U634" s="221"/>
      <c r="V634" s="221"/>
      <c r="W634" s="221"/>
      <c r="X634" s="221"/>
      <c r="Y634" s="221"/>
      <c r="Z634" s="221"/>
      <c r="AA634" s="221"/>
      <c r="AB634" s="221"/>
    </row>
    <row r="635" spans="1:28" ht="17" thickBot="1" x14ac:dyDescent="0.25">
      <c r="A635" s="195"/>
      <c r="B635" s="196"/>
      <c r="C635" s="221"/>
      <c r="D635" s="196"/>
      <c r="E635" s="229"/>
      <c r="F635" s="229"/>
      <c r="G635" s="229"/>
      <c r="H635" s="198"/>
      <c r="I635" s="198"/>
      <c r="J635" s="200"/>
      <c r="K635" s="340"/>
      <c r="L635" s="200"/>
      <c r="M635" s="201"/>
      <c r="N635" s="201"/>
      <c r="O635" s="201"/>
      <c r="P635" s="201"/>
      <c r="Q635" s="201"/>
      <c r="R635" s="201"/>
      <c r="S635" s="201"/>
      <c r="T635" s="201"/>
      <c r="U635" s="221"/>
      <c r="V635" s="221"/>
      <c r="W635" s="221"/>
      <c r="X635" s="221"/>
      <c r="Y635" s="221"/>
      <c r="Z635" s="221"/>
      <c r="AA635" s="221"/>
      <c r="AB635" s="221"/>
    </row>
    <row r="636" spans="1:28" ht="17" thickBot="1" x14ac:dyDescent="0.25">
      <c r="A636" s="195"/>
      <c r="B636" s="196"/>
      <c r="C636" s="221"/>
      <c r="D636" s="196"/>
      <c r="E636" s="229"/>
      <c r="F636" s="229"/>
      <c r="G636" s="229"/>
      <c r="H636" s="198"/>
      <c r="I636" s="198"/>
      <c r="J636" s="200"/>
      <c r="K636" s="340"/>
      <c r="L636" s="200"/>
      <c r="M636" s="201"/>
      <c r="N636" s="201"/>
      <c r="O636" s="201"/>
      <c r="P636" s="201"/>
      <c r="Q636" s="201"/>
      <c r="R636" s="201"/>
      <c r="S636" s="201"/>
      <c r="T636" s="201"/>
      <c r="U636" s="221"/>
      <c r="V636" s="221"/>
      <c r="W636" s="221"/>
      <c r="X636" s="221"/>
      <c r="Y636" s="221"/>
      <c r="Z636" s="221"/>
      <c r="AA636" s="221"/>
      <c r="AB636" s="221"/>
    </row>
    <row r="637" spans="1:28" ht="17" thickBot="1" x14ac:dyDescent="0.25">
      <c r="A637" s="195"/>
      <c r="B637" s="196"/>
      <c r="C637" s="221"/>
      <c r="D637" s="196"/>
      <c r="E637" s="229"/>
      <c r="F637" s="229"/>
      <c r="G637" s="229"/>
      <c r="H637" s="198"/>
      <c r="I637" s="198"/>
      <c r="J637" s="200"/>
      <c r="K637" s="340"/>
      <c r="L637" s="200"/>
      <c r="M637" s="201"/>
      <c r="N637" s="201"/>
      <c r="O637" s="201"/>
      <c r="P637" s="201"/>
      <c r="Q637" s="201"/>
      <c r="R637" s="201"/>
      <c r="S637" s="201"/>
      <c r="T637" s="201"/>
      <c r="U637" s="221"/>
      <c r="V637" s="221"/>
      <c r="W637" s="221"/>
      <c r="X637" s="221"/>
      <c r="Y637" s="221"/>
      <c r="Z637" s="221"/>
      <c r="AA637" s="221"/>
      <c r="AB637" s="221"/>
    </row>
    <row r="638" spans="1:28" ht="17" thickBot="1" x14ac:dyDescent="0.25">
      <c r="A638" s="195"/>
      <c r="B638" s="196"/>
      <c r="C638" s="221"/>
      <c r="D638" s="196"/>
      <c r="E638" s="229"/>
      <c r="F638" s="229"/>
      <c r="G638" s="229"/>
      <c r="H638" s="198"/>
      <c r="I638" s="198"/>
      <c r="J638" s="200"/>
      <c r="K638" s="340"/>
      <c r="L638" s="200"/>
      <c r="M638" s="201"/>
      <c r="N638" s="201"/>
      <c r="O638" s="201"/>
      <c r="P638" s="201"/>
      <c r="Q638" s="201"/>
      <c r="R638" s="201"/>
      <c r="S638" s="201"/>
      <c r="T638" s="201"/>
      <c r="U638" s="221"/>
      <c r="V638" s="221"/>
      <c r="W638" s="221"/>
      <c r="X638" s="221"/>
      <c r="Y638" s="221"/>
      <c r="Z638" s="221"/>
      <c r="AA638" s="221"/>
      <c r="AB638" s="221"/>
    </row>
    <row r="639" spans="1:28" ht="17" thickBot="1" x14ac:dyDescent="0.25">
      <c r="A639" s="195"/>
      <c r="B639" s="196"/>
      <c r="C639" s="221"/>
      <c r="D639" s="196"/>
      <c r="E639" s="229"/>
      <c r="F639" s="229"/>
      <c r="G639" s="229"/>
      <c r="H639" s="198"/>
      <c r="I639" s="198"/>
      <c r="J639" s="200"/>
      <c r="K639" s="340"/>
      <c r="L639" s="200"/>
      <c r="M639" s="201"/>
      <c r="N639" s="201"/>
      <c r="O639" s="201"/>
      <c r="P639" s="201"/>
      <c r="Q639" s="201"/>
      <c r="R639" s="201"/>
      <c r="S639" s="201"/>
      <c r="T639" s="201"/>
      <c r="U639" s="221"/>
      <c r="V639" s="221"/>
      <c r="W639" s="221"/>
      <c r="X639" s="221"/>
      <c r="Y639" s="221"/>
      <c r="Z639" s="221"/>
      <c r="AA639" s="221"/>
      <c r="AB639" s="221"/>
    </row>
    <row r="640" spans="1:28" ht="17" thickBot="1" x14ac:dyDescent="0.25">
      <c r="A640" s="195"/>
      <c r="B640" s="196"/>
      <c r="C640" s="221"/>
      <c r="D640" s="196"/>
      <c r="E640" s="229"/>
      <c r="F640" s="229"/>
      <c r="G640" s="229"/>
      <c r="H640" s="198"/>
      <c r="I640" s="198"/>
      <c r="J640" s="200"/>
      <c r="K640" s="340"/>
      <c r="L640" s="200"/>
      <c r="M640" s="201"/>
      <c r="N640" s="201"/>
      <c r="O640" s="201"/>
      <c r="P640" s="201"/>
      <c r="Q640" s="201"/>
      <c r="R640" s="201"/>
      <c r="S640" s="201"/>
      <c r="T640" s="201"/>
      <c r="U640" s="221"/>
      <c r="V640" s="221"/>
      <c r="W640" s="221"/>
      <c r="X640" s="221"/>
      <c r="Y640" s="221"/>
      <c r="Z640" s="221"/>
      <c r="AA640" s="221"/>
      <c r="AB640" s="221"/>
    </row>
    <row r="641" spans="1:28" ht="17" thickBot="1" x14ac:dyDescent="0.25">
      <c r="A641" s="195"/>
      <c r="B641" s="196"/>
      <c r="C641" s="221"/>
      <c r="D641" s="196"/>
      <c r="E641" s="229"/>
      <c r="F641" s="229"/>
      <c r="G641" s="229"/>
      <c r="H641" s="198"/>
      <c r="I641" s="198"/>
      <c r="J641" s="200"/>
      <c r="K641" s="340"/>
      <c r="L641" s="200"/>
      <c r="M641" s="201"/>
      <c r="N641" s="201"/>
      <c r="O641" s="201"/>
      <c r="P641" s="201"/>
      <c r="Q641" s="201"/>
      <c r="R641" s="201"/>
      <c r="S641" s="201"/>
      <c r="T641" s="201"/>
      <c r="U641" s="221"/>
      <c r="V641" s="221"/>
      <c r="W641" s="221"/>
      <c r="X641" s="221"/>
      <c r="Y641" s="221"/>
      <c r="Z641" s="221"/>
      <c r="AA641" s="221"/>
      <c r="AB641" s="221"/>
    </row>
    <row r="642" spans="1:28" ht="17" thickBot="1" x14ac:dyDescent="0.25">
      <c r="A642" s="195"/>
      <c r="B642" s="196"/>
      <c r="C642" s="221"/>
      <c r="D642" s="196"/>
      <c r="E642" s="229"/>
      <c r="F642" s="229"/>
      <c r="G642" s="229"/>
      <c r="H642" s="198"/>
      <c r="I642" s="198"/>
      <c r="J642" s="200"/>
      <c r="K642" s="340"/>
      <c r="L642" s="200"/>
      <c r="M642" s="201"/>
      <c r="N642" s="201"/>
      <c r="O642" s="201"/>
      <c r="P642" s="201"/>
      <c r="Q642" s="201"/>
      <c r="R642" s="201"/>
      <c r="S642" s="201"/>
      <c r="T642" s="201"/>
      <c r="U642" s="221"/>
      <c r="V642" s="221"/>
      <c r="W642" s="221"/>
      <c r="X642" s="221"/>
      <c r="Y642" s="221"/>
      <c r="Z642" s="221"/>
      <c r="AA642" s="221"/>
      <c r="AB642" s="221"/>
    </row>
    <row r="643" spans="1:28" ht="17" thickBot="1" x14ac:dyDescent="0.25">
      <c r="A643" s="195"/>
      <c r="B643" s="196"/>
      <c r="C643" s="221"/>
      <c r="D643" s="196"/>
      <c r="E643" s="229"/>
      <c r="F643" s="229"/>
      <c r="G643" s="229"/>
      <c r="H643" s="198"/>
      <c r="I643" s="198"/>
      <c r="J643" s="200"/>
      <c r="K643" s="340"/>
      <c r="L643" s="200"/>
      <c r="M643" s="201"/>
      <c r="N643" s="201"/>
      <c r="O643" s="201"/>
      <c r="P643" s="201"/>
      <c r="Q643" s="201"/>
      <c r="R643" s="201"/>
      <c r="S643" s="201"/>
      <c r="T643" s="201"/>
      <c r="U643" s="221"/>
      <c r="V643" s="221"/>
      <c r="W643" s="221"/>
      <c r="X643" s="221"/>
      <c r="Y643" s="221"/>
      <c r="Z643" s="221"/>
      <c r="AA643" s="221"/>
      <c r="AB643" s="221"/>
    </row>
    <row r="644" spans="1:28" ht="17" thickBot="1" x14ac:dyDescent="0.25">
      <c r="A644" s="195"/>
      <c r="B644" s="196"/>
      <c r="C644" s="221"/>
      <c r="D644" s="196"/>
      <c r="E644" s="229"/>
      <c r="F644" s="229"/>
      <c r="G644" s="229"/>
      <c r="H644" s="198"/>
      <c r="I644" s="198"/>
      <c r="J644" s="200"/>
      <c r="K644" s="340"/>
      <c r="L644" s="200"/>
      <c r="M644" s="201"/>
      <c r="N644" s="201"/>
      <c r="O644" s="201"/>
      <c r="P644" s="201"/>
      <c r="Q644" s="201"/>
      <c r="R644" s="201"/>
      <c r="S644" s="201"/>
      <c r="T644" s="201"/>
      <c r="U644" s="221"/>
      <c r="V644" s="221"/>
      <c r="W644" s="221"/>
      <c r="X644" s="221"/>
      <c r="Y644" s="221"/>
      <c r="Z644" s="221"/>
      <c r="AA644" s="221"/>
      <c r="AB644" s="221"/>
    </row>
    <row r="645" spans="1:28" ht="17" thickBot="1" x14ac:dyDescent="0.25">
      <c r="A645" s="195"/>
      <c r="B645" s="196"/>
      <c r="C645" s="221"/>
      <c r="D645" s="196"/>
      <c r="E645" s="229"/>
      <c r="F645" s="229"/>
      <c r="G645" s="229"/>
      <c r="H645" s="198"/>
      <c r="I645" s="198"/>
      <c r="J645" s="200"/>
      <c r="K645" s="340"/>
      <c r="L645" s="200"/>
      <c r="M645" s="201"/>
      <c r="N645" s="201"/>
      <c r="O645" s="201"/>
      <c r="P645" s="201"/>
      <c r="Q645" s="201"/>
      <c r="R645" s="201"/>
      <c r="S645" s="201"/>
      <c r="T645" s="201"/>
      <c r="U645" s="221"/>
      <c r="V645" s="221"/>
      <c r="W645" s="221"/>
      <c r="X645" s="221"/>
      <c r="Y645" s="221"/>
      <c r="Z645" s="221"/>
      <c r="AA645" s="221"/>
      <c r="AB645" s="221"/>
    </row>
    <row r="646" spans="1:28" ht="17" thickBot="1" x14ac:dyDescent="0.25">
      <c r="A646" s="195"/>
      <c r="B646" s="196"/>
      <c r="C646" s="221"/>
      <c r="D646" s="196"/>
      <c r="E646" s="229"/>
      <c r="F646" s="229"/>
      <c r="G646" s="229"/>
      <c r="H646" s="198"/>
      <c r="I646" s="198"/>
      <c r="J646" s="200"/>
      <c r="K646" s="340"/>
      <c r="L646" s="200"/>
      <c r="M646" s="201"/>
      <c r="N646" s="201"/>
      <c r="O646" s="201"/>
      <c r="P646" s="201"/>
      <c r="Q646" s="201"/>
      <c r="R646" s="201"/>
      <c r="S646" s="201"/>
      <c r="T646" s="201"/>
      <c r="U646" s="221"/>
      <c r="V646" s="221"/>
      <c r="W646" s="221"/>
      <c r="X646" s="221"/>
      <c r="Y646" s="221"/>
      <c r="Z646" s="221"/>
      <c r="AA646" s="221"/>
      <c r="AB646" s="221"/>
    </row>
    <row r="647" spans="1:28" ht="17" thickBot="1" x14ac:dyDescent="0.25">
      <c r="A647" s="195"/>
      <c r="B647" s="196"/>
      <c r="C647" s="221"/>
      <c r="D647" s="196"/>
      <c r="E647" s="229"/>
      <c r="F647" s="229"/>
      <c r="G647" s="229"/>
      <c r="H647" s="198"/>
      <c r="I647" s="198"/>
      <c r="J647" s="200"/>
      <c r="K647" s="340"/>
      <c r="L647" s="200"/>
      <c r="M647" s="201"/>
      <c r="N647" s="201"/>
      <c r="O647" s="201"/>
      <c r="P647" s="201"/>
      <c r="Q647" s="201"/>
      <c r="R647" s="201"/>
      <c r="S647" s="201"/>
      <c r="T647" s="201"/>
      <c r="U647" s="221"/>
      <c r="V647" s="221"/>
      <c r="W647" s="221"/>
      <c r="X647" s="221"/>
      <c r="Y647" s="221"/>
      <c r="Z647" s="221"/>
      <c r="AA647" s="221"/>
      <c r="AB647" s="221"/>
    </row>
    <row r="648" spans="1:28" ht="17" thickBot="1" x14ac:dyDescent="0.25">
      <c r="A648" s="195"/>
      <c r="B648" s="196"/>
      <c r="C648" s="221"/>
      <c r="D648" s="196"/>
      <c r="E648" s="229"/>
      <c r="F648" s="229"/>
      <c r="G648" s="229"/>
      <c r="H648" s="198"/>
      <c r="I648" s="198"/>
      <c r="J648" s="200"/>
      <c r="K648" s="340"/>
      <c r="L648" s="200"/>
      <c r="M648" s="201"/>
      <c r="N648" s="201"/>
      <c r="O648" s="201"/>
      <c r="P648" s="201"/>
      <c r="Q648" s="201"/>
      <c r="R648" s="201"/>
      <c r="S648" s="201"/>
      <c r="T648" s="201"/>
      <c r="U648" s="221"/>
      <c r="V648" s="221"/>
      <c r="W648" s="221"/>
      <c r="X648" s="221"/>
      <c r="Y648" s="221"/>
      <c r="Z648" s="221"/>
      <c r="AA648" s="221"/>
      <c r="AB648" s="221"/>
    </row>
    <row r="649" spans="1:28" ht="17" thickBot="1" x14ac:dyDescent="0.25">
      <c r="A649" s="195"/>
      <c r="B649" s="196"/>
      <c r="C649" s="221"/>
      <c r="D649" s="196"/>
      <c r="E649" s="229"/>
      <c r="F649" s="229"/>
      <c r="G649" s="229"/>
      <c r="H649" s="198"/>
      <c r="I649" s="198"/>
      <c r="J649" s="200"/>
      <c r="K649" s="340"/>
      <c r="L649" s="200"/>
      <c r="M649" s="201"/>
      <c r="N649" s="201"/>
      <c r="O649" s="201"/>
      <c r="P649" s="201"/>
      <c r="Q649" s="201"/>
      <c r="R649" s="201"/>
      <c r="S649" s="201"/>
      <c r="T649" s="201"/>
      <c r="U649" s="221"/>
      <c r="V649" s="221"/>
      <c r="W649" s="221"/>
      <c r="X649" s="221"/>
      <c r="Y649" s="221"/>
      <c r="Z649" s="221"/>
      <c r="AA649" s="221"/>
      <c r="AB649" s="221"/>
    </row>
    <row r="650" spans="1:28" ht="17" thickBot="1" x14ac:dyDescent="0.25">
      <c r="A650" s="195"/>
      <c r="B650" s="196"/>
      <c r="C650" s="221"/>
      <c r="D650" s="196"/>
      <c r="E650" s="229"/>
      <c r="F650" s="229"/>
      <c r="G650" s="229"/>
      <c r="H650" s="198"/>
      <c r="I650" s="198"/>
      <c r="J650" s="200"/>
      <c r="K650" s="340"/>
      <c r="L650" s="200"/>
      <c r="M650" s="201"/>
      <c r="N650" s="201"/>
      <c r="O650" s="201"/>
      <c r="P650" s="201"/>
      <c r="Q650" s="201"/>
      <c r="R650" s="201"/>
      <c r="S650" s="201"/>
      <c r="T650" s="201"/>
      <c r="U650" s="221"/>
      <c r="V650" s="221"/>
      <c r="W650" s="221"/>
      <c r="X650" s="221"/>
      <c r="Y650" s="221"/>
      <c r="Z650" s="221"/>
      <c r="AA650" s="221"/>
      <c r="AB650" s="221"/>
    </row>
    <row r="651" spans="1:28" ht="17" thickBot="1" x14ac:dyDescent="0.25">
      <c r="A651" s="195"/>
      <c r="B651" s="196"/>
      <c r="C651" s="221"/>
      <c r="D651" s="196"/>
      <c r="E651" s="229"/>
      <c r="F651" s="229"/>
      <c r="G651" s="229"/>
      <c r="H651" s="198"/>
      <c r="I651" s="198"/>
      <c r="J651" s="200"/>
      <c r="K651" s="340"/>
      <c r="L651" s="200"/>
      <c r="M651" s="201"/>
      <c r="N651" s="201"/>
      <c r="O651" s="201"/>
      <c r="P651" s="201"/>
      <c r="Q651" s="201"/>
      <c r="R651" s="201"/>
      <c r="S651" s="201"/>
      <c r="T651" s="201"/>
      <c r="U651" s="221"/>
      <c r="V651" s="221"/>
      <c r="W651" s="221"/>
      <c r="X651" s="221"/>
      <c r="Y651" s="221"/>
      <c r="Z651" s="221"/>
      <c r="AA651" s="221"/>
      <c r="AB651" s="221"/>
    </row>
    <row r="652" spans="1:28" ht="17" thickBot="1" x14ac:dyDescent="0.25">
      <c r="A652" s="195"/>
      <c r="B652" s="196"/>
      <c r="C652" s="221"/>
      <c r="D652" s="196"/>
      <c r="E652" s="229"/>
      <c r="F652" s="229"/>
      <c r="G652" s="229"/>
      <c r="H652" s="198"/>
      <c r="I652" s="198"/>
      <c r="J652" s="200"/>
      <c r="K652" s="340"/>
      <c r="L652" s="200"/>
      <c r="M652" s="201"/>
      <c r="N652" s="201"/>
      <c r="O652" s="201"/>
      <c r="P652" s="201"/>
      <c r="Q652" s="201"/>
      <c r="R652" s="201"/>
      <c r="S652" s="201"/>
      <c r="T652" s="201"/>
      <c r="U652" s="221"/>
      <c r="V652" s="221"/>
      <c r="W652" s="221"/>
      <c r="X652" s="221"/>
      <c r="Y652" s="221"/>
      <c r="Z652" s="221"/>
      <c r="AA652" s="221"/>
      <c r="AB652" s="221"/>
    </row>
    <row r="653" spans="1:28" ht="17" thickBot="1" x14ac:dyDescent="0.25">
      <c r="A653" s="195"/>
      <c r="B653" s="196"/>
      <c r="C653" s="221"/>
      <c r="D653" s="196"/>
      <c r="E653" s="229"/>
      <c r="F653" s="229"/>
      <c r="G653" s="229"/>
      <c r="H653" s="198"/>
      <c r="I653" s="198"/>
      <c r="J653" s="200"/>
      <c r="K653" s="340"/>
      <c r="L653" s="200"/>
      <c r="M653" s="201"/>
      <c r="N653" s="201"/>
      <c r="O653" s="201"/>
      <c r="P653" s="201"/>
      <c r="Q653" s="201"/>
      <c r="R653" s="201"/>
      <c r="S653" s="201"/>
      <c r="T653" s="201"/>
      <c r="U653" s="221"/>
      <c r="V653" s="221"/>
      <c r="W653" s="221"/>
      <c r="X653" s="221"/>
      <c r="Y653" s="221"/>
      <c r="Z653" s="221"/>
      <c r="AA653" s="221"/>
      <c r="AB653" s="221"/>
    </row>
    <row r="654" spans="1:28" ht="17" thickBot="1" x14ac:dyDescent="0.25">
      <c r="A654" s="195"/>
      <c r="B654" s="196"/>
      <c r="C654" s="221"/>
      <c r="D654" s="196"/>
      <c r="E654" s="229"/>
      <c r="F654" s="229"/>
      <c r="G654" s="229"/>
      <c r="H654" s="198"/>
      <c r="I654" s="198"/>
      <c r="J654" s="200"/>
      <c r="K654" s="340"/>
      <c r="L654" s="200"/>
      <c r="M654" s="201"/>
      <c r="N654" s="201"/>
      <c r="O654" s="201"/>
      <c r="P654" s="201"/>
      <c r="Q654" s="201"/>
      <c r="R654" s="201"/>
      <c r="S654" s="201"/>
      <c r="T654" s="201"/>
      <c r="U654" s="221"/>
      <c r="V654" s="221"/>
      <c r="W654" s="221"/>
      <c r="X654" s="221"/>
      <c r="Y654" s="221"/>
      <c r="Z654" s="221"/>
      <c r="AA654" s="221"/>
      <c r="AB654" s="221"/>
    </row>
    <row r="655" spans="1:28" ht="17" thickBot="1" x14ac:dyDescent="0.25">
      <c r="A655" s="195"/>
      <c r="B655" s="196"/>
      <c r="C655" s="221"/>
      <c r="D655" s="196"/>
      <c r="E655" s="229"/>
      <c r="F655" s="229"/>
      <c r="G655" s="229"/>
      <c r="H655" s="198"/>
      <c r="I655" s="198"/>
      <c r="J655" s="200"/>
      <c r="K655" s="340"/>
      <c r="L655" s="200"/>
      <c r="M655" s="201"/>
      <c r="N655" s="201"/>
      <c r="O655" s="201"/>
      <c r="P655" s="201"/>
      <c r="Q655" s="201"/>
      <c r="R655" s="201"/>
      <c r="S655" s="201"/>
      <c r="T655" s="201"/>
      <c r="U655" s="221"/>
      <c r="V655" s="221"/>
      <c r="W655" s="221"/>
      <c r="X655" s="221"/>
      <c r="Y655" s="221"/>
      <c r="Z655" s="221"/>
      <c r="AA655" s="221"/>
      <c r="AB655" s="221"/>
    </row>
    <row r="656" spans="1:28" ht="17" thickBot="1" x14ac:dyDescent="0.25">
      <c r="A656" s="195"/>
      <c r="B656" s="196"/>
      <c r="C656" s="221"/>
      <c r="D656" s="196"/>
      <c r="E656" s="229"/>
      <c r="F656" s="229"/>
      <c r="G656" s="229"/>
      <c r="H656" s="198"/>
      <c r="I656" s="198"/>
      <c r="J656" s="200"/>
      <c r="K656" s="340"/>
      <c r="L656" s="200"/>
      <c r="M656" s="201"/>
      <c r="N656" s="201"/>
      <c r="O656" s="201"/>
      <c r="P656" s="201"/>
      <c r="Q656" s="201"/>
      <c r="R656" s="201"/>
      <c r="S656" s="201"/>
      <c r="T656" s="201"/>
      <c r="U656" s="221"/>
      <c r="V656" s="221"/>
      <c r="W656" s="221"/>
      <c r="X656" s="221"/>
      <c r="Y656" s="221"/>
      <c r="Z656" s="221"/>
      <c r="AA656" s="221"/>
      <c r="AB656" s="221"/>
    </row>
    <row r="657" spans="1:28" ht="17" thickBot="1" x14ac:dyDescent="0.25">
      <c r="A657" s="195"/>
      <c r="B657" s="196"/>
      <c r="C657" s="221"/>
      <c r="D657" s="196"/>
      <c r="E657" s="229"/>
      <c r="F657" s="229"/>
      <c r="G657" s="229"/>
      <c r="H657" s="198"/>
      <c r="I657" s="198"/>
      <c r="J657" s="200"/>
      <c r="K657" s="340"/>
      <c r="L657" s="200"/>
      <c r="M657" s="201"/>
      <c r="N657" s="201"/>
      <c r="O657" s="201"/>
      <c r="P657" s="201"/>
      <c r="Q657" s="201"/>
      <c r="R657" s="201"/>
      <c r="S657" s="201"/>
      <c r="T657" s="201"/>
      <c r="U657" s="221"/>
      <c r="V657" s="221"/>
      <c r="W657" s="221"/>
      <c r="X657" s="221"/>
      <c r="Y657" s="221"/>
      <c r="Z657" s="221"/>
      <c r="AA657" s="221"/>
      <c r="AB657" s="221"/>
    </row>
    <row r="658" spans="1:28" ht="17" thickBot="1" x14ac:dyDescent="0.25">
      <c r="A658" s="195"/>
      <c r="B658" s="196"/>
      <c r="C658" s="221"/>
      <c r="D658" s="196"/>
      <c r="E658" s="229"/>
      <c r="F658" s="229"/>
      <c r="G658" s="229"/>
      <c r="H658" s="198"/>
      <c r="I658" s="198"/>
      <c r="J658" s="200"/>
      <c r="K658" s="340"/>
      <c r="L658" s="200"/>
      <c r="M658" s="201"/>
      <c r="N658" s="201"/>
      <c r="O658" s="201"/>
      <c r="P658" s="201"/>
      <c r="Q658" s="201"/>
      <c r="R658" s="201"/>
      <c r="S658" s="201"/>
      <c r="T658" s="201"/>
      <c r="U658" s="221"/>
      <c r="V658" s="221"/>
      <c r="W658" s="221"/>
      <c r="X658" s="221"/>
      <c r="Y658" s="221"/>
      <c r="Z658" s="221"/>
      <c r="AA658" s="221"/>
      <c r="AB658" s="221"/>
    </row>
    <row r="659" spans="1:28" ht="17" thickBot="1" x14ac:dyDescent="0.25">
      <c r="A659" s="195"/>
      <c r="B659" s="196"/>
      <c r="C659" s="221"/>
      <c r="D659" s="196"/>
      <c r="E659" s="229"/>
      <c r="F659" s="229"/>
      <c r="G659" s="229"/>
      <c r="H659" s="198"/>
      <c r="I659" s="198"/>
      <c r="J659" s="200"/>
      <c r="K659" s="340"/>
      <c r="L659" s="200"/>
      <c r="M659" s="201"/>
      <c r="N659" s="201"/>
      <c r="O659" s="201"/>
      <c r="P659" s="201"/>
      <c r="Q659" s="201"/>
      <c r="R659" s="201"/>
      <c r="S659" s="201"/>
      <c r="T659" s="201"/>
      <c r="U659" s="221"/>
      <c r="V659" s="221"/>
      <c r="W659" s="221"/>
      <c r="X659" s="221"/>
      <c r="Y659" s="221"/>
      <c r="Z659" s="221"/>
      <c r="AA659" s="221"/>
      <c r="AB659" s="221"/>
    </row>
    <row r="660" spans="1:28" ht="17" thickBot="1" x14ac:dyDescent="0.25">
      <c r="A660" s="195"/>
      <c r="B660" s="196"/>
      <c r="C660" s="221"/>
      <c r="D660" s="196"/>
      <c r="E660" s="229"/>
      <c r="F660" s="229"/>
      <c r="G660" s="229"/>
      <c r="H660" s="198"/>
      <c r="I660" s="198"/>
      <c r="J660" s="200"/>
      <c r="K660" s="340"/>
      <c r="L660" s="200"/>
      <c r="M660" s="201"/>
      <c r="N660" s="201"/>
      <c r="O660" s="201"/>
      <c r="P660" s="201"/>
      <c r="Q660" s="201"/>
      <c r="R660" s="201"/>
      <c r="S660" s="201"/>
      <c r="T660" s="201"/>
      <c r="U660" s="221"/>
      <c r="V660" s="221"/>
      <c r="W660" s="221"/>
      <c r="X660" s="221"/>
      <c r="Y660" s="221"/>
      <c r="Z660" s="221"/>
      <c r="AA660" s="221"/>
      <c r="AB660" s="221"/>
    </row>
    <row r="661" spans="1:28" ht="17" thickBot="1" x14ac:dyDescent="0.25">
      <c r="A661" s="195"/>
      <c r="B661" s="196"/>
      <c r="C661" s="221"/>
      <c r="D661" s="196"/>
      <c r="E661" s="229"/>
      <c r="F661" s="229"/>
      <c r="G661" s="229"/>
      <c r="H661" s="198"/>
      <c r="I661" s="198"/>
      <c r="J661" s="200"/>
      <c r="K661" s="340"/>
      <c r="L661" s="200"/>
      <c r="M661" s="201"/>
      <c r="N661" s="201"/>
      <c r="O661" s="201"/>
      <c r="P661" s="201"/>
      <c r="Q661" s="201"/>
      <c r="R661" s="201"/>
      <c r="S661" s="201"/>
      <c r="T661" s="201"/>
      <c r="U661" s="221"/>
      <c r="V661" s="221"/>
      <c r="W661" s="221"/>
      <c r="X661" s="221"/>
      <c r="Y661" s="221"/>
      <c r="Z661" s="221"/>
      <c r="AA661" s="221"/>
      <c r="AB661" s="221"/>
    </row>
    <row r="662" spans="1:28" ht="17" thickBot="1" x14ac:dyDescent="0.25">
      <c r="A662" s="195"/>
      <c r="B662" s="196"/>
      <c r="C662" s="221"/>
      <c r="D662" s="196"/>
      <c r="E662" s="229"/>
      <c r="F662" s="229"/>
      <c r="G662" s="229"/>
      <c r="H662" s="198"/>
      <c r="I662" s="198"/>
      <c r="J662" s="200"/>
      <c r="K662" s="340"/>
      <c r="L662" s="200"/>
      <c r="M662" s="201"/>
      <c r="N662" s="201"/>
      <c r="O662" s="201"/>
      <c r="P662" s="201"/>
      <c r="Q662" s="201"/>
      <c r="R662" s="201"/>
      <c r="S662" s="201"/>
      <c r="T662" s="201"/>
      <c r="U662" s="221"/>
      <c r="V662" s="221"/>
      <c r="W662" s="221"/>
      <c r="X662" s="221"/>
      <c r="Y662" s="221"/>
      <c r="Z662" s="221"/>
      <c r="AA662" s="221"/>
      <c r="AB662" s="221"/>
    </row>
    <row r="663" spans="1:28" ht="17" thickBot="1" x14ac:dyDescent="0.25">
      <c r="A663" s="195"/>
      <c r="B663" s="196"/>
      <c r="C663" s="221"/>
      <c r="D663" s="196"/>
      <c r="E663" s="229"/>
      <c r="F663" s="229"/>
      <c r="G663" s="229"/>
      <c r="H663" s="198"/>
      <c r="I663" s="198"/>
      <c r="J663" s="200"/>
      <c r="K663" s="340"/>
      <c r="L663" s="200"/>
      <c r="M663" s="201"/>
      <c r="N663" s="201"/>
      <c r="O663" s="201"/>
      <c r="P663" s="201"/>
      <c r="Q663" s="201"/>
      <c r="R663" s="201"/>
      <c r="S663" s="201"/>
      <c r="T663" s="201"/>
      <c r="U663" s="221"/>
      <c r="V663" s="221"/>
      <c r="W663" s="221"/>
      <c r="X663" s="221"/>
      <c r="Y663" s="221"/>
      <c r="Z663" s="221"/>
      <c r="AA663" s="221"/>
      <c r="AB663" s="221"/>
    </row>
    <row r="664" spans="1:28" ht="17" thickBot="1" x14ac:dyDescent="0.25">
      <c r="A664" s="195"/>
      <c r="B664" s="196"/>
      <c r="C664" s="221"/>
      <c r="D664" s="196"/>
      <c r="E664" s="229"/>
      <c r="F664" s="229"/>
      <c r="G664" s="229"/>
      <c r="H664" s="198"/>
      <c r="I664" s="198"/>
      <c r="J664" s="200"/>
      <c r="K664" s="340"/>
      <c r="L664" s="200"/>
      <c r="M664" s="201"/>
      <c r="N664" s="201"/>
      <c r="O664" s="201"/>
      <c r="P664" s="201"/>
      <c r="Q664" s="201"/>
      <c r="R664" s="201"/>
      <c r="S664" s="201"/>
      <c r="T664" s="201"/>
      <c r="U664" s="221"/>
      <c r="V664" s="221"/>
      <c r="W664" s="221"/>
      <c r="X664" s="221"/>
      <c r="Y664" s="221"/>
      <c r="Z664" s="221"/>
      <c r="AA664" s="221"/>
      <c r="AB664" s="221"/>
    </row>
    <row r="665" spans="1:28" ht="17" thickBot="1" x14ac:dyDescent="0.25">
      <c r="A665" s="195"/>
      <c r="B665" s="196"/>
      <c r="C665" s="221"/>
      <c r="D665" s="196"/>
      <c r="E665" s="229"/>
      <c r="F665" s="229"/>
      <c r="G665" s="229"/>
      <c r="H665" s="198"/>
      <c r="I665" s="198"/>
      <c r="J665" s="200"/>
      <c r="K665" s="340"/>
      <c r="L665" s="200"/>
      <c r="M665" s="201"/>
      <c r="N665" s="201"/>
      <c r="O665" s="201"/>
      <c r="P665" s="201"/>
      <c r="Q665" s="201"/>
      <c r="R665" s="201"/>
      <c r="S665" s="201"/>
      <c r="T665" s="201"/>
      <c r="U665" s="221"/>
      <c r="V665" s="221"/>
      <c r="W665" s="221"/>
      <c r="X665" s="221"/>
      <c r="Y665" s="221"/>
      <c r="Z665" s="221"/>
      <c r="AA665" s="221"/>
      <c r="AB665" s="221"/>
    </row>
    <row r="666" spans="1:28" ht="17" thickBot="1" x14ac:dyDescent="0.25">
      <c r="A666" s="195"/>
      <c r="B666" s="196"/>
      <c r="C666" s="221"/>
      <c r="D666" s="196"/>
      <c r="E666" s="229"/>
      <c r="F666" s="229"/>
      <c r="G666" s="229"/>
      <c r="H666" s="198"/>
      <c r="I666" s="198"/>
      <c r="J666" s="200"/>
      <c r="K666" s="340"/>
      <c r="L666" s="200"/>
      <c r="M666" s="201"/>
      <c r="N666" s="201"/>
      <c r="O666" s="201"/>
      <c r="P666" s="201"/>
      <c r="Q666" s="201"/>
      <c r="R666" s="201"/>
      <c r="S666" s="201"/>
      <c r="T666" s="201"/>
      <c r="U666" s="221"/>
      <c r="V666" s="221"/>
      <c r="W666" s="221"/>
      <c r="X666" s="221"/>
      <c r="Y666" s="221"/>
      <c r="Z666" s="221"/>
      <c r="AA666" s="221"/>
      <c r="AB666" s="221"/>
    </row>
    <row r="667" spans="1:28" ht="17" thickBot="1" x14ac:dyDescent="0.25">
      <c r="A667" s="195"/>
      <c r="B667" s="196"/>
      <c r="C667" s="221"/>
      <c r="D667" s="196"/>
      <c r="E667" s="229"/>
      <c r="F667" s="229"/>
      <c r="G667" s="229"/>
      <c r="H667" s="198"/>
      <c r="I667" s="198"/>
      <c r="J667" s="200"/>
      <c r="K667" s="340"/>
      <c r="L667" s="200"/>
      <c r="M667" s="201"/>
      <c r="N667" s="201"/>
      <c r="O667" s="201"/>
      <c r="P667" s="201"/>
      <c r="Q667" s="201"/>
      <c r="R667" s="201"/>
      <c r="S667" s="201"/>
      <c r="T667" s="201"/>
      <c r="U667" s="221"/>
      <c r="V667" s="221"/>
      <c r="W667" s="221"/>
      <c r="X667" s="221"/>
      <c r="Y667" s="221"/>
      <c r="Z667" s="221"/>
      <c r="AA667" s="221"/>
      <c r="AB667" s="221"/>
    </row>
    <row r="668" spans="1:28" ht="17" thickBot="1" x14ac:dyDescent="0.25">
      <c r="A668" s="195"/>
      <c r="B668" s="196"/>
      <c r="C668" s="221"/>
      <c r="D668" s="196"/>
      <c r="E668" s="229"/>
      <c r="F668" s="229"/>
      <c r="G668" s="229"/>
      <c r="H668" s="198"/>
      <c r="I668" s="198"/>
      <c r="J668" s="200"/>
      <c r="K668" s="340"/>
      <c r="L668" s="200"/>
      <c r="M668" s="201"/>
      <c r="N668" s="201"/>
      <c r="O668" s="201"/>
      <c r="P668" s="201"/>
      <c r="Q668" s="201"/>
      <c r="R668" s="201"/>
      <c r="S668" s="201"/>
      <c r="T668" s="201"/>
      <c r="U668" s="221"/>
      <c r="V668" s="221"/>
      <c r="W668" s="221"/>
      <c r="X668" s="221"/>
      <c r="Y668" s="221"/>
      <c r="Z668" s="221"/>
      <c r="AA668" s="221"/>
      <c r="AB668" s="221"/>
    </row>
    <row r="669" spans="1:28" ht="17" thickBot="1" x14ac:dyDescent="0.25">
      <c r="A669" s="195"/>
      <c r="B669" s="196"/>
      <c r="C669" s="221"/>
      <c r="D669" s="196"/>
      <c r="E669" s="229"/>
      <c r="F669" s="229"/>
      <c r="G669" s="229"/>
      <c r="H669" s="198"/>
      <c r="I669" s="198"/>
      <c r="J669" s="200"/>
      <c r="K669" s="340"/>
      <c r="L669" s="200"/>
      <c r="M669" s="201"/>
      <c r="N669" s="201"/>
      <c r="O669" s="201"/>
      <c r="P669" s="201"/>
      <c r="Q669" s="201"/>
      <c r="R669" s="201"/>
      <c r="S669" s="201"/>
      <c r="T669" s="201"/>
      <c r="U669" s="221"/>
      <c r="V669" s="221"/>
      <c r="W669" s="221"/>
      <c r="X669" s="221"/>
      <c r="Y669" s="221"/>
      <c r="Z669" s="221"/>
      <c r="AA669" s="221"/>
      <c r="AB669" s="221"/>
    </row>
    <row r="670" spans="1:28" ht="17" thickBot="1" x14ac:dyDescent="0.25">
      <c r="A670" s="195"/>
      <c r="B670" s="196"/>
      <c r="C670" s="221"/>
      <c r="D670" s="196"/>
      <c r="E670" s="229"/>
      <c r="F670" s="229"/>
      <c r="G670" s="229"/>
      <c r="H670" s="198"/>
      <c r="I670" s="198"/>
      <c r="J670" s="200"/>
      <c r="K670" s="340"/>
      <c r="L670" s="200"/>
      <c r="M670" s="201"/>
      <c r="N670" s="201"/>
      <c r="O670" s="201"/>
      <c r="P670" s="201"/>
      <c r="Q670" s="201"/>
      <c r="R670" s="201"/>
      <c r="S670" s="201"/>
      <c r="T670" s="201"/>
      <c r="U670" s="221"/>
      <c r="V670" s="221"/>
      <c r="W670" s="221"/>
      <c r="X670" s="221"/>
      <c r="Y670" s="221"/>
      <c r="Z670" s="221"/>
      <c r="AA670" s="221"/>
      <c r="AB670" s="221"/>
    </row>
    <row r="671" spans="1:28" ht="17" thickBot="1" x14ac:dyDescent="0.25">
      <c r="A671" s="195"/>
      <c r="B671" s="196"/>
      <c r="C671" s="221"/>
      <c r="D671" s="196"/>
      <c r="E671" s="229"/>
      <c r="F671" s="229"/>
      <c r="G671" s="229"/>
      <c r="H671" s="198"/>
      <c r="I671" s="198"/>
      <c r="J671" s="200"/>
      <c r="K671" s="340"/>
      <c r="L671" s="200"/>
      <c r="M671" s="201"/>
      <c r="N671" s="201"/>
      <c r="O671" s="201"/>
      <c r="P671" s="201"/>
      <c r="Q671" s="201"/>
      <c r="R671" s="201"/>
      <c r="S671" s="201"/>
      <c r="T671" s="201"/>
      <c r="U671" s="221"/>
      <c r="V671" s="221"/>
      <c r="W671" s="221"/>
      <c r="X671" s="221"/>
      <c r="Y671" s="221"/>
      <c r="Z671" s="221"/>
      <c r="AA671" s="221"/>
      <c r="AB671" s="221"/>
    </row>
    <row r="672" spans="1:28" ht="17" thickBot="1" x14ac:dyDescent="0.25">
      <c r="A672" s="195"/>
      <c r="B672" s="196"/>
      <c r="C672" s="221"/>
      <c r="D672" s="196"/>
      <c r="E672" s="229"/>
      <c r="F672" s="229"/>
      <c r="G672" s="229"/>
      <c r="H672" s="198"/>
      <c r="I672" s="198"/>
      <c r="J672" s="200"/>
      <c r="K672" s="340"/>
      <c r="L672" s="200"/>
      <c r="M672" s="201"/>
      <c r="N672" s="201"/>
      <c r="O672" s="201"/>
      <c r="P672" s="201"/>
      <c r="Q672" s="201"/>
      <c r="R672" s="201"/>
      <c r="S672" s="201"/>
      <c r="T672" s="201"/>
      <c r="U672" s="221"/>
      <c r="V672" s="221"/>
      <c r="W672" s="221"/>
      <c r="X672" s="221"/>
      <c r="Y672" s="221"/>
      <c r="Z672" s="221"/>
      <c r="AA672" s="221"/>
      <c r="AB672" s="221"/>
    </row>
    <row r="673" spans="1:28" ht="17" thickBot="1" x14ac:dyDescent="0.25">
      <c r="A673" s="195"/>
      <c r="B673" s="196"/>
      <c r="C673" s="221"/>
      <c r="D673" s="196"/>
      <c r="E673" s="229"/>
      <c r="F673" s="229"/>
      <c r="G673" s="229"/>
      <c r="H673" s="198"/>
      <c r="I673" s="198"/>
      <c r="J673" s="200"/>
      <c r="K673" s="340"/>
      <c r="L673" s="200"/>
      <c r="M673" s="201"/>
      <c r="N673" s="201"/>
      <c r="O673" s="201"/>
      <c r="P673" s="201"/>
      <c r="Q673" s="201"/>
      <c r="R673" s="201"/>
      <c r="S673" s="201"/>
      <c r="T673" s="201"/>
      <c r="U673" s="221"/>
      <c r="V673" s="221"/>
      <c r="W673" s="221"/>
      <c r="X673" s="221"/>
      <c r="Y673" s="221"/>
      <c r="Z673" s="221"/>
      <c r="AA673" s="221"/>
      <c r="AB673" s="221"/>
    </row>
    <row r="674" spans="1:28" ht="17" thickBot="1" x14ac:dyDescent="0.25">
      <c r="A674" s="195"/>
      <c r="B674" s="196"/>
      <c r="C674" s="221"/>
      <c r="D674" s="196"/>
      <c r="E674" s="229"/>
      <c r="F674" s="229"/>
      <c r="G674" s="229"/>
      <c r="H674" s="198"/>
      <c r="I674" s="198"/>
      <c r="J674" s="200"/>
      <c r="K674" s="340"/>
      <c r="L674" s="200"/>
      <c r="M674" s="201"/>
      <c r="N674" s="201"/>
      <c r="O674" s="201"/>
      <c r="P674" s="201"/>
      <c r="Q674" s="201"/>
      <c r="R674" s="201"/>
      <c r="S674" s="201"/>
      <c r="T674" s="201"/>
      <c r="U674" s="221"/>
      <c r="V674" s="221"/>
      <c r="W674" s="221"/>
      <c r="X674" s="221"/>
      <c r="Y674" s="221"/>
      <c r="Z674" s="221"/>
      <c r="AA674" s="221"/>
      <c r="AB674" s="221"/>
    </row>
    <row r="675" spans="1:28" ht="17" thickBot="1" x14ac:dyDescent="0.25">
      <c r="A675" s="195"/>
      <c r="B675" s="196"/>
      <c r="C675" s="221"/>
      <c r="D675" s="196"/>
      <c r="E675" s="229"/>
      <c r="F675" s="229"/>
      <c r="G675" s="229"/>
      <c r="H675" s="198"/>
      <c r="I675" s="198"/>
      <c r="J675" s="200"/>
      <c r="K675" s="340"/>
      <c r="L675" s="200"/>
      <c r="M675" s="201"/>
      <c r="N675" s="201"/>
      <c r="O675" s="201"/>
      <c r="P675" s="201"/>
      <c r="Q675" s="201"/>
      <c r="R675" s="201"/>
      <c r="S675" s="201"/>
      <c r="T675" s="201"/>
      <c r="U675" s="221"/>
      <c r="V675" s="221"/>
      <c r="W675" s="221"/>
      <c r="X675" s="221"/>
      <c r="Y675" s="221"/>
      <c r="Z675" s="221"/>
      <c r="AA675" s="221"/>
      <c r="AB675" s="221"/>
    </row>
    <row r="676" spans="1:28" ht="17" thickBot="1" x14ac:dyDescent="0.25">
      <c r="A676" s="195"/>
      <c r="B676" s="196"/>
      <c r="C676" s="221"/>
      <c r="D676" s="196"/>
      <c r="E676" s="229"/>
      <c r="F676" s="229"/>
      <c r="G676" s="229"/>
      <c r="H676" s="198"/>
      <c r="I676" s="198"/>
      <c r="J676" s="200"/>
      <c r="K676" s="340"/>
      <c r="L676" s="200"/>
      <c r="M676" s="201"/>
      <c r="N676" s="201"/>
      <c r="O676" s="201"/>
      <c r="P676" s="201"/>
      <c r="Q676" s="201"/>
      <c r="R676" s="201"/>
      <c r="S676" s="201"/>
      <c r="T676" s="201"/>
      <c r="U676" s="221"/>
      <c r="V676" s="221"/>
      <c r="W676" s="221"/>
      <c r="X676" s="221"/>
      <c r="Y676" s="221"/>
      <c r="Z676" s="221"/>
      <c r="AA676" s="221"/>
      <c r="AB676" s="221"/>
    </row>
    <row r="677" spans="1:28" ht="17" thickBot="1" x14ac:dyDescent="0.25">
      <c r="A677" s="195"/>
      <c r="B677" s="196"/>
      <c r="C677" s="221"/>
      <c r="D677" s="196"/>
      <c r="E677" s="229"/>
      <c r="F677" s="229"/>
      <c r="G677" s="229"/>
      <c r="H677" s="198"/>
      <c r="I677" s="198"/>
      <c r="J677" s="200"/>
      <c r="K677" s="340"/>
      <c r="L677" s="200"/>
      <c r="M677" s="201"/>
      <c r="N677" s="201"/>
      <c r="O677" s="201"/>
      <c r="P677" s="201"/>
      <c r="Q677" s="201"/>
      <c r="R677" s="201"/>
      <c r="S677" s="201"/>
      <c r="T677" s="201"/>
      <c r="U677" s="221"/>
      <c r="V677" s="221"/>
      <c r="W677" s="221"/>
      <c r="X677" s="221"/>
      <c r="Y677" s="221"/>
      <c r="Z677" s="221"/>
      <c r="AA677" s="221"/>
      <c r="AB677" s="221"/>
    </row>
    <row r="678" spans="1:28" ht="17" thickBot="1" x14ac:dyDescent="0.25">
      <c r="A678" s="195"/>
      <c r="B678" s="196"/>
      <c r="C678" s="221"/>
      <c r="D678" s="196"/>
      <c r="E678" s="229"/>
      <c r="F678" s="229"/>
      <c r="G678" s="229"/>
      <c r="H678" s="198"/>
      <c r="I678" s="198"/>
      <c r="J678" s="200"/>
      <c r="K678" s="340"/>
      <c r="L678" s="200"/>
      <c r="M678" s="201"/>
      <c r="N678" s="201"/>
      <c r="O678" s="201"/>
      <c r="P678" s="201"/>
      <c r="Q678" s="201"/>
      <c r="R678" s="201"/>
      <c r="S678" s="201"/>
      <c r="T678" s="201"/>
      <c r="U678" s="221"/>
      <c r="V678" s="221"/>
      <c r="W678" s="221"/>
      <c r="X678" s="221"/>
      <c r="Y678" s="221"/>
      <c r="Z678" s="221"/>
      <c r="AA678" s="221"/>
      <c r="AB678" s="221"/>
    </row>
    <row r="679" spans="1:28" ht="17" thickBot="1" x14ac:dyDescent="0.25">
      <c r="A679" s="195"/>
      <c r="B679" s="196"/>
      <c r="C679" s="221"/>
      <c r="D679" s="196"/>
      <c r="E679" s="229"/>
      <c r="F679" s="229"/>
      <c r="G679" s="229"/>
      <c r="H679" s="198"/>
      <c r="I679" s="198"/>
      <c r="J679" s="200"/>
      <c r="K679" s="340"/>
      <c r="L679" s="200"/>
      <c r="M679" s="201"/>
      <c r="N679" s="201"/>
      <c r="O679" s="201"/>
      <c r="P679" s="201"/>
      <c r="Q679" s="201"/>
      <c r="R679" s="201"/>
      <c r="S679" s="201"/>
      <c r="T679" s="201"/>
      <c r="U679" s="221"/>
      <c r="V679" s="221"/>
      <c r="W679" s="221"/>
      <c r="X679" s="221"/>
      <c r="Y679" s="221"/>
      <c r="Z679" s="221"/>
      <c r="AA679" s="221"/>
      <c r="AB679" s="221"/>
    </row>
    <row r="680" spans="1:28" ht="17" thickBot="1" x14ac:dyDescent="0.25">
      <c r="A680" s="195"/>
      <c r="B680" s="196"/>
      <c r="C680" s="221"/>
      <c r="D680" s="196"/>
      <c r="E680" s="229"/>
      <c r="F680" s="229"/>
      <c r="G680" s="229"/>
      <c r="H680" s="198"/>
      <c r="I680" s="198"/>
      <c r="J680" s="200"/>
      <c r="K680" s="340"/>
      <c r="L680" s="200"/>
      <c r="M680" s="201"/>
      <c r="N680" s="201"/>
      <c r="O680" s="201"/>
      <c r="P680" s="201"/>
      <c r="Q680" s="201"/>
      <c r="R680" s="201"/>
      <c r="S680" s="201"/>
      <c r="T680" s="201"/>
      <c r="U680" s="221"/>
      <c r="V680" s="221"/>
      <c r="W680" s="221"/>
      <c r="X680" s="221"/>
      <c r="Y680" s="221"/>
      <c r="Z680" s="221"/>
      <c r="AA680" s="221"/>
      <c r="AB680" s="221"/>
    </row>
    <row r="681" spans="1:28" ht="17" thickBot="1" x14ac:dyDescent="0.25">
      <c r="A681" s="195"/>
      <c r="B681" s="196"/>
      <c r="C681" s="221"/>
      <c r="D681" s="196"/>
      <c r="E681" s="229"/>
      <c r="F681" s="229"/>
      <c r="G681" s="229"/>
      <c r="H681" s="198"/>
      <c r="I681" s="198"/>
      <c r="J681" s="200"/>
      <c r="K681" s="340"/>
      <c r="L681" s="200"/>
      <c r="M681" s="201"/>
      <c r="N681" s="201"/>
      <c r="O681" s="201"/>
      <c r="P681" s="201"/>
      <c r="Q681" s="201"/>
      <c r="R681" s="201"/>
      <c r="S681" s="201"/>
      <c r="T681" s="201"/>
      <c r="U681" s="221"/>
      <c r="V681" s="221"/>
      <c r="W681" s="221"/>
      <c r="X681" s="221"/>
      <c r="Y681" s="221"/>
      <c r="Z681" s="221"/>
      <c r="AA681" s="221"/>
      <c r="AB681" s="221"/>
    </row>
    <row r="682" spans="1:28" ht="17" thickBot="1" x14ac:dyDescent="0.25">
      <c r="A682" s="195"/>
      <c r="B682" s="196"/>
      <c r="C682" s="221"/>
      <c r="D682" s="196"/>
      <c r="E682" s="229"/>
      <c r="F682" s="229"/>
      <c r="G682" s="229"/>
      <c r="H682" s="198"/>
      <c r="I682" s="198"/>
      <c r="J682" s="200"/>
      <c r="K682" s="340"/>
      <c r="L682" s="200"/>
      <c r="M682" s="201"/>
      <c r="N682" s="201"/>
      <c r="O682" s="201"/>
      <c r="P682" s="201"/>
      <c r="Q682" s="201"/>
      <c r="R682" s="201"/>
      <c r="S682" s="201"/>
      <c r="T682" s="201"/>
      <c r="U682" s="221"/>
      <c r="V682" s="221"/>
      <c r="W682" s="221"/>
      <c r="X682" s="221"/>
      <c r="Y682" s="221"/>
      <c r="Z682" s="221"/>
      <c r="AA682" s="221"/>
      <c r="AB682" s="221"/>
    </row>
    <row r="683" spans="1:28" ht="17" thickBot="1" x14ac:dyDescent="0.25">
      <c r="A683" s="195"/>
      <c r="B683" s="196"/>
      <c r="C683" s="221"/>
      <c r="D683" s="196"/>
      <c r="E683" s="229"/>
      <c r="F683" s="229"/>
      <c r="G683" s="229"/>
      <c r="H683" s="198"/>
      <c r="I683" s="198"/>
      <c r="J683" s="200"/>
      <c r="K683" s="340"/>
      <c r="L683" s="200"/>
      <c r="M683" s="201"/>
      <c r="N683" s="201"/>
      <c r="O683" s="201"/>
      <c r="P683" s="201"/>
      <c r="Q683" s="201"/>
      <c r="R683" s="201"/>
      <c r="S683" s="201"/>
      <c r="T683" s="201"/>
      <c r="U683" s="221"/>
      <c r="V683" s="221"/>
      <c r="W683" s="221"/>
      <c r="X683" s="221"/>
      <c r="Y683" s="221"/>
      <c r="Z683" s="221"/>
      <c r="AA683" s="221"/>
      <c r="AB683" s="221"/>
    </row>
    <row r="684" spans="1:28" ht="17" thickBot="1" x14ac:dyDescent="0.25">
      <c r="A684" s="195"/>
      <c r="B684" s="196"/>
      <c r="C684" s="221"/>
      <c r="D684" s="196"/>
      <c r="E684" s="229"/>
      <c r="F684" s="229"/>
      <c r="G684" s="229"/>
      <c r="H684" s="198"/>
      <c r="I684" s="198"/>
      <c r="J684" s="200"/>
      <c r="K684" s="340"/>
      <c r="L684" s="200"/>
      <c r="M684" s="201"/>
      <c r="N684" s="201"/>
      <c r="O684" s="201"/>
      <c r="P684" s="201"/>
      <c r="Q684" s="201"/>
      <c r="R684" s="201"/>
      <c r="S684" s="201"/>
      <c r="T684" s="201"/>
      <c r="U684" s="221"/>
      <c r="V684" s="221"/>
      <c r="W684" s="221"/>
      <c r="X684" s="221"/>
      <c r="Y684" s="221"/>
      <c r="Z684" s="221"/>
      <c r="AA684" s="221"/>
      <c r="AB684" s="221"/>
    </row>
    <row r="685" spans="1:28" ht="17" thickBot="1" x14ac:dyDescent="0.25">
      <c r="A685" s="195"/>
      <c r="B685" s="196"/>
      <c r="C685" s="221"/>
      <c r="D685" s="196"/>
      <c r="E685" s="229"/>
      <c r="F685" s="229"/>
      <c r="G685" s="229"/>
      <c r="H685" s="198"/>
      <c r="I685" s="198"/>
      <c r="J685" s="200"/>
      <c r="K685" s="340"/>
      <c r="L685" s="200"/>
      <c r="M685" s="201"/>
      <c r="N685" s="201"/>
      <c r="O685" s="201"/>
      <c r="P685" s="201"/>
      <c r="Q685" s="201"/>
      <c r="R685" s="201"/>
      <c r="S685" s="201"/>
      <c r="T685" s="201"/>
      <c r="U685" s="221"/>
      <c r="V685" s="221"/>
      <c r="W685" s="221"/>
      <c r="X685" s="221"/>
      <c r="Y685" s="221"/>
      <c r="Z685" s="221"/>
      <c r="AA685" s="221"/>
      <c r="AB685" s="221"/>
    </row>
    <row r="686" spans="1:28" ht="17" thickBot="1" x14ac:dyDescent="0.25">
      <c r="A686" s="195"/>
      <c r="B686" s="196"/>
      <c r="C686" s="221"/>
      <c r="D686" s="196"/>
      <c r="E686" s="229"/>
      <c r="F686" s="229"/>
      <c r="G686" s="229"/>
      <c r="H686" s="198"/>
      <c r="I686" s="198"/>
      <c r="J686" s="200"/>
      <c r="K686" s="340"/>
      <c r="L686" s="200"/>
      <c r="M686" s="201"/>
      <c r="N686" s="201"/>
      <c r="O686" s="201"/>
      <c r="P686" s="201"/>
      <c r="Q686" s="201"/>
      <c r="R686" s="201"/>
      <c r="S686" s="201"/>
      <c r="T686" s="201"/>
      <c r="U686" s="221"/>
      <c r="V686" s="221"/>
      <c r="W686" s="221"/>
      <c r="X686" s="221"/>
      <c r="Y686" s="221"/>
      <c r="Z686" s="221"/>
      <c r="AA686" s="221"/>
      <c r="AB686" s="221"/>
    </row>
    <row r="687" spans="1:28" ht="17" thickBot="1" x14ac:dyDescent="0.25">
      <c r="A687" s="195"/>
      <c r="B687" s="196"/>
      <c r="C687" s="221"/>
      <c r="D687" s="196"/>
      <c r="E687" s="229"/>
      <c r="F687" s="229"/>
      <c r="G687" s="229"/>
      <c r="H687" s="198"/>
      <c r="I687" s="198"/>
      <c r="J687" s="200"/>
      <c r="K687" s="340"/>
      <c r="L687" s="200"/>
      <c r="M687" s="201"/>
      <c r="N687" s="201"/>
      <c r="O687" s="201"/>
      <c r="P687" s="201"/>
      <c r="Q687" s="201"/>
      <c r="R687" s="201"/>
      <c r="S687" s="201"/>
      <c r="T687" s="201"/>
      <c r="U687" s="221"/>
      <c r="V687" s="221"/>
      <c r="W687" s="221"/>
      <c r="X687" s="221"/>
      <c r="Y687" s="221"/>
      <c r="Z687" s="221"/>
      <c r="AA687" s="221"/>
      <c r="AB687" s="221"/>
    </row>
    <row r="688" spans="1:28" ht="17" thickBot="1" x14ac:dyDescent="0.25">
      <c r="A688" s="195"/>
      <c r="B688" s="196"/>
      <c r="C688" s="221"/>
      <c r="D688" s="196"/>
      <c r="E688" s="229"/>
      <c r="F688" s="229"/>
      <c r="G688" s="229"/>
      <c r="H688" s="198"/>
      <c r="I688" s="198"/>
      <c r="J688" s="200"/>
      <c r="K688" s="340"/>
      <c r="L688" s="200"/>
      <c r="M688" s="201"/>
      <c r="N688" s="201"/>
      <c r="O688" s="201"/>
      <c r="P688" s="201"/>
      <c r="Q688" s="201"/>
      <c r="R688" s="201"/>
      <c r="S688" s="201"/>
      <c r="T688" s="201"/>
      <c r="U688" s="221"/>
      <c r="V688" s="221"/>
      <c r="W688" s="221"/>
      <c r="X688" s="221"/>
      <c r="Y688" s="221"/>
      <c r="Z688" s="221"/>
      <c r="AA688" s="221"/>
      <c r="AB688" s="221"/>
    </row>
    <row r="689" spans="1:28" ht="17" thickBot="1" x14ac:dyDescent="0.25">
      <c r="A689" s="195"/>
      <c r="B689" s="196"/>
      <c r="C689" s="221"/>
      <c r="D689" s="196"/>
      <c r="E689" s="229"/>
      <c r="F689" s="229"/>
      <c r="G689" s="229"/>
      <c r="H689" s="198"/>
      <c r="I689" s="198"/>
      <c r="J689" s="200"/>
      <c r="K689" s="340"/>
      <c r="L689" s="200"/>
      <c r="M689" s="201"/>
      <c r="N689" s="201"/>
      <c r="O689" s="201"/>
      <c r="P689" s="201"/>
      <c r="Q689" s="201"/>
      <c r="R689" s="201"/>
      <c r="S689" s="201"/>
      <c r="T689" s="201"/>
      <c r="U689" s="221"/>
      <c r="V689" s="221"/>
      <c r="W689" s="221"/>
      <c r="X689" s="221"/>
      <c r="Y689" s="221"/>
      <c r="Z689" s="221"/>
      <c r="AA689" s="221"/>
      <c r="AB689" s="221"/>
    </row>
    <row r="690" spans="1:28" ht="17" thickBot="1" x14ac:dyDescent="0.25">
      <c r="A690" s="195"/>
      <c r="B690" s="196"/>
      <c r="C690" s="221"/>
      <c r="D690" s="196"/>
      <c r="E690" s="229"/>
      <c r="F690" s="229"/>
      <c r="G690" s="229"/>
      <c r="H690" s="198"/>
      <c r="I690" s="198"/>
      <c r="J690" s="200"/>
      <c r="K690" s="340"/>
      <c r="L690" s="200"/>
      <c r="M690" s="201"/>
      <c r="N690" s="201"/>
      <c r="O690" s="201"/>
      <c r="P690" s="201"/>
      <c r="Q690" s="201"/>
      <c r="R690" s="201"/>
      <c r="S690" s="201"/>
      <c r="T690" s="201"/>
      <c r="U690" s="221"/>
      <c r="V690" s="221"/>
      <c r="W690" s="221"/>
      <c r="X690" s="221"/>
      <c r="Y690" s="221"/>
      <c r="Z690" s="221"/>
      <c r="AA690" s="221"/>
      <c r="AB690" s="221"/>
    </row>
    <row r="691" spans="1:28" ht="17" thickBot="1" x14ac:dyDescent="0.25">
      <c r="A691" s="195"/>
      <c r="B691" s="196"/>
      <c r="C691" s="221"/>
      <c r="D691" s="196"/>
      <c r="E691" s="229"/>
      <c r="F691" s="229"/>
      <c r="G691" s="229"/>
      <c r="H691" s="198"/>
      <c r="I691" s="198"/>
      <c r="J691" s="200"/>
      <c r="K691" s="340"/>
      <c r="L691" s="200"/>
      <c r="M691" s="201"/>
      <c r="N691" s="201"/>
      <c r="O691" s="201"/>
      <c r="P691" s="201"/>
      <c r="Q691" s="201"/>
      <c r="R691" s="201"/>
      <c r="S691" s="201"/>
      <c r="T691" s="201"/>
      <c r="U691" s="221"/>
      <c r="V691" s="221"/>
      <c r="W691" s="221"/>
      <c r="X691" s="221"/>
      <c r="Y691" s="221"/>
      <c r="Z691" s="221"/>
      <c r="AA691" s="221"/>
      <c r="AB691" s="221"/>
    </row>
    <row r="692" spans="1:28" ht="17" thickBot="1" x14ac:dyDescent="0.25">
      <c r="A692" s="195"/>
      <c r="B692" s="196"/>
      <c r="C692" s="221"/>
      <c r="D692" s="196"/>
      <c r="E692" s="229"/>
      <c r="F692" s="229"/>
      <c r="G692" s="229"/>
      <c r="H692" s="198"/>
      <c r="I692" s="198"/>
      <c r="J692" s="200"/>
      <c r="K692" s="340"/>
      <c r="L692" s="200"/>
      <c r="M692" s="201"/>
      <c r="N692" s="201"/>
      <c r="O692" s="201"/>
      <c r="P692" s="201"/>
      <c r="Q692" s="201"/>
      <c r="R692" s="201"/>
      <c r="S692" s="201"/>
      <c r="T692" s="201"/>
      <c r="U692" s="221"/>
      <c r="V692" s="221"/>
      <c r="W692" s="221"/>
      <c r="X692" s="221"/>
      <c r="Y692" s="221"/>
      <c r="Z692" s="221"/>
      <c r="AA692" s="221"/>
      <c r="AB692" s="221"/>
    </row>
    <row r="693" spans="1:28" ht="17" thickBot="1" x14ac:dyDescent="0.25">
      <c r="A693" s="195"/>
      <c r="B693" s="196"/>
      <c r="C693" s="221"/>
      <c r="D693" s="196"/>
      <c r="E693" s="229"/>
      <c r="F693" s="229"/>
      <c r="G693" s="229"/>
      <c r="H693" s="198"/>
      <c r="I693" s="198"/>
      <c r="J693" s="200"/>
      <c r="K693" s="340"/>
      <c r="L693" s="200"/>
      <c r="M693" s="201"/>
      <c r="N693" s="201"/>
      <c r="O693" s="201"/>
      <c r="P693" s="201"/>
      <c r="Q693" s="201"/>
      <c r="R693" s="201"/>
      <c r="S693" s="201"/>
      <c r="T693" s="201"/>
      <c r="U693" s="221"/>
      <c r="V693" s="221"/>
      <c r="W693" s="221"/>
      <c r="X693" s="221"/>
      <c r="Y693" s="221"/>
      <c r="Z693" s="221"/>
      <c r="AA693" s="221"/>
      <c r="AB693" s="221"/>
    </row>
    <row r="694" spans="1:28" ht="17" thickBot="1" x14ac:dyDescent="0.25">
      <c r="A694" s="195"/>
      <c r="B694" s="196"/>
      <c r="C694" s="221"/>
      <c r="D694" s="196"/>
      <c r="E694" s="229"/>
      <c r="F694" s="229"/>
      <c r="G694" s="229"/>
      <c r="H694" s="198"/>
      <c r="I694" s="198"/>
      <c r="J694" s="200"/>
      <c r="K694" s="340"/>
      <c r="L694" s="200"/>
      <c r="M694" s="201"/>
      <c r="N694" s="201"/>
      <c r="O694" s="201"/>
      <c r="P694" s="201"/>
      <c r="Q694" s="201"/>
      <c r="R694" s="201"/>
      <c r="S694" s="201"/>
      <c r="T694" s="201"/>
      <c r="U694" s="221"/>
      <c r="V694" s="221"/>
      <c r="W694" s="221"/>
      <c r="X694" s="221"/>
      <c r="Y694" s="221"/>
      <c r="Z694" s="221"/>
      <c r="AA694" s="221"/>
      <c r="AB694" s="221"/>
    </row>
    <row r="695" spans="1:28" ht="17" thickBot="1" x14ac:dyDescent="0.25">
      <c r="A695" s="195"/>
      <c r="B695" s="196"/>
      <c r="C695" s="221"/>
      <c r="D695" s="196"/>
      <c r="E695" s="229"/>
      <c r="F695" s="229"/>
      <c r="G695" s="229"/>
      <c r="H695" s="198"/>
      <c r="I695" s="198"/>
      <c r="J695" s="200"/>
      <c r="K695" s="340"/>
      <c r="L695" s="200"/>
      <c r="M695" s="201"/>
      <c r="N695" s="201"/>
      <c r="O695" s="201"/>
      <c r="P695" s="201"/>
      <c r="Q695" s="201"/>
      <c r="R695" s="201"/>
      <c r="S695" s="201"/>
      <c r="T695" s="201"/>
      <c r="U695" s="221"/>
      <c r="V695" s="221"/>
      <c r="W695" s="221"/>
      <c r="X695" s="221"/>
      <c r="Y695" s="221"/>
      <c r="Z695" s="221"/>
      <c r="AA695" s="221"/>
      <c r="AB695" s="221"/>
    </row>
    <row r="696" spans="1:28" ht="17" thickBot="1" x14ac:dyDescent="0.25">
      <c r="A696" s="195"/>
      <c r="B696" s="196"/>
      <c r="C696" s="221"/>
      <c r="D696" s="196"/>
      <c r="E696" s="229"/>
      <c r="F696" s="229"/>
      <c r="G696" s="229"/>
      <c r="H696" s="198"/>
      <c r="I696" s="198"/>
      <c r="J696" s="200"/>
      <c r="K696" s="340"/>
      <c r="L696" s="200"/>
      <c r="M696" s="201"/>
      <c r="N696" s="201"/>
      <c r="O696" s="201"/>
      <c r="P696" s="201"/>
      <c r="Q696" s="201"/>
      <c r="R696" s="201"/>
      <c r="S696" s="201"/>
      <c r="T696" s="201"/>
      <c r="U696" s="221"/>
      <c r="V696" s="221"/>
      <c r="W696" s="221"/>
      <c r="X696" s="221"/>
      <c r="Y696" s="221"/>
      <c r="Z696" s="221"/>
      <c r="AA696" s="221"/>
      <c r="AB696" s="221"/>
    </row>
    <row r="697" spans="1:28" ht="17" thickBot="1" x14ac:dyDescent="0.25">
      <c r="A697" s="195"/>
      <c r="B697" s="196"/>
      <c r="C697" s="221"/>
      <c r="D697" s="196"/>
      <c r="E697" s="229"/>
      <c r="F697" s="229"/>
      <c r="G697" s="229"/>
      <c r="H697" s="198"/>
      <c r="I697" s="198"/>
      <c r="J697" s="200"/>
      <c r="K697" s="340"/>
      <c r="L697" s="200"/>
      <c r="M697" s="201"/>
      <c r="N697" s="201"/>
      <c r="O697" s="201"/>
      <c r="P697" s="201"/>
      <c r="Q697" s="201"/>
      <c r="R697" s="201"/>
      <c r="S697" s="201"/>
      <c r="T697" s="201"/>
      <c r="U697" s="221"/>
      <c r="V697" s="221"/>
      <c r="W697" s="221"/>
      <c r="X697" s="221"/>
      <c r="Y697" s="221"/>
      <c r="Z697" s="221"/>
      <c r="AA697" s="221"/>
      <c r="AB697" s="221"/>
    </row>
    <row r="698" spans="1:28" ht="17" thickBot="1" x14ac:dyDescent="0.25">
      <c r="A698" s="195"/>
      <c r="B698" s="196"/>
      <c r="C698" s="221"/>
      <c r="D698" s="196"/>
      <c r="E698" s="229"/>
      <c r="F698" s="229"/>
      <c r="G698" s="229"/>
      <c r="H698" s="198"/>
      <c r="I698" s="198"/>
      <c r="J698" s="200"/>
      <c r="K698" s="340"/>
      <c r="L698" s="200"/>
      <c r="M698" s="201"/>
      <c r="N698" s="201"/>
      <c r="O698" s="201"/>
      <c r="P698" s="201"/>
      <c r="Q698" s="201"/>
      <c r="R698" s="201"/>
      <c r="S698" s="201"/>
      <c r="T698" s="201"/>
      <c r="U698" s="221"/>
      <c r="V698" s="221"/>
      <c r="W698" s="221"/>
      <c r="X698" s="221"/>
      <c r="Y698" s="221"/>
      <c r="Z698" s="221"/>
      <c r="AA698" s="221"/>
      <c r="AB698" s="221"/>
    </row>
    <row r="699" spans="1:28" ht="17" thickBot="1" x14ac:dyDescent="0.25">
      <c r="A699" s="195"/>
      <c r="B699" s="196"/>
      <c r="C699" s="221"/>
      <c r="D699" s="196"/>
      <c r="E699" s="229"/>
      <c r="F699" s="229"/>
      <c r="G699" s="229"/>
      <c r="H699" s="198"/>
      <c r="I699" s="198"/>
      <c r="J699" s="200"/>
      <c r="K699" s="340"/>
      <c r="L699" s="200"/>
      <c r="M699" s="201"/>
      <c r="N699" s="201"/>
      <c r="O699" s="201"/>
      <c r="P699" s="201"/>
      <c r="Q699" s="201"/>
      <c r="R699" s="201"/>
      <c r="S699" s="201"/>
      <c r="T699" s="201"/>
      <c r="U699" s="221"/>
      <c r="V699" s="221"/>
      <c r="W699" s="221"/>
      <c r="X699" s="221"/>
      <c r="Y699" s="221"/>
      <c r="Z699" s="221"/>
      <c r="AA699" s="221"/>
      <c r="AB699" s="221"/>
    </row>
    <row r="700" spans="1:28" ht="17" thickBot="1" x14ac:dyDescent="0.25">
      <c r="A700" s="195"/>
      <c r="B700" s="196"/>
      <c r="C700" s="221"/>
      <c r="D700" s="196"/>
      <c r="E700" s="229"/>
      <c r="F700" s="229"/>
      <c r="G700" s="229"/>
      <c r="H700" s="198"/>
      <c r="I700" s="198"/>
      <c r="J700" s="200"/>
      <c r="K700" s="340"/>
      <c r="L700" s="200"/>
      <c r="M700" s="201"/>
      <c r="N700" s="201"/>
      <c r="O700" s="201"/>
      <c r="P700" s="201"/>
      <c r="Q700" s="201"/>
      <c r="R700" s="201"/>
      <c r="S700" s="201"/>
      <c r="T700" s="201"/>
      <c r="U700" s="221"/>
      <c r="V700" s="221"/>
      <c r="W700" s="221"/>
      <c r="X700" s="221"/>
      <c r="Y700" s="221"/>
      <c r="Z700" s="221"/>
      <c r="AA700" s="221"/>
      <c r="AB700" s="221"/>
    </row>
    <row r="701" spans="1:28" ht="17" thickBot="1" x14ac:dyDescent="0.25">
      <c r="A701" s="195"/>
      <c r="B701" s="196"/>
      <c r="C701" s="221"/>
      <c r="D701" s="196"/>
      <c r="E701" s="229"/>
      <c r="F701" s="229"/>
      <c r="G701" s="229"/>
      <c r="H701" s="198"/>
      <c r="I701" s="198"/>
      <c r="J701" s="200"/>
      <c r="K701" s="340"/>
      <c r="L701" s="200"/>
      <c r="M701" s="201"/>
      <c r="N701" s="201"/>
      <c r="O701" s="201"/>
      <c r="P701" s="201"/>
      <c r="Q701" s="201"/>
      <c r="R701" s="201"/>
      <c r="S701" s="201"/>
      <c r="T701" s="201"/>
      <c r="U701" s="221"/>
      <c r="V701" s="221"/>
      <c r="W701" s="221"/>
      <c r="X701" s="221"/>
      <c r="Y701" s="221"/>
      <c r="Z701" s="221"/>
      <c r="AA701" s="221"/>
      <c r="AB701" s="221"/>
    </row>
    <row r="702" spans="1:28" ht="17" thickBot="1" x14ac:dyDescent="0.25">
      <c r="A702" s="195"/>
      <c r="B702" s="196"/>
      <c r="C702" s="221"/>
      <c r="D702" s="196"/>
      <c r="E702" s="229"/>
      <c r="F702" s="229"/>
      <c r="G702" s="229"/>
      <c r="H702" s="198"/>
      <c r="I702" s="198"/>
      <c r="J702" s="200"/>
      <c r="K702" s="340"/>
      <c r="L702" s="200"/>
      <c r="M702" s="201"/>
      <c r="N702" s="201"/>
      <c r="O702" s="201"/>
      <c r="P702" s="201"/>
      <c r="Q702" s="201"/>
      <c r="R702" s="201"/>
      <c r="S702" s="201"/>
      <c r="T702" s="201"/>
      <c r="U702" s="221"/>
      <c r="V702" s="221"/>
      <c r="W702" s="221"/>
      <c r="X702" s="221"/>
      <c r="Y702" s="221"/>
      <c r="Z702" s="221"/>
      <c r="AA702" s="221"/>
      <c r="AB702" s="221"/>
    </row>
    <row r="703" spans="1:28" ht="17" thickBot="1" x14ac:dyDescent="0.25">
      <c r="A703" s="195"/>
      <c r="B703" s="196"/>
      <c r="C703" s="221"/>
      <c r="D703" s="196"/>
      <c r="E703" s="229"/>
      <c r="F703" s="229"/>
      <c r="G703" s="229"/>
      <c r="H703" s="198"/>
      <c r="I703" s="198"/>
      <c r="J703" s="200"/>
      <c r="K703" s="340"/>
      <c r="L703" s="200"/>
      <c r="M703" s="201"/>
      <c r="N703" s="201"/>
      <c r="O703" s="201"/>
      <c r="P703" s="201"/>
      <c r="Q703" s="201"/>
      <c r="R703" s="201"/>
      <c r="S703" s="201"/>
      <c r="T703" s="201"/>
      <c r="U703" s="221"/>
      <c r="V703" s="221"/>
      <c r="W703" s="221"/>
      <c r="X703" s="221"/>
      <c r="Y703" s="221"/>
      <c r="Z703" s="221"/>
      <c r="AA703" s="221"/>
      <c r="AB703" s="221"/>
    </row>
    <row r="704" spans="1:28" ht="17" thickBot="1" x14ac:dyDescent="0.25">
      <c r="A704" s="195"/>
      <c r="B704" s="196"/>
      <c r="C704" s="221"/>
      <c r="D704" s="196"/>
      <c r="E704" s="229"/>
      <c r="F704" s="229"/>
      <c r="G704" s="229"/>
      <c r="H704" s="198"/>
      <c r="I704" s="198"/>
      <c r="J704" s="200"/>
      <c r="K704" s="340"/>
      <c r="L704" s="200"/>
      <c r="M704" s="201"/>
      <c r="N704" s="201"/>
      <c r="O704" s="201"/>
      <c r="P704" s="201"/>
      <c r="Q704" s="201"/>
      <c r="R704" s="201"/>
      <c r="S704" s="201"/>
      <c r="T704" s="201"/>
      <c r="U704" s="221"/>
      <c r="V704" s="221"/>
      <c r="W704" s="221"/>
      <c r="X704" s="221"/>
      <c r="Y704" s="221"/>
      <c r="Z704" s="221"/>
      <c r="AA704" s="221"/>
      <c r="AB704" s="221"/>
    </row>
    <row r="705" spans="1:28" ht="17" thickBot="1" x14ac:dyDescent="0.25">
      <c r="A705" s="195"/>
      <c r="B705" s="196"/>
      <c r="C705" s="221"/>
      <c r="D705" s="196"/>
      <c r="E705" s="229"/>
      <c r="F705" s="229"/>
      <c r="G705" s="229"/>
      <c r="H705" s="198"/>
      <c r="I705" s="198"/>
      <c r="J705" s="200"/>
      <c r="K705" s="340"/>
      <c r="L705" s="200"/>
      <c r="M705" s="201"/>
      <c r="N705" s="201"/>
      <c r="O705" s="201"/>
      <c r="P705" s="201"/>
      <c r="Q705" s="201"/>
      <c r="R705" s="201"/>
      <c r="S705" s="201"/>
      <c r="T705" s="201"/>
      <c r="U705" s="221"/>
      <c r="V705" s="221"/>
      <c r="W705" s="221"/>
      <c r="X705" s="221"/>
      <c r="Y705" s="221"/>
      <c r="Z705" s="221"/>
      <c r="AA705" s="221"/>
      <c r="AB705" s="221"/>
    </row>
    <row r="706" spans="1:28" ht="17" thickBot="1" x14ac:dyDescent="0.25">
      <c r="A706" s="195"/>
      <c r="B706" s="196"/>
      <c r="C706" s="221"/>
      <c r="D706" s="196"/>
      <c r="E706" s="229"/>
      <c r="F706" s="229"/>
      <c r="G706" s="229"/>
      <c r="H706" s="198"/>
      <c r="I706" s="198"/>
      <c r="J706" s="200"/>
      <c r="K706" s="340"/>
      <c r="L706" s="200"/>
      <c r="M706" s="201"/>
      <c r="N706" s="201"/>
      <c r="O706" s="201"/>
      <c r="P706" s="201"/>
      <c r="Q706" s="201"/>
      <c r="R706" s="201"/>
      <c r="S706" s="201"/>
      <c r="T706" s="201"/>
      <c r="U706" s="221"/>
      <c r="V706" s="221"/>
      <c r="W706" s="221"/>
      <c r="X706" s="221"/>
      <c r="Y706" s="221"/>
      <c r="Z706" s="221"/>
      <c r="AA706" s="221"/>
      <c r="AB706" s="221"/>
    </row>
    <row r="707" spans="1:28" ht="17" thickBot="1" x14ac:dyDescent="0.25">
      <c r="A707" s="195"/>
      <c r="B707" s="196"/>
      <c r="C707" s="221"/>
      <c r="D707" s="196"/>
      <c r="E707" s="229"/>
      <c r="F707" s="229"/>
      <c r="G707" s="229"/>
      <c r="H707" s="198"/>
      <c r="I707" s="198"/>
      <c r="J707" s="200"/>
      <c r="K707" s="340"/>
      <c r="L707" s="200"/>
      <c r="M707" s="201"/>
      <c r="N707" s="201"/>
      <c r="O707" s="201"/>
      <c r="P707" s="201"/>
      <c r="Q707" s="201"/>
      <c r="R707" s="201"/>
      <c r="S707" s="201"/>
      <c r="T707" s="201"/>
      <c r="U707" s="221"/>
      <c r="V707" s="221"/>
      <c r="W707" s="221"/>
      <c r="X707" s="221"/>
      <c r="Y707" s="221"/>
      <c r="Z707" s="221"/>
      <c r="AA707" s="221"/>
      <c r="AB707" s="221"/>
    </row>
    <row r="708" spans="1:28" ht="17" thickBot="1" x14ac:dyDescent="0.25">
      <c r="A708" s="195"/>
      <c r="B708" s="196"/>
      <c r="C708" s="221"/>
      <c r="D708" s="196"/>
      <c r="E708" s="229"/>
      <c r="F708" s="229"/>
      <c r="G708" s="229"/>
      <c r="H708" s="198"/>
      <c r="I708" s="198"/>
      <c r="J708" s="200"/>
      <c r="K708" s="340"/>
      <c r="L708" s="200"/>
      <c r="M708" s="201"/>
      <c r="N708" s="201"/>
      <c r="O708" s="201"/>
      <c r="P708" s="201"/>
      <c r="Q708" s="201"/>
      <c r="R708" s="201"/>
      <c r="S708" s="201"/>
      <c r="T708" s="201"/>
      <c r="U708" s="221"/>
      <c r="V708" s="221"/>
      <c r="W708" s="221"/>
      <c r="X708" s="221"/>
      <c r="Y708" s="221"/>
      <c r="Z708" s="221"/>
      <c r="AA708" s="221"/>
      <c r="AB708" s="221"/>
    </row>
    <row r="709" spans="1:28" ht="17" thickBot="1" x14ac:dyDescent="0.25">
      <c r="A709" s="195"/>
      <c r="B709" s="196"/>
      <c r="C709" s="221"/>
      <c r="D709" s="196"/>
      <c r="E709" s="229"/>
      <c r="F709" s="229"/>
      <c r="G709" s="229"/>
      <c r="H709" s="198"/>
      <c r="I709" s="198"/>
      <c r="J709" s="200"/>
      <c r="K709" s="340"/>
      <c r="L709" s="200"/>
      <c r="M709" s="201"/>
      <c r="N709" s="201"/>
      <c r="O709" s="201"/>
      <c r="P709" s="201"/>
      <c r="Q709" s="201"/>
      <c r="R709" s="201"/>
      <c r="S709" s="201"/>
      <c r="T709" s="201"/>
      <c r="U709" s="221"/>
      <c r="V709" s="221"/>
      <c r="W709" s="221"/>
      <c r="X709" s="221"/>
      <c r="Y709" s="221"/>
      <c r="Z709" s="221"/>
      <c r="AA709" s="221"/>
      <c r="AB709" s="221"/>
    </row>
    <row r="710" spans="1:28" ht="17" thickBot="1" x14ac:dyDescent="0.25">
      <c r="A710" s="195"/>
      <c r="B710" s="196"/>
      <c r="C710" s="221"/>
      <c r="D710" s="196"/>
      <c r="E710" s="229"/>
      <c r="F710" s="229"/>
      <c r="G710" s="229"/>
      <c r="H710" s="198"/>
      <c r="I710" s="198"/>
      <c r="J710" s="200"/>
      <c r="K710" s="340"/>
      <c r="L710" s="200"/>
      <c r="M710" s="201"/>
      <c r="N710" s="201"/>
      <c r="O710" s="201"/>
      <c r="P710" s="201"/>
      <c r="Q710" s="201"/>
      <c r="R710" s="201"/>
      <c r="S710" s="201"/>
      <c r="T710" s="201"/>
      <c r="U710" s="221"/>
      <c r="V710" s="221"/>
      <c r="W710" s="221"/>
      <c r="X710" s="221"/>
      <c r="Y710" s="221"/>
      <c r="Z710" s="221"/>
      <c r="AA710" s="221"/>
      <c r="AB710" s="221"/>
    </row>
    <row r="711" spans="1:28" ht="17" thickBot="1" x14ac:dyDescent="0.25">
      <c r="A711" s="195"/>
      <c r="B711" s="196"/>
      <c r="C711" s="221"/>
      <c r="D711" s="196"/>
      <c r="E711" s="229"/>
      <c r="F711" s="229"/>
      <c r="G711" s="229"/>
      <c r="H711" s="198"/>
      <c r="I711" s="198"/>
      <c r="J711" s="200"/>
      <c r="K711" s="340"/>
      <c r="L711" s="200"/>
      <c r="M711" s="201"/>
      <c r="N711" s="201"/>
      <c r="O711" s="201"/>
      <c r="P711" s="201"/>
      <c r="Q711" s="201"/>
      <c r="R711" s="201"/>
      <c r="S711" s="201"/>
      <c r="T711" s="201"/>
      <c r="U711" s="221"/>
      <c r="V711" s="221"/>
      <c r="W711" s="221"/>
      <c r="X711" s="221"/>
      <c r="Y711" s="221"/>
      <c r="Z711" s="221"/>
      <c r="AA711" s="221"/>
      <c r="AB711" s="221"/>
    </row>
    <row r="712" spans="1:28" ht="17" thickBot="1" x14ac:dyDescent="0.25">
      <c r="A712" s="195"/>
      <c r="B712" s="196"/>
      <c r="C712" s="221"/>
      <c r="D712" s="196"/>
      <c r="E712" s="229"/>
      <c r="F712" s="229"/>
      <c r="G712" s="229"/>
      <c r="H712" s="198"/>
      <c r="I712" s="198"/>
      <c r="J712" s="200"/>
      <c r="K712" s="340"/>
      <c r="L712" s="200"/>
      <c r="M712" s="201"/>
      <c r="N712" s="201"/>
      <c r="O712" s="201"/>
      <c r="P712" s="201"/>
      <c r="Q712" s="201"/>
      <c r="R712" s="201"/>
      <c r="S712" s="201"/>
      <c r="T712" s="201"/>
      <c r="U712" s="221"/>
      <c r="V712" s="221"/>
      <c r="W712" s="221"/>
      <c r="X712" s="221"/>
      <c r="Y712" s="221"/>
      <c r="Z712" s="221"/>
      <c r="AA712" s="221"/>
      <c r="AB712" s="221"/>
    </row>
    <row r="713" spans="1:28" ht="17" thickBot="1" x14ac:dyDescent="0.25">
      <c r="A713" s="195"/>
      <c r="B713" s="196"/>
      <c r="C713" s="221"/>
      <c r="D713" s="196"/>
      <c r="E713" s="229"/>
      <c r="F713" s="229"/>
      <c r="G713" s="229"/>
      <c r="H713" s="198"/>
      <c r="I713" s="198"/>
      <c r="J713" s="200"/>
      <c r="K713" s="340"/>
      <c r="L713" s="200"/>
      <c r="M713" s="201"/>
      <c r="N713" s="201"/>
      <c r="O713" s="201"/>
      <c r="P713" s="201"/>
      <c r="Q713" s="201"/>
      <c r="R713" s="201"/>
      <c r="S713" s="201"/>
      <c r="T713" s="201"/>
      <c r="U713" s="221"/>
      <c r="V713" s="221"/>
      <c r="W713" s="221"/>
      <c r="X713" s="221"/>
      <c r="Y713" s="221"/>
      <c r="Z713" s="221"/>
      <c r="AA713" s="221"/>
      <c r="AB713" s="221"/>
    </row>
    <row r="714" spans="1:28" ht="17" thickBot="1" x14ac:dyDescent="0.25">
      <c r="A714" s="195"/>
      <c r="B714" s="196"/>
      <c r="C714" s="221"/>
      <c r="D714" s="196"/>
      <c r="E714" s="229"/>
      <c r="F714" s="229"/>
      <c r="G714" s="229"/>
      <c r="H714" s="198"/>
      <c r="I714" s="198"/>
      <c r="J714" s="200"/>
      <c r="K714" s="340"/>
      <c r="L714" s="200"/>
      <c r="M714" s="201"/>
      <c r="N714" s="201"/>
      <c r="O714" s="201"/>
      <c r="P714" s="201"/>
      <c r="Q714" s="201"/>
      <c r="R714" s="201"/>
      <c r="S714" s="201"/>
      <c r="T714" s="201"/>
      <c r="U714" s="221"/>
      <c r="V714" s="221"/>
      <c r="W714" s="221"/>
      <c r="X714" s="221"/>
      <c r="Y714" s="221"/>
      <c r="Z714" s="221"/>
      <c r="AA714" s="221"/>
      <c r="AB714" s="221"/>
    </row>
    <row r="715" spans="1:28" ht="17" thickBot="1" x14ac:dyDescent="0.25">
      <c r="A715" s="195"/>
      <c r="B715" s="196"/>
      <c r="C715" s="221"/>
      <c r="D715" s="196"/>
      <c r="E715" s="229"/>
      <c r="F715" s="229"/>
      <c r="G715" s="229"/>
      <c r="H715" s="198"/>
      <c r="I715" s="198"/>
      <c r="J715" s="200"/>
      <c r="K715" s="340"/>
      <c r="L715" s="200"/>
      <c r="M715" s="201"/>
      <c r="N715" s="201"/>
      <c r="O715" s="201"/>
      <c r="P715" s="201"/>
      <c r="Q715" s="201"/>
      <c r="R715" s="201"/>
      <c r="S715" s="201"/>
      <c r="T715" s="201"/>
      <c r="U715" s="221"/>
      <c r="V715" s="221"/>
      <c r="W715" s="221"/>
      <c r="X715" s="221"/>
      <c r="Y715" s="221"/>
      <c r="Z715" s="221"/>
      <c r="AA715" s="221"/>
      <c r="AB715" s="221"/>
    </row>
    <row r="716" spans="1:28" ht="17" thickBot="1" x14ac:dyDescent="0.25">
      <c r="A716" s="195"/>
      <c r="B716" s="196"/>
      <c r="C716" s="221"/>
      <c r="D716" s="196"/>
      <c r="E716" s="229"/>
      <c r="F716" s="229"/>
      <c r="G716" s="229"/>
      <c r="H716" s="198"/>
      <c r="I716" s="198"/>
      <c r="J716" s="200"/>
      <c r="K716" s="340"/>
      <c r="L716" s="200"/>
      <c r="M716" s="201"/>
      <c r="N716" s="201"/>
      <c r="O716" s="201"/>
      <c r="P716" s="201"/>
      <c r="Q716" s="201"/>
      <c r="R716" s="201"/>
      <c r="S716" s="201"/>
      <c r="T716" s="201"/>
      <c r="U716" s="221"/>
      <c r="V716" s="221"/>
      <c r="W716" s="221"/>
      <c r="X716" s="221"/>
      <c r="Y716" s="221"/>
      <c r="Z716" s="221"/>
      <c r="AA716" s="221"/>
      <c r="AB716" s="221"/>
    </row>
    <row r="717" spans="1:28" ht="17" thickBot="1" x14ac:dyDescent="0.25">
      <c r="A717" s="195"/>
      <c r="B717" s="196"/>
      <c r="C717" s="221"/>
      <c r="D717" s="196"/>
      <c r="E717" s="229"/>
      <c r="F717" s="229"/>
      <c r="G717" s="229"/>
      <c r="H717" s="198"/>
      <c r="I717" s="198"/>
      <c r="J717" s="200"/>
      <c r="K717" s="340"/>
      <c r="L717" s="200"/>
      <c r="M717" s="201"/>
      <c r="N717" s="201"/>
      <c r="O717" s="201"/>
      <c r="P717" s="201"/>
      <c r="Q717" s="201"/>
      <c r="R717" s="201"/>
      <c r="S717" s="201"/>
      <c r="T717" s="201"/>
      <c r="U717" s="221"/>
      <c r="V717" s="221"/>
      <c r="W717" s="221"/>
      <c r="X717" s="221"/>
      <c r="Y717" s="221"/>
      <c r="Z717" s="221"/>
      <c r="AA717" s="221"/>
      <c r="AB717" s="221"/>
    </row>
    <row r="718" spans="1:28" ht="17" thickBot="1" x14ac:dyDescent="0.25">
      <c r="A718" s="195"/>
      <c r="B718" s="196"/>
      <c r="C718" s="221"/>
      <c r="D718" s="196"/>
      <c r="E718" s="229"/>
      <c r="F718" s="229"/>
      <c r="G718" s="229"/>
      <c r="H718" s="198"/>
      <c r="I718" s="198"/>
      <c r="J718" s="200"/>
      <c r="K718" s="340"/>
      <c r="L718" s="200"/>
      <c r="M718" s="201"/>
      <c r="N718" s="201"/>
      <c r="O718" s="201"/>
      <c r="P718" s="201"/>
      <c r="Q718" s="201"/>
      <c r="R718" s="201"/>
      <c r="S718" s="201"/>
      <c r="T718" s="201"/>
      <c r="U718" s="221"/>
      <c r="V718" s="221"/>
      <c r="W718" s="221"/>
      <c r="X718" s="221"/>
      <c r="Y718" s="221"/>
      <c r="Z718" s="221"/>
      <c r="AA718" s="221"/>
      <c r="AB718" s="221"/>
    </row>
    <row r="719" spans="1:28" ht="17" thickBot="1" x14ac:dyDescent="0.25">
      <c r="A719" s="195"/>
      <c r="B719" s="196"/>
      <c r="C719" s="221"/>
      <c r="D719" s="196"/>
      <c r="E719" s="229"/>
      <c r="F719" s="229"/>
      <c r="G719" s="229"/>
      <c r="H719" s="198"/>
      <c r="I719" s="198"/>
      <c r="J719" s="200"/>
      <c r="K719" s="340"/>
      <c r="L719" s="200"/>
      <c r="M719" s="201"/>
      <c r="N719" s="201"/>
      <c r="O719" s="201"/>
      <c r="P719" s="201"/>
      <c r="Q719" s="201"/>
      <c r="R719" s="201"/>
      <c r="S719" s="201"/>
      <c r="T719" s="201"/>
      <c r="U719" s="221"/>
      <c r="V719" s="221"/>
      <c r="W719" s="221"/>
      <c r="X719" s="221"/>
      <c r="Y719" s="221"/>
      <c r="Z719" s="221"/>
      <c r="AA719" s="221"/>
      <c r="AB719" s="221"/>
    </row>
    <row r="720" spans="1:28" ht="17" thickBot="1" x14ac:dyDescent="0.25">
      <c r="A720" s="195"/>
      <c r="B720" s="196"/>
      <c r="C720" s="221"/>
      <c r="D720" s="196"/>
      <c r="E720" s="229"/>
      <c r="F720" s="229"/>
      <c r="G720" s="229"/>
      <c r="H720" s="198"/>
      <c r="I720" s="198"/>
      <c r="J720" s="200"/>
      <c r="K720" s="340"/>
      <c r="L720" s="200"/>
      <c r="M720" s="201"/>
      <c r="N720" s="201"/>
      <c r="O720" s="201"/>
      <c r="P720" s="201"/>
      <c r="Q720" s="201"/>
      <c r="R720" s="201"/>
      <c r="S720" s="201"/>
      <c r="T720" s="201"/>
      <c r="U720" s="221"/>
      <c r="V720" s="221"/>
      <c r="W720" s="221"/>
      <c r="X720" s="221"/>
      <c r="Y720" s="221"/>
      <c r="Z720" s="221"/>
      <c r="AA720" s="221"/>
      <c r="AB720" s="221"/>
    </row>
    <row r="721" spans="1:28" ht="17" thickBot="1" x14ac:dyDescent="0.25">
      <c r="A721" s="195"/>
      <c r="B721" s="196"/>
      <c r="C721" s="221"/>
      <c r="D721" s="196"/>
      <c r="E721" s="229"/>
      <c r="F721" s="229"/>
      <c r="G721" s="229"/>
      <c r="H721" s="198"/>
      <c r="I721" s="198"/>
      <c r="J721" s="200"/>
      <c r="K721" s="340"/>
      <c r="L721" s="200"/>
      <c r="M721" s="201"/>
      <c r="N721" s="201"/>
      <c r="O721" s="201"/>
      <c r="P721" s="201"/>
      <c r="Q721" s="201"/>
      <c r="R721" s="201"/>
      <c r="S721" s="201"/>
      <c r="T721" s="201"/>
      <c r="U721" s="221"/>
      <c r="V721" s="221"/>
      <c r="W721" s="221"/>
      <c r="X721" s="221"/>
      <c r="Y721" s="221"/>
      <c r="Z721" s="221"/>
      <c r="AA721" s="221"/>
      <c r="AB721" s="221"/>
    </row>
    <row r="722" spans="1:28" ht="17" thickBot="1" x14ac:dyDescent="0.25">
      <c r="A722" s="195"/>
      <c r="B722" s="196"/>
      <c r="C722" s="221"/>
      <c r="D722" s="196"/>
      <c r="E722" s="229"/>
      <c r="F722" s="229"/>
      <c r="G722" s="229"/>
      <c r="H722" s="198"/>
      <c r="I722" s="198"/>
      <c r="J722" s="200"/>
      <c r="K722" s="340"/>
      <c r="L722" s="200"/>
      <c r="M722" s="201"/>
      <c r="N722" s="201"/>
      <c r="O722" s="201"/>
      <c r="P722" s="201"/>
      <c r="Q722" s="201"/>
      <c r="R722" s="201"/>
      <c r="S722" s="201"/>
      <c r="T722" s="201"/>
      <c r="U722" s="221"/>
      <c r="V722" s="221"/>
      <c r="W722" s="221"/>
      <c r="X722" s="221"/>
      <c r="Y722" s="221"/>
      <c r="Z722" s="221"/>
      <c r="AA722" s="221"/>
      <c r="AB722" s="221"/>
    </row>
    <row r="723" spans="1:28" ht="17" thickBot="1" x14ac:dyDescent="0.25">
      <c r="A723" s="195"/>
      <c r="B723" s="196"/>
      <c r="C723" s="221"/>
      <c r="D723" s="196"/>
      <c r="E723" s="229"/>
      <c r="F723" s="229"/>
      <c r="G723" s="229"/>
      <c r="H723" s="198"/>
      <c r="I723" s="198"/>
      <c r="J723" s="200"/>
      <c r="K723" s="340"/>
      <c r="L723" s="200"/>
      <c r="M723" s="201"/>
      <c r="N723" s="201"/>
      <c r="O723" s="201"/>
      <c r="P723" s="201"/>
      <c r="Q723" s="201"/>
      <c r="R723" s="201"/>
      <c r="S723" s="201"/>
      <c r="T723" s="201"/>
      <c r="U723" s="221"/>
      <c r="V723" s="221"/>
      <c r="W723" s="221"/>
      <c r="X723" s="221"/>
      <c r="Y723" s="221"/>
      <c r="Z723" s="221"/>
      <c r="AA723" s="221"/>
      <c r="AB723" s="221"/>
    </row>
    <row r="724" spans="1:28" ht="17" thickBot="1" x14ac:dyDescent="0.25">
      <c r="A724" s="195"/>
      <c r="B724" s="196"/>
      <c r="C724" s="221"/>
      <c r="D724" s="196"/>
      <c r="E724" s="229"/>
      <c r="F724" s="229"/>
      <c r="G724" s="229"/>
      <c r="H724" s="198"/>
      <c r="I724" s="198"/>
      <c r="J724" s="200"/>
      <c r="K724" s="340"/>
      <c r="L724" s="200"/>
      <c r="M724" s="201"/>
      <c r="N724" s="201"/>
      <c r="O724" s="201"/>
      <c r="P724" s="201"/>
      <c r="Q724" s="201"/>
      <c r="R724" s="201"/>
      <c r="S724" s="201"/>
      <c r="T724" s="201"/>
      <c r="U724" s="221"/>
      <c r="V724" s="221"/>
      <c r="W724" s="221"/>
      <c r="X724" s="221"/>
      <c r="Y724" s="221"/>
      <c r="Z724" s="221"/>
      <c r="AA724" s="221"/>
      <c r="AB724" s="221"/>
    </row>
    <row r="725" spans="1:28" ht="17" thickBot="1" x14ac:dyDescent="0.25">
      <c r="A725" s="195"/>
      <c r="B725" s="196"/>
      <c r="C725" s="221"/>
      <c r="D725" s="196"/>
      <c r="E725" s="229"/>
      <c r="F725" s="229"/>
      <c r="G725" s="229"/>
      <c r="H725" s="198"/>
      <c r="I725" s="198"/>
      <c r="J725" s="200"/>
      <c r="K725" s="340"/>
      <c r="L725" s="200"/>
      <c r="M725" s="201"/>
      <c r="N725" s="201"/>
      <c r="O725" s="201"/>
      <c r="P725" s="201"/>
      <c r="Q725" s="201"/>
      <c r="R725" s="201"/>
      <c r="S725" s="201"/>
      <c r="T725" s="201"/>
      <c r="U725" s="221"/>
      <c r="V725" s="221"/>
      <c r="W725" s="221"/>
      <c r="X725" s="221"/>
      <c r="Y725" s="221"/>
      <c r="Z725" s="221"/>
      <c r="AA725" s="221"/>
      <c r="AB725" s="221"/>
    </row>
    <row r="726" spans="1:28" ht="17" thickBot="1" x14ac:dyDescent="0.25">
      <c r="A726" s="195"/>
      <c r="B726" s="196"/>
      <c r="C726" s="221"/>
      <c r="D726" s="196"/>
      <c r="E726" s="229"/>
      <c r="F726" s="229"/>
      <c r="G726" s="229"/>
      <c r="H726" s="198"/>
      <c r="I726" s="198"/>
      <c r="J726" s="200"/>
      <c r="K726" s="340"/>
      <c r="L726" s="200"/>
      <c r="M726" s="201"/>
      <c r="N726" s="201"/>
      <c r="O726" s="201"/>
      <c r="P726" s="201"/>
      <c r="Q726" s="201"/>
      <c r="R726" s="201"/>
      <c r="S726" s="201"/>
      <c r="T726" s="201"/>
      <c r="U726" s="221"/>
      <c r="V726" s="221"/>
      <c r="W726" s="221"/>
      <c r="X726" s="221"/>
      <c r="Y726" s="221"/>
      <c r="Z726" s="221"/>
      <c r="AA726" s="221"/>
      <c r="AB726" s="221"/>
    </row>
    <row r="727" spans="1:28" ht="17" thickBot="1" x14ac:dyDescent="0.25">
      <c r="A727" s="195"/>
      <c r="B727" s="196"/>
      <c r="C727" s="221"/>
      <c r="D727" s="196"/>
      <c r="E727" s="229"/>
      <c r="F727" s="229"/>
      <c r="G727" s="229"/>
      <c r="H727" s="198"/>
      <c r="I727" s="198"/>
      <c r="J727" s="200"/>
      <c r="K727" s="340"/>
      <c r="L727" s="200"/>
      <c r="M727" s="201"/>
      <c r="N727" s="201"/>
      <c r="O727" s="201"/>
      <c r="P727" s="201"/>
      <c r="Q727" s="201"/>
      <c r="R727" s="201"/>
      <c r="S727" s="201"/>
      <c r="T727" s="201"/>
      <c r="U727" s="221"/>
      <c r="V727" s="221"/>
      <c r="W727" s="221"/>
      <c r="X727" s="221"/>
      <c r="Y727" s="221"/>
      <c r="Z727" s="221"/>
      <c r="AA727" s="221"/>
      <c r="AB727" s="221"/>
    </row>
    <row r="728" spans="1:28" ht="17" thickBot="1" x14ac:dyDescent="0.25">
      <c r="A728" s="195"/>
      <c r="B728" s="196"/>
      <c r="C728" s="221"/>
      <c r="D728" s="196"/>
      <c r="E728" s="229"/>
      <c r="F728" s="229"/>
      <c r="G728" s="229"/>
      <c r="H728" s="198"/>
      <c r="I728" s="198"/>
      <c r="J728" s="200"/>
      <c r="K728" s="340"/>
      <c r="L728" s="200"/>
      <c r="M728" s="201"/>
      <c r="N728" s="201"/>
      <c r="O728" s="201"/>
      <c r="P728" s="201"/>
      <c r="Q728" s="201"/>
      <c r="R728" s="201"/>
      <c r="S728" s="201"/>
      <c r="T728" s="201"/>
      <c r="U728" s="221"/>
      <c r="V728" s="221"/>
      <c r="W728" s="221"/>
      <c r="X728" s="221"/>
      <c r="Y728" s="221"/>
      <c r="Z728" s="221"/>
      <c r="AA728" s="221"/>
      <c r="AB728" s="221"/>
    </row>
    <row r="729" spans="1:28" ht="17" thickBot="1" x14ac:dyDescent="0.25">
      <c r="A729" s="195"/>
      <c r="B729" s="196"/>
      <c r="C729" s="221"/>
      <c r="D729" s="196"/>
      <c r="E729" s="229"/>
      <c r="F729" s="229"/>
      <c r="G729" s="229"/>
      <c r="H729" s="198"/>
      <c r="I729" s="198"/>
      <c r="J729" s="200"/>
      <c r="K729" s="340"/>
      <c r="L729" s="200"/>
      <c r="M729" s="201"/>
      <c r="N729" s="201"/>
      <c r="O729" s="201"/>
      <c r="P729" s="201"/>
      <c r="Q729" s="201"/>
      <c r="R729" s="201"/>
      <c r="S729" s="201"/>
      <c r="T729" s="201"/>
      <c r="U729" s="221"/>
      <c r="V729" s="221"/>
      <c r="W729" s="221"/>
      <c r="X729" s="221"/>
      <c r="Y729" s="221"/>
      <c r="Z729" s="221"/>
      <c r="AA729" s="221"/>
      <c r="AB729" s="221"/>
    </row>
    <row r="730" spans="1:28" ht="17" thickBot="1" x14ac:dyDescent="0.25">
      <c r="A730" s="195"/>
      <c r="B730" s="196"/>
      <c r="C730" s="221"/>
      <c r="D730" s="196"/>
      <c r="E730" s="229"/>
      <c r="F730" s="229"/>
      <c r="G730" s="229"/>
      <c r="H730" s="198"/>
      <c r="I730" s="198"/>
      <c r="J730" s="200"/>
      <c r="K730" s="340"/>
      <c r="L730" s="200"/>
      <c r="M730" s="201"/>
      <c r="N730" s="201"/>
      <c r="O730" s="201"/>
      <c r="P730" s="201"/>
      <c r="Q730" s="201"/>
      <c r="R730" s="201"/>
      <c r="S730" s="201"/>
      <c r="T730" s="201"/>
      <c r="U730" s="221"/>
      <c r="V730" s="221"/>
      <c r="W730" s="221"/>
      <c r="X730" s="221"/>
      <c r="Y730" s="221"/>
      <c r="Z730" s="221"/>
      <c r="AA730" s="221"/>
      <c r="AB730" s="221"/>
    </row>
    <row r="731" spans="1:28" ht="17" thickBot="1" x14ac:dyDescent="0.25">
      <c r="A731" s="195"/>
      <c r="B731" s="196"/>
      <c r="C731" s="221"/>
      <c r="D731" s="196"/>
      <c r="E731" s="229"/>
      <c r="F731" s="229"/>
      <c r="G731" s="229"/>
      <c r="H731" s="198"/>
      <c r="I731" s="198"/>
      <c r="J731" s="200"/>
      <c r="K731" s="340"/>
      <c r="L731" s="200"/>
      <c r="M731" s="201"/>
      <c r="N731" s="201"/>
      <c r="O731" s="201"/>
      <c r="P731" s="201"/>
      <c r="Q731" s="201"/>
      <c r="R731" s="201"/>
      <c r="S731" s="201"/>
      <c r="T731" s="201"/>
      <c r="U731" s="221"/>
      <c r="V731" s="221"/>
      <c r="W731" s="221"/>
      <c r="X731" s="221"/>
      <c r="Y731" s="221"/>
      <c r="Z731" s="221"/>
      <c r="AA731" s="221"/>
      <c r="AB731" s="221"/>
    </row>
    <row r="732" spans="1:28" ht="17" thickBot="1" x14ac:dyDescent="0.25">
      <c r="A732" s="195"/>
      <c r="B732" s="196"/>
      <c r="C732" s="221"/>
      <c r="D732" s="196"/>
      <c r="E732" s="229"/>
      <c r="F732" s="229"/>
      <c r="G732" s="229"/>
      <c r="H732" s="198"/>
      <c r="I732" s="198"/>
      <c r="J732" s="200"/>
      <c r="K732" s="340"/>
      <c r="L732" s="200"/>
      <c r="M732" s="201"/>
      <c r="N732" s="201"/>
      <c r="O732" s="201"/>
      <c r="P732" s="201"/>
      <c r="Q732" s="201"/>
      <c r="R732" s="201"/>
      <c r="S732" s="201"/>
      <c r="T732" s="201"/>
      <c r="U732" s="221"/>
      <c r="V732" s="221"/>
      <c r="W732" s="221"/>
      <c r="X732" s="221"/>
      <c r="Y732" s="221"/>
      <c r="Z732" s="221"/>
      <c r="AA732" s="221"/>
      <c r="AB732" s="221"/>
    </row>
    <row r="733" spans="1:28" ht="17" thickBot="1" x14ac:dyDescent="0.25">
      <c r="A733" s="195"/>
      <c r="B733" s="196"/>
      <c r="C733" s="221"/>
      <c r="D733" s="196"/>
      <c r="E733" s="229"/>
      <c r="F733" s="229"/>
      <c r="G733" s="229"/>
      <c r="H733" s="198"/>
      <c r="I733" s="198"/>
      <c r="J733" s="200"/>
      <c r="K733" s="340"/>
      <c r="L733" s="200"/>
      <c r="M733" s="201"/>
      <c r="N733" s="201"/>
      <c r="O733" s="201"/>
      <c r="P733" s="201"/>
      <c r="Q733" s="201"/>
      <c r="R733" s="201"/>
      <c r="S733" s="201"/>
      <c r="T733" s="201"/>
      <c r="U733" s="221"/>
      <c r="V733" s="221"/>
      <c r="W733" s="221"/>
      <c r="X733" s="221"/>
      <c r="Y733" s="221"/>
      <c r="Z733" s="221"/>
      <c r="AA733" s="221"/>
      <c r="AB733" s="221"/>
    </row>
    <row r="734" spans="1:28" ht="17" thickBot="1" x14ac:dyDescent="0.25">
      <c r="A734" s="195"/>
      <c r="B734" s="196"/>
      <c r="C734" s="221"/>
      <c r="D734" s="196"/>
      <c r="E734" s="229"/>
      <c r="F734" s="229"/>
      <c r="G734" s="229"/>
      <c r="H734" s="198"/>
      <c r="I734" s="198"/>
      <c r="J734" s="200"/>
      <c r="K734" s="340"/>
      <c r="L734" s="200"/>
      <c r="M734" s="201"/>
      <c r="N734" s="201"/>
      <c r="O734" s="201"/>
      <c r="P734" s="201"/>
      <c r="Q734" s="201"/>
      <c r="R734" s="201"/>
      <c r="S734" s="201"/>
      <c r="T734" s="201"/>
      <c r="U734" s="221"/>
      <c r="V734" s="221"/>
      <c r="W734" s="221"/>
      <c r="X734" s="221"/>
      <c r="Y734" s="221"/>
      <c r="Z734" s="221"/>
      <c r="AA734" s="221"/>
      <c r="AB734" s="221"/>
    </row>
    <row r="735" spans="1:28" ht="17" thickBot="1" x14ac:dyDescent="0.25">
      <c r="A735" s="195"/>
      <c r="B735" s="196"/>
      <c r="C735" s="221"/>
      <c r="D735" s="196"/>
      <c r="E735" s="229"/>
      <c r="F735" s="229"/>
      <c r="G735" s="229"/>
      <c r="H735" s="198"/>
      <c r="I735" s="198"/>
      <c r="J735" s="200"/>
      <c r="K735" s="340"/>
      <c r="L735" s="200"/>
      <c r="M735" s="201"/>
      <c r="N735" s="201"/>
      <c r="O735" s="201"/>
      <c r="P735" s="201"/>
      <c r="Q735" s="201"/>
      <c r="R735" s="201"/>
      <c r="S735" s="201"/>
      <c r="T735" s="201"/>
      <c r="U735" s="221"/>
      <c r="V735" s="221"/>
      <c r="W735" s="221"/>
      <c r="X735" s="221"/>
      <c r="Y735" s="221"/>
      <c r="Z735" s="221"/>
      <c r="AA735" s="221"/>
      <c r="AB735" s="221"/>
    </row>
    <row r="736" spans="1:28" ht="17" thickBot="1" x14ac:dyDescent="0.25">
      <c r="A736" s="195"/>
      <c r="B736" s="196"/>
      <c r="C736" s="221"/>
      <c r="D736" s="196"/>
      <c r="E736" s="229"/>
      <c r="F736" s="229"/>
      <c r="G736" s="229"/>
      <c r="H736" s="198"/>
      <c r="I736" s="198"/>
      <c r="J736" s="200"/>
      <c r="K736" s="340"/>
      <c r="L736" s="200"/>
      <c r="M736" s="201"/>
      <c r="N736" s="201"/>
      <c r="O736" s="201"/>
      <c r="P736" s="201"/>
      <c r="Q736" s="201"/>
      <c r="R736" s="201"/>
      <c r="S736" s="201"/>
      <c r="T736" s="201"/>
      <c r="U736" s="221"/>
      <c r="V736" s="221"/>
      <c r="W736" s="221"/>
      <c r="X736" s="221"/>
      <c r="Y736" s="221"/>
      <c r="Z736" s="221"/>
      <c r="AA736" s="221"/>
      <c r="AB736" s="221"/>
    </row>
    <row r="737" spans="1:28" ht="17" thickBot="1" x14ac:dyDescent="0.25">
      <c r="A737" s="195"/>
      <c r="B737" s="196"/>
      <c r="C737" s="221"/>
      <c r="D737" s="196"/>
      <c r="E737" s="229"/>
      <c r="F737" s="229"/>
      <c r="G737" s="229"/>
      <c r="H737" s="198"/>
      <c r="I737" s="198"/>
      <c r="J737" s="200"/>
      <c r="K737" s="340"/>
      <c r="L737" s="200"/>
      <c r="M737" s="201"/>
      <c r="N737" s="201"/>
      <c r="O737" s="201"/>
      <c r="P737" s="201"/>
      <c r="Q737" s="201"/>
      <c r="R737" s="201"/>
      <c r="S737" s="201"/>
      <c r="T737" s="201"/>
      <c r="U737" s="221"/>
      <c r="V737" s="221"/>
      <c r="W737" s="221"/>
      <c r="X737" s="221"/>
      <c r="Y737" s="221"/>
      <c r="Z737" s="221"/>
      <c r="AA737" s="221"/>
      <c r="AB737" s="221"/>
    </row>
    <row r="738" spans="1:28" ht="17" thickBot="1" x14ac:dyDescent="0.25">
      <c r="A738" s="195"/>
      <c r="B738" s="196"/>
      <c r="C738" s="221"/>
      <c r="D738" s="196"/>
      <c r="E738" s="229"/>
      <c r="F738" s="229"/>
      <c r="G738" s="229"/>
      <c r="H738" s="198"/>
      <c r="I738" s="198"/>
      <c r="J738" s="200"/>
      <c r="K738" s="340"/>
      <c r="L738" s="200"/>
      <c r="M738" s="201"/>
      <c r="N738" s="201"/>
      <c r="O738" s="201"/>
      <c r="P738" s="201"/>
      <c r="Q738" s="201"/>
      <c r="R738" s="201"/>
      <c r="S738" s="201"/>
      <c r="T738" s="201"/>
      <c r="U738" s="221"/>
      <c r="V738" s="221"/>
      <c r="W738" s="221"/>
      <c r="X738" s="221"/>
      <c r="Y738" s="221"/>
      <c r="Z738" s="221"/>
      <c r="AA738" s="221"/>
      <c r="AB738" s="221"/>
    </row>
    <row r="739" spans="1:28" ht="17" thickBot="1" x14ac:dyDescent="0.25">
      <c r="A739" s="195"/>
      <c r="B739" s="196"/>
      <c r="C739" s="221"/>
      <c r="D739" s="196"/>
      <c r="E739" s="229"/>
      <c r="F739" s="229"/>
      <c r="G739" s="229"/>
      <c r="H739" s="198"/>
      <c r="I739" s="198"/>
      <c r="J739" s="200"/>
      <c r="K739" s="340"/>
      <c r="L739" s="200"/>
      <c r="M739" s="201"/>
      <c r="N739" s="201"/>
      <c r="O739" s="201"/>
      <c r="P739" s="201"/>
      <c r="Q739" s="201"/>
      <c r="R739" s="201"/>
      <c r="S739" s="201"/>
      <c r="T739" s="201"/>
      <c r="U739" s="221"/>
      <c r="V739" s="221"/>
      <c r="W739" s="221"/>
      <c r="X739" s="221"/>
      <c r="Y739" s="221"/>
      <c r="Z739" s="221"/>
      <c r="AA739" s="221"/>
      <c r="AB739" s="221"/>
    </row>
    <row r="740" spans="1:28" ht="17" thickBot="1" x14ac:dyDescent="0.25">
      <c r="A740" s="195"/>
      <c r="B740" s="196"/>
      <c r="C740" s="221"/>
      <c r="D740" s="196"/>
      <c r="E740" s="229"/>
      <c r="F740" s="229"/>
      <c r="G740" s="229"/>
      <c r="H740" s="198"/>
      <c r="I740" s="198"/>
      <c r="J740" s="200"/>
      <c r="K740" s="340"/>
      <c r="L740" s="200"/>
      <c r="M740" s="201"/>
      <c r="N740" s="201"/>
      <c r="O740" s="201"/>
      <c r="P740" s="201"/>
      <c r="Q740" s="201"/>
      <c r="R740" s="201"/>
      <c r="S740" s="201"/>
      <c r="T740" s="201"/>
      <c r="U740" s="221"/>
      <c r="V740" s="221"/>
      <c r="W740" s="221"/>
      <c r="X740" s="221"/>
      <c r="Y740" s="221"/>
      <c r="Z740" s="221"/>
      <c r="AA740" s="221"/>
      <c r="AB740" s="221"/>
    </row>
    <row r="741" spans="1:28" ht="17" thickBot="1" x14ac:dyDescent="0.25">
      <c r="A741" s="195"/>
      <c r="B741" s="196"/>
      <c r="C741" s="221"/>
      <c r="D741" s="196"/>
      <c r="E741" s="229"/>
      <c r="F741" s="229"/>
      <c r="G741" s="229"/>
      <c r="H741" s="198"/>
      <c r="I741" s="198"/>
      <c r="J741" s="200"/>
      <c r="K741" s="340"/>
      <c r="L741" s="200"/>
      <c r="M741" s="201"/>
      <c r="N741" s="201"/>
      <c r="O741" s="201"/>
      <c r="P741" s="201"/>
      <c r="Q741" s="201"/>
      <c r="R741" s="201"/>
      <c r="S741" s="201"/>
      <c r="T741" s="201"/>
      <c r="U741" s="221"/>
      <c r="V741" s="221"/>
      <c r="W741" s="221"/>
      <c r="X741" s="221"/>
      <c r="Y741" s="221"/>
      <c r="Z741" s="221"/>
      <c r="AA741" s="221"/>
      <c r="AB741" s="221"/>
    </row>
    <row r="742" spans="1:28" ht="17" thickBot="1" x14ac:dyDescent="0.25">
      <c r="A742" s="195"/>
      <c r="B742" s="196"/>
      <c r="C742" s="221"/>
      <c r="D742" s="196"/>
      <c r="E742" s="229"/>
      <c r="F742" s="229"/>
      <c r="G742" s="229"/>
      <c r="H742" s="198"/>
      <c r="I742" s="198"/>
      <c r="J742" s="200"/>
      <c r="K742" s="340"/>
      <c r="L742" s="200"/>
      <c r="M742" s="201"/>
      <c r="N742" s="201"/>
      <c r="O742" s="201"/>
      <c r="P742" s="201"/>
      <c r="Q742" s="201"/>
      <c r="R742" s="201"/>
      <c r="S742" s="201"/>
      <c r="T742" s="201"/>
      <c r="U742" s="221"/>
      <c r="V742" s="221"/>
      <c r="W742" s="221"/>
      <c r="X742" s="221"/>
      <c r="Y742" s="221"/>
      <c r="Z742" s="221"/>
      <c r="AA742" s="221"/>
      <c r="AB742" s="221"/>
    </row>
    <row r="743" spans="1:28" ht="17" thickBot="1" x14ac:dyDescent="0.25">
      <c r="A743" s="195"/>
      <c r="B743" s="196"/>
      <c r="C743" s="221"/>
      <c r="D743" s="196"/>
      <c r="E743" s="229"/>
      <c r="F743" s="229"/>
      <c r="G743" s="229"/>
      <c r="H743" s="198"/>
      <c r="I743" s="198"/>
      <c r="J743" s="200"/>
      <c r="K743" s="340"/>
      <c r="L743" s="200"/>
      <c r="M743" s="201"/>
      <c r="N743" s="201"/>
      <c r="O743" s="201"/>
      <c r="P743" s="201"/>
      <c r="Q743" s="201"/>
      <c r="R743" s="201"/>
      <c r="S743" s="201"/>
      <c r="T743" s="201"/>
      <c r="U743" s="221"/>
      <c r="V743" s="221"/>
      <c r="W743" s="221"/>
      <c r="X743" s="221"/>
      <c r="Y743" s="221"/>
      <c r="Z743" s="221"/>
      <c r="AA743" s="221"/>
      <c r="AB743" s="221"/>
    </row>
    <row r="744" spans="1:28" ht="17" thickBot="1" x14ac:dyDescent="0.25">
      <c r="A744" s="195"/>
      <c r="B744" s="196"/>
      <c r="C744" s="221"/>
      <c r="D744" s="196"/>
      <c r="E744" s="229"/>
      <c r="F744" s="229"/>
      <c r="G744" s="229"/>
      <c r="H744" s="198"/>
      <c r="I744" s="198"/>
      <c r="J744" s="200"/>
      <c r="K744" s="340"/>
      <c r="L744" s="200"/>
      <c r="M744" s="201"/>
      <c r="N744" s="201"/>
      <c r="O744" s="201"/>
      <c r="P744" s="201"/>
      <c r="Q744" s="201"/>
      <c r="R744" s="201"/>
      <c r="S744" s="201"/>
      <c r="T744" s="201"/>
      <c r="U744" s="221"/>
      <c r="V744" s="221"/>
      <c r="W744" s="221"/>
      <c r="X744" s="221"/>
      <c r="Y744" s="221"/>
      <c r="Z744" s="221"/>
      <c r="AA744" s="221"/>
      <c r="AB744" s="221"/>
    </row>
    <row r="745" spans="1:28" ht="17" thickBot="1" x14ac:dyDescent="0.25">
      <c r="A745" s="195"/>
      <c r="B745" s="196"/>
      <c r="C745" s="221"/>
      <c r="D745" s="196"/>
      <c r="E745" s="229"/>
      <c r="F745" s="229"/>
      <c r="G745" s="229"/>
      <c r="H745" s="198"/>
      <c r="I745" s="198"/>
      <c r="J745" s="200"/>
      <c r="K745" s="340"/>
      <c r="L745" s="200"/>
      <c r="M745" s="201"/>
      <c r="N745" s="201"/>
      <c r="O745" s="201"/>
      <c r="P745" s="201"/>
      <c r="Q745" s="201"/>
      <c r="R745" s="201"/>
      <c r="S745" s="201"/>
      <c r="T745" s="201"/>
      <c r="U745" s="221"/>
      <c r="V745" s="221"/>
      <c r="W745" s="221"/>
      <c r="X745" s="221"/>
      <c r="Y745" s="221"/>
      <c r="Z745" s="221"/>
      <c r="AA745" s="221"/>
      <c r="AB745" s="221"/>
    </row>
    <row r="746" spans="1:28" ht="17" thickBot="1" x14ac:dyDescent="0.25">
      <c r="A746" s="195"/>
      <c r="B746" s="196"/>
      <c r="C746" s="221"/>
      <c r="D746" s="196"/>
      <c r="E746" s="229"/>
      <c r="F746" s="229"/>
      <c r="G746" s="229"/>
      <c r="H746" s="198"/>
      <c r="I746" s="198"/>
      <c r="J746" s="200"/>
      <c r="K746" s="340"/>
      <c r="L746" s="200"/>
      <c r="M746" s="201"/>
      <c r="N746" s="201"/>
      <c r="O746" s="201"/>
      <c r="P746" s="201"/>
      <c r="Q746" s="201"/>
      <c r="R746" s="201"/>
      <c r="S746" s="201"/>
      <c r="T746" s="201"/>
      <c r="U746" s="221"/>
      <c r="V746" s="221"/>
      <c r="W746" s="221"/>
      <c r="X746" s="221"/>
      <c r="Y746" s="221"/>
      <c r="Z746" s="221"/>
      <c r="AA746" s="221"/>
      <c r="AB746" s="221"/>
    </row>
    <row r="747" spans="1:28" ht="17" thickBot="1" x14ac:dyDescent="0.25">
      <c r="A747" s="195"/>
      <c r="B747" s="196"/>
      <c r="C747" s="221"/>
      <c r="D747" s="196"/>
      <c r="E747" s="229"/>
      <c r="F747" s="229"/>
      <c r="G747" s="229"/>
      <c r="H747" s="198"/>
      <c r="I747" s="198"/>
      <c r="J747" s="200"/>
      <c r="K747" s="340"/>
      <c r="L747" s="200"/>
      <c r="M747" s="201"/>
      <c r="N747" s="201"/>
      <c r="O747" s="201"/>
      <c r="P747" s="201"/>
      <c r="Q747" s="201"/>
      <c r="R747" s="201"/>
      <c r="S747" s="201"/>
      <c r="T747" s="201"/>
      <c r="U747" s="221"/>
      <c r="V747" s="221"/>
      <c r="W747" s="221"/>
      <c r="X747" s="221"/>
      <c r="Y747" s="221"/>
      <c r="Z747" s="221"/>
      <c r="AA747" s="221"/>
      <c r="AB747" s="221"/>
    </row>
    <row r="748" spans="1:28" ht="17" thickBot="1" x14ac:dyDescent="0.25">
      <c r="A748" s="195"/>
      <c r="B748" s="196"/>
      <c r="C748" s="221"/>
      <c r="D748" s="196"/>
      <c r="E748" s="229"/>
      <c r="F748" s="229"/>
      <c r="G748" s="229"/>
      <c r="H748" s="198"/>
      <c r="I748" s="198"/>
      <c r="J748" s="200"/>
      <c r="K748" s="340"/>
      <c r="L748" s="200"/>
      <c r="M748" s="201"/>
      <c r="N748" s="201"/>
      <c r="O748" s="201"/>
      <c r="P748" s="201"/>
      <c r="Q748" s="201"/>
      <c r="R748" s="201"/>
      <c r="S748" s="201"/>
      <c r="T748" s="201"/>
      <c r="U748" s="221"/>
      <c r="V748" s="221"/>
      <c r="W748" s="221"/>
      <c r="X748" s="221"/>
      <c r="Y748" s="221"/>
      <c r="Z748" s="221"/>
      <c r="AA748" s="221"/>
      <c r="AB748" s="221"/>
    </row>
    <row r="749" spans="1:28" ht="17" thickBot="1" x14ac:dyDescent="0.25">
      <c r="A749" s="195"/>
      <c r="B749" s="196"/>
      <c r="C749" s="221"/>
      <c r="D749" s="196"/>
      <c r="E749" s="229"/>
      <c r="F749" s="229"/>
      <c r="G749" s="229"/>
      <c r="H749" s="198"/>
      <c r="I749" s="198"/>
      <c r="J749" s="200"/>
      <c r="K749" s="340"/>
      <c r="L749" s="200"/>
      <c r="M749" s="201"/>
      <c r="N749" s="201"/>
      <c r="O749" s="201"/>
      <c r="P749" s="201"/>
      <c r="Q749" s="201"/>
      <c r="R749" s="201"/>
      <c r="S749" s="201"/>
      <c r="T749" s="201"/>
      <c r="U749" s="221"/>
      <c r="V749" s="221"/>
      <c r="W749" s="221"/>
      <c r="X749" s="221"/>
      <c r="Y749" s="221"/>
      <c r="Z749" s="221"/>
      <c r="AA749" s="221"/>
      <c r="AB749" s="221"/>
    </row>
    <row r="750" spans="1:28" ht="17" thickBot="1" x14ac:dyDescent="0.25">
      <c r="A750" s="195"/>
      <c r="B750" s="196"/>
      <c r="C750" s="221"/>
      <c r="D750" s="196"/>
      <c r="E750" s="229"/>
      <c r="F750" s="229"/>
      <c r="G750" s="229"/>
      <c r="H750" s="198"/>
      <c r="I750" s="198"/>
      <c r="J750" s="200"/>
      <c r="K750" s="340"/>
      <c r="L750" s="200"/>
      <c r="M750" s="201"/>
      <c r="N750" s="201"/>
      <c r="O750" s="201"/>
      <c r="P750" s="201"/>
      <c r="Q750" s="201"/>
      <c r="R750" s="201"/>
      <c r="S750" s="201"/>
      <c r="T750" s="201"/>
      <c r="U750" s="221"/>
      <c r="V750" s="221"/>
      <c r="W750" s="221"/>
      <c r="X750" s="221"/>
      <c r="Y750" s="221"/>
      <c r="Z750" s="221"/>
      <c r="AA750" s="221"/>
      <c r="AB750" s="221"/>
    </row>
    <row r="751" spans="1:28" ht="17" thickBot="1" x14ac:dyDescent="0.25">
      <c r="A751" s="195"/>
      <c r="B751" s="196"/>
      <c r="C751" s="221"/>
      <c r="D751" s="196"/>
      <c r="E751" s="229"/>
      <c r="F751" s="229"/>
      <c r="G751" s="229"/>
      <c r="H751" s="198"/>
      <c r="I751" s="198"/>
      <c r="J751" s="200"/>
      <c r="K751" s="340"/>
      <c r="L751" s="200"/>
      <c r="M751" s="201"/>
      <c r="N751" s="201"/>
      <c r="O751" s="201"/>
      <c r="P751" s="201"/>
      <c r="Q751" s="201"/>
      <c r="R751" s="201"/>
      <c r="S751" s="201"/>
      <c r="T751" s="201"/>
      <c r="U751" s="221"/>
      <c r="V751" s="221"/>
      <c r="W751" s="221"/>
      <c r="X751" s="221"/>
      <c r="Y751" s="221"/>
      <c r="Z751" s="221"/>
      <c r="AA751" s="221"/>
      <c r="AB751" s="221"/>
    </row>
    <row r="752" spans="1:28" ht="17" thickBot="1" x14ac:dyDescent="0.25">
      <c r="A752" s="195"/>
      <c r="B752" s="196"/>
      <c r="C752" s="221"/>
      <c r="D752" s="196"/>
      <c r="E752" s="229"/>
      <c r="F752" s="229"/>
      <c r="G752" s="229"/>
      <c r="H752" s="198"/>
      <c r="I752" s="198"/>
      <c r="J752" s="200"/>
      <c r="K752" s="340"/>
      <c r="L752" s="200"/>
      <c r="M752" s="201"/>
      <c r="N752" s="201"/>
      <c r="O752" s="201"/>
      <c r="P752" s="201"/>
      <c r="Q752" s="201"/>
      <c r="R752" s="201"/>
      <c r="S752" s="201"/>
      <c r="T752" s="201"/>
      <c r="U752" s="221"/>
      <c r="V752" s="221"/>
      <c r="W752" s="221"/>
      <c r="X752" s="221"/>
      <c r="Y752" s="221"/>
      <c r="Z752" s="221"/>
      <c r="AA752" s="221"/>
      <c r="AB752" s="221"/>
    </row>
    <row r="753" spans="1:28" ht="17" thickBot="1" x14ac:dyDescent="0.25">
      <c r="A753" s="195"/>
      <c r="B753" s="196"/>
      <c r="C753" s="221"/>
      <c r="D753" s="196"/>
      <c r="E753" s="229"/>
      <c r="F753" s="229"/>
      <c r="G753" s="229"/>
      <c r="H753" s="198"/>
      <c r="I753" s="198"/>
      <c r="J753" s="200"/>
      <c r="K753" s="340"/>
      <c r="L753" s="200"/>
      <c r="M753" s="201"/>
      <c r="N753" s="201"/>
      <c r="O753" s="201"/>
      <c r="P753" s="201"/>
      <c r="Q753" s="201"/>
      <c r="R753" s="201"/>
      <c r="S753" s="201"/>
      <c r="T753" s="201"/>
      <c r="U753" s="221"/>
      <c r="V753" s="221"/>
      <c r="W753" s="221"/>
      <c r="X753" s="221"/>
      <c r="Y753" s="221"/>
      <c r="Z753" s="221"/>
      <c r="AA753" s="221"/>
      <c r="AB753" s="221"/>
    </row>
    <row r="754" spans="1:28" ht="17" thickBot="1" x14ac:dyDescent="0.25">
      <c r="A754" s="195"/>
      <c r="B754" s="196"/>
      <c r="C754" s="221"/>
      <c r="D754" s="196"/>
      <c r="E754" s="229"/>
      <c r="F754" s="229"/>
      <c r="G754" s="229"/>
      <c r="H754" s="198"/>
      <c r="I754" s="198"/>
      <c r="J754" s="200"/>
      <c r="K754" s="340"/>
      <c r="L754" s="200"/>
      <c r="M754" s="201"/>
      <c r="N754" s="201"/>
      <c r="O754" s="201"/>
      <c r="P754" s="201"/>
      <c r="Q754" s="201"/>
      <c r="R754" s="201"/>
      <c r="S754" s="201"/>
      <c r="T754" s="201"/>
      <c r="U754" s="221"/>
      <c r="V754" s="221"/>
      <c r="W754" s="221"/>
      <c r="X754" s="221"/>
      <c r="Y754" s="221"/>
      <c r="Z754" s="221"/>
      <c r="AA754" s="221"/>
      <c r="AB754" s="221"/>
    </row>
    <row r="755" spans="1:28" ht="17" thickBot="1" x14ac:dyDescent="0.25">
      <c r="A755" s="195"/>
      <c r="B755" s="196"/>
      <c r="C755" s="221"/>
      <c r="D755" s="196"/>
      <c r="E755" s="229"/>
      <c r="F755" s="229"/>
      <c r="G755" s="229"/>
      <c r="H755" s="198"/>
      <c r="I755" s="198"/>
      <c r="J755" s="200"/>
      <c r="K755" s="340"/>
      <c r="L755" s="200"/>
      <c r="M755" s="201"/>
      <c r="N755" s="201"/>
      <c r="O755" s="201"/>
      <c r="P755" s="201"/>
      <c r="Q755" s="201"/>
      <c r="R755" s="201"/>
      <c r="S755" s="201"/>
      <c r="T755" s="201"/>
      <c r="U755" s="221"/>
      <c r="V755" s="221"/>
      <c r="W755" s="221"/>
      <c r="X755" s="221"/>
      <c r="Y755" s="221"/>
      <c r="Z755" s="221"/>
      <c r="AA755" s="221"/>
      <c r="AB755" s="221"/>
    </row>
    <row r="756" spans="1:28" ht="17" thickBot="1" x14ac:dyDescent="0.25">
      <c r="A756" s="195"/>
      <c r="B756" s="196"/>
      <c r="C756" s="221"/>
      <c r="D756" s="196"/>
      <c r="E756" s="229"/>
      <c r="F756" s="229"/>
      <c r="G756" s="229"/>
      <c r="H756" s="198"/>
      <c r="I756" s="198"/>
      <c r="J756" s="200"/>
      <c r="K756" s="340"/>
      <c r="L756" s="200"/>
      <c r="M756" s="201"/>
      <c r="N756" s="201"/>
      <c r="O756" s="201"/>
      <c r="P756" s="201"/>
      <c r="Q756" s="201"/>
      <c r="R756" s="201"/>
      <c r="S756" s="201"/>
      <c r="T756" s="201"/>
      <c r="U756" s="221"/>
      <c r="V756" s="221"/>
      <c r="W756" s="221"/>
      <c r="X756" s="221"/>
      <c r="Y756" s="221"/>
      <c r="Z756" s="221"/>
      <c r="AA756" s="221"/>
      <c r="AB756" s="221"/>
    </row>
    <row r="757" spans="1:28" ht="17" thickBot="1" x14ac:dyDescent="0.25">
      <c r="A757" s="195"/>
      <c r="B757" s="196"/>
      <c r="C757" s="221"/>
      <c r="D757" s="196"/>
      <c r="E757" s="229"/>
      <c r="F757" s="229"/>
      <c r="G757" s="229"/>
      <c r="H757" s="198"/>
      <c r="I757" s="198"/>
      <c r="J757" s="200"/>
      <c r="K757" s="340"/>
      <c r="L757" s="200"/>
      <c r="M757" s="201"/>
      <c r="N757" s="201"/>
      <c r="O757" s="201"/>
      <c r="P757" s="201"/>
      <c r="Q757" s="201"/>
      <c r="R757" s="201"/>
      <c r="S757" s="201"/>
      <c r="T757" s="201"/>
      <c r="U757" s="221"/>
      <c r="V757" s="221"/>
      <c r="W757" s="221"/>
      <c r="X757" s="221"/>
      <c r="Y757" s="221"/>
      <c r="Z757" s="221"/>
      <c r="AA757" s="221"/>
      <c r="AB757" s="221"/>
    </row>
    <row r="758" spans="1:28" ht="17" thickBot="1" x14ac:dyDescent="0.25">
      <c r="A758" s="195"/>
      <c r="B758" s="196"/>
      <c r="C758" s="221"/>
      <c r="D758" s="196"/>
      <c r="E758" s="229"/>
      <c r="F758" s="229"/>
      <c r="G758" s="229"/>
      <c r="H758" s="198"/>
      <c r="I758" s="198"/>
      <c r="J758" s="200"/>
      <c r="K758" s="340"/>
      <c r="L758" s="200"/>
      <c r="M758" s="201"/>
      <c r="N758" s="201"/>
      <c r="O758" s="201"/>
      <c r="P758" s="201"/>
      <c r="Q758" s="201"/>
      <c r="R758" s="201"/>
      <c r="S758" s="201"/>
      <c r="T758" s="201"/>
      <c r="U758" s="221"/>
      <c r="V758" s="221"/>
      <c r="W758" s="221"/>
      <c r="X758" s="221"/>
      <c r="Y758" s="221"/>
      <c r="Z758" s="221"/>
      <c r="AA758" s="221"/>
      <c r="AB758" s="221"/>
    </row>
    <row r="759" spans="1:28" ht="17" thickBot="1" x14ac:dyDescent="0.25">
      <c r="A759" s="195"/>
      <c r="B759" s="196"/>
      <c r="C759" s="221"/>
      <c r="D759" s="196"/>
      <c r="E759" s="229"/>
      <c r="F759" s="229"/>
      <c r="G759" s="229"/>
      <c r="H759" s="198"/>
      <c r="I759" s="198"/>
      <c r="J759" s="200"/>
      <c r="K759" s="340"/>
      <c r="L759" s="200"/>
      <c r="M759" s="201"/>
      <c r="N759" s="201"/>
      <c r="O759" s="201"/>
      <c r="P759" s="201"/>
      <c r="Q759" s="201"/>
      <c r="R759" s="201"/>
      <c r="S759" s="201"/>
      <c r="T759" s="201"/>
      <c r="U759" s="221"/>
      <c r="V759" s="221"/>
      <c r="W759" s="221"/>
      <c r="X759" s="221"/>
      <c r="Y759" s="221"/>
      <c r="Z759" s="221"/>
      <c r="AA759" s="221"/>
      <c r="AB759" s="221"/>
    </row>
    <row r="760" spans="1:28" ht="17" thickBot="1" x14ac:dyDescent="0.25">
      <c r="A760" s="195"/>
      <c r="B760" s="196"/>
      <c r="C760" s="221"/>
      <c r="D760" s="196"/>
      <c r="E760" s="229"/>
      <c r="F760" s="229"/>
      <c r="G760" s="229"/>
      <c r="H760" s="198"/>
      <c r="I760" s="198"/>
      <c r="J760" s="200"/>
      <c r="K760" s="340"/>
      <c r="L760" s="200"/>
      <c r="M760" s="201"/>
      <c r="N760" s="201"/>
      <c r="O760" s="201"/>
      <c r="P760" s="201"/>
      <c r="Q760" s="201"/>
      <c r="R760" s="201"/>
      <c r="S760" s="201"/>
      <c r="T760" s="201"/>
      <c r="U760" s="221"/>
      <c r="V760" s="221"/>
      <c r="W760" s="221"/>
      <c r="X760" s="221"/>
      <c r="Y760" s="221"/>
      <c r="Z760" s="221"/>
      <c r="AA760" s="221"/>
      <c r="AB760" s="221"/>
    </row>
    <row r="761" spans="1:28" ht="17" thickBot="1" x14ac:dyDescent="0.25">
      <c r="A761" s="195"/>
      <c r="B761" s="196"/>
      <c r="C761" s="221"/>
      <c r="D761" s="196"/>
      <c r="E761" s="229"/>
      <c r="F761" s="229"/>
      <c r="G761" s="229"/>
      <c r="H761" s="198"/>
      <c r="I761" s="198"/>
      <c r="J761" s="200"/>
      <c r="K761" s="340"/>
      <c r="L761" s="200"/>
      <c r="M761" s="201"/>
      <c r="N761" s="201"/>
      <c r="O761" s="201"/>
      <c r="P761" s="201"/>
      <c r="Q761" s="201"/>
      <c r="R761" s="201"/>
      <c r="S761" s="201"/>
      <c r="T761" s="201"/>
      <c r="U761" s="221"/>
      <c r="V761" s="221"/>
      <c r="W761" s="221"/>
      <c r="X761" s="221"/>
      <c r="Y761" s="221"/>
      <c r="Z761" s="221"/>
      <c r="AA761" s="221"/>
      <c r="AB761" s="221"/>
    </row>
    <row r="762" spans="1:28" ht="17" thickBot="1" x14ac:dyDescent="0.25">
      <c r="A762" s="195"/>
      <c r="B762" s="196"/>
      <c r="C762" s="221"/>
      <c r="D762" s="196"/>
      <c r="E762" s="229"/>
      <c r="F762" s="229"/>
      <c r="G762" s="229"/>
      <c r="H762" s="198"/>
      <c r="I762" s="198"/>
      <c r="J762" s="200"/>
      <c r="K762" s="340"/>
      <c r="L762" s="200"/>
      <c r="M762" s="201"/>
      <c r="N762" s="201"/>
      <c r="O762" s="201"/>
      <c r="P762" s="201"/>
      <c r="Q762" s="201"/>
      <c r="R762" s="201"/>
      <c r="S762" s="201"/>
      <c r="T762" s="201"/>
      <c r="U762" s="221"/>
      <c r="V762" s="221"/>
      <c r="W762" s="221"/>
      <c r="X762" s="221"/>
      <c r="Y762" s="221"/>
      <c r="Z762" s="221"/>
      <c r="AA762" s="221"/>
      <c r="AB762" s="221"/>
    </row>
    <row r="763" spans="1:28" ht="17" thickBot="1" x14ac:dyDescent="0.25">
      <c r="A763" s="195"/>
      <c r="B763" s="196"/>
      <c r="C763" s="221"/>
      <c r="D763" s="196"/>
      <c r="E763" s="229"/>
      <c r="F763" s="229"/>
      <c r="G763" s="229"/>
      <c r="H763" s="198"/>
      <c r="I763" s="198"/>
      <c r="J763" s="200"/>
      <c r="K763" s="340"/>
      <c r="L763" s="200"/>
      <c r="M763" s="201"/>
      <c r="N763" s="201"/>
      <c r="O763" s="201"/>
      <c r="P763" s="201"/>
      <c r="Q763" s="201"/>
      <c r="R763" s="201"/>
      <c r="S763" s="201"/>
      <c r="T763" s="201"/>
      <c r="U763" s="221"/>
      <c r="V763" s="221"/>
      <c r="W763" s="221"/>
      <c r="X763" s="221"/>
      <c r="Y763" s="221"/>
      <c r="Z763" s="221"/>
      <c r="AA763" s="221"/>
      <c r="AB763" s="221"/>
    </row>
    <row r="764" spans="1:28" ht="17" thickBot="1" x14ac:dyDescent="0.25">
      <c r="A764" s="195"/>
      <c r="B764" s="196"/>
      <c r="C764" s="221"/>
      <c r="D764" s="196"/>
      <c r="E764" s="229"/>
      <c r="F764" s="229"/>
      <c r="G764" s="229"/>
      <c r="H764" s="198"/>
      <c r="I764" s="198"/>
      <c r="J764" s="200"/>
      <c r="K764" s="340"/>
      <c r="L764" s="200"/>
      <c r="M764" s="201"/>
      <c r="N764" s="201"/>
      <c r="O764" s="201"/>
      <c r="P764" s="201"/>
      <c r="Q764" s="201"/>
      <c r="R764" s="201"/>
      <c r="S764" s="201"/>
      <c r="T764" s="201"/>
      <c r="U764" s="221"/>
      <c r="V764" s="221"/>
      <c r="W764" s="221"/>
      <c r="X764" s="221"/>
      <c r="Y764" s="221"/>
      <c r="Z764" s="221"/>
      <c r="AA764" s="221"/>
      <c r="AB764" s="221"/>
    </row>
    <row r="765" spans="1:28" ht="17" thickBot="1" x14ac:dyDescent="0.25">
      <c r="A765" s="195"/>
      <c r="B765" s="196"/>
      <c r="C765" s="221"/>
      <c r="D765" s="196"/>
      <c r="E765" s="229"/>
      <c r="F765" s="229"/>
      <c r="G765" s="229"/>
      <c r="H765" s="198"/>
      <c r="I765" s="198"/>
      <c r="J765" s="200"/>
      <c r="K765" s="340"/>
      <c r="L765" s="200"/>
      <c r="M765" s="201"/>
      <c r="N765" s="201"/>
      <c r="O765" s="201"/>
      <c r="P765" s="201"/>
      <c r="Q765" s="201"/>
      <c r="R765" s="201"/>
      <c r="S765" s="201"/>
      <c r="T765" s="201"/>
      <c r="U765" s="221"/>
      <c r="V765" s="221"/>
      <c r="W765" s="221"/>
      <c r="X765" s="221"/>
      <c r="Y765" s="221"/>
      <c r="Z765" s="221"/>
      <c r="AA765" s="221"/>
      <c r="AB765" s="221"/>
    </row>
    <row r="766" spans="1:28" ht="17" thickBot="1" x14ac:dyDescent="0.25">
      <c r="A766" s="195"/>
      <c r="B766" s="196"/>
      <c r="C766" s="221"/>
      <c r="D766" s="196"/>
      <c r="E766" s="229"/>
      <c r="F766" s="229"/>
      <c r="G766" s="229"/>
      <c r="H766" s="198"/>
      <c r="I766" s="198"/>
      <c r="J766" s="200"/>
      <c r="K766" s="340"/>
      <c r="L766" s="200"/>
      <c r="M766" s="201"/>
      <c r="N766" s="201"/>
      <c r="O766" s="201"/>
      <c r="P766" s="201"/>
      <c r="Q766" s="201"/>
      <c r="R766" s="201"/>
      <c r="S766" s="201"/>
      <c r="T766" s="201"/>
      <c r="U766" s="221"/>
      <c r="V766" s="221"/>
      <c r="W766" s="221"/>
      <c r="X766" s="221"/>
      <c r="Y766" s="221"/>
      <c r="Z766" s="221"/>
      <c r="AA766" s="221"/>
      <c r="AB766" s="221"/>
    </row>
    <row r="767" spans="1:28" ht="17" thickBot="1" x14ac:dyDescent="0.25">
      <c r="A767" s="195"/>
      <c r="B767" s="196"/>
      <c r="C767" s="221"/>
      <c r="D767" s="196"/>
      <c r="E767" s="229"/>
      <c r="F767" s="229"/>
      <c r="G767" s="229"/>
      <c r="H767" s="198"/>
      <c r="I767" s="198"/>
      <c r="J767" s="200"/>
      <c r="K767" s="340"/>
      <c r="L767" s="200"/>
      <c r="M767" s="201"/>
      <c r="N767" s="201"/>
      <c r="O767" s="201"/>
      <c r="P767" s="201"/>
      <c r="Q767" s="201"/>
      <c r="R767" s="201"/>
      <c r="S767" s="201"/>
      <c r="T767" s="201"/>
      <c r="U767" s="221"/>
      <c r="V767" s="221"/>
      <c r="W767" s="221"/>
      <c r="X767" s="221"/>
      <c r="Y767" s="221"/>
      <c r="Z767" s="221"/>
      <c r="AA767" s="221"/>
      <c r="AB767" s="221"/>
    </row>
    <row r="768" spans="1:28" ht="17" thickBot="1" x14ac:dyDescent="0.25">
      <c r="A768" s="195"/>
      <c r="B768" s="196"/>
      <c r="C768" s="221"/>
      <c r="D768" s="196"/>
      <c r="E768" s="229"/>
      <c r="F768" s="229"/>
      <c r="G768" s="229"/>
      <c r="H768" s="198"/>
      <c r="I768" s="198"/>
      <c r="J768" s="200"/>
      <c r="K768" s="340"/>
      <c r="L768" s="200"/>
      <c r="M768" s="201"/>
      <c r="N768" s="201"/>
      <c r="O768" s="201"/>
      <c r="P768" s="201"/>
      <c r="Q768" s="201"/>
      <c r="R768" s="201"/>
      <c r="S768" s="201"/>
      <c r="T768" s="201"/>
      <c r="U768" s="221"/>
      <c r="V768" s="221"/>
      <c r="W768" s="221"/>
      <c r="X768" s="221"/>
      <c r="Y768" s="221"/>
      <c r="Z768" s="221"/>
      <c r="AA768" s="221"/>
      <c r="AB768" s="221"/>
    </row>
    <row r="769" spans="1:28" ht="17" thickBot="1" x14ac:dyDescent="0.25">
      <c r="A769" s="195"/>
      <c r="B769" s="196"/>
      <c r="C769" s="221"/>
      <c r="D769" s="196"/>
      <c r="E769" s="229"/>
      <c r="F769" s="229"/>
      <c r="G769" s="229"/>
      <c r="H769" s="198"/>
      <c r="I769" s="198"/>
      <c r="J769" s="200"/>
      <c r="K769" s="340"/>
      <c r="L769" s="200"/>
      <c r="M769" s="201"/>
      <c r="N769" s="201"/>
      <c r="O769" s="201"/>
      <c r="P769" s="201"/>
      <c r="Q769" s="201"/>
      <c r="R769" s="201"/>
      <c r="S769" s="201"/>
      <c r="T769" s="201"/>
      <c r="U769" s="221"/>
      <c r="V769" s="221"/>
      <c r="W769" s="221"/>
      <c r="X769" s="221"/>
      <c r="Y769" s="221"/>
      <c r="Z769" s="221"/>
      <c r="AA769" s="221"/>
      <c r="AB769" s="221"/>
    </row>
    <row r="770" spans="1:28" ht="17" thickBot="1" x14ac:dyDescent="0.25">
      <c r="A770" s="195"/>
      <c r="B770" s="196"/>
      <c r="C770" s="221"/>
      <c r="D770" s="196"/>
      <c r="E770" s="229"/>
      <c r="F770" s="229"/>
      <c r="G770" s="229"/>
      <c r="H770" s="198"/>
      <c r="I770" s="198"/>
      <c r="J770" s="200"/>
      <c r="K770" s="340"/>
      <c r="L770" s="200"/>
      <c r="M770" s="201"/>
      <c r="N770" s="201"/>
      <c r="O770" s="201"/>
      <c r="P770" s="201"/>
      <c r="Q770" s="201"/>
      <c r="R770" s="201"/>
      <c r="S770" s="201"/>
      <c r="T770" s="201"/>
      <c r="U770" s="221"/>
      <c r="V770" s="221"/>
      <c r="W770" s="221"/>
      <c r="X770" s="221"/>
      <c r="Y770" s="221"/>
      <c r="Z770" s="221"/>
      <c r="AA770" s="221"/>
      <c r="AB770" s="221"/>
    </row>
    <row r="771" spans="1:28" ht="17" thickBot="1" x14ac:dyDescent="0.25">
      <c r="A771" s="195"/>
      <c r="B771" s="196"/>
      <c r="C771" s="221"/>
      <c r="D771" s="196"/>
      <c r="E771" s="229"/>
      <c r="F771" s="229"/>
      <c r="G771" s="229"/>
      <c r="H771" s="198"/>
      <c r="I771" s="198"/>
      <c r="J771" s="200"/>
      <c r="K771" s="340"/>
      <c r="L771" s="200"/>
      <c r="M771" s="201"/>
      <c r="N771" s="201"/>
      <c r="O771" s="201"/>
      <c r="P771" s="201"/>
      <c r="Q771" s="201"/>
      <c r="R771" s="201"/>
      <c r="S771" s="201"/>
      <c r="T771" s="201"/>
      <c r="U771" s="221"/>
      <c r="V771" s="221"/>
      <c r="W771" s="221"/>
      <c r="X771" s="221"/>
      <c r="Y771" s="221"/>
      <c r="Z771" s="221"/>
      <c r="AA771" s="221"/>
      <c r="AB771" s="221"/>
    </row>
    <row r="772" spans="1:28" ht="17" thickBot="1" x14ac:dyDescent="0.25">
      <c r="A772" s="195"/>
      <c r="B772" s="196"/>
      <c r="C772" s="221"/>
      <c r="D772" s="196"/>
      <c r="E772" s="229"/>
      <c r="F772" s="229"/>
      <c r="G772" s="229"/>
      <c r="H772" s="198"/>
      <c r="I772" s="198"/>
      <c r="J772" s="200"/>
      <c r="K772" s="340"/>
      <c r="L772" s="200"/>
      <c r="M772" s="201"/>
      <c r="N772" s="201"/>
      <c r="O772" s="201"/>
      <c r="P772" s="201"/>
      <c r="Q772" s="201"/>
      <c r="R772" s="201"/>
      <c r="S772" s="201"/>
      <c r="T772" s="201"/>
      <c r="U772" s="221"/>
      <c r="V772" s="221"/>
      <c r="W772" s="221"/>
      <c r="X772" s="221"/>
      <c r="Y772" s="221"/>
      <c r="Z772" s="221"/>
      <c r="AA772" s="221"/>
      <c r="AB772" s="221"/>
    </row>
    <row r="773" spans="1:28" ht="17" thickBot="1" x14ac:dyDescent="0.25">
      <c r="A773" s="195"/>
      <c r="B773" s="196"/>
      <c r="C773" s="221"/>
      <c r="D773" s="196"/>
      <c r="E773" s="229"/>
      <c r="F773" s="229"/>
      <c r="G773" s="229"/>
      <c r="H773" s="198"/>
      <c r="I773" s="198"/>
      <c r="J773" s="200"/>
      <c r="K773" s="340"/>
      <c r="L773" s="200"/>
      <c r="M773" s="201"/>
      <c r="N773" s="201"/>
      <c r="O773" s="201"/>
      <c r="P773" s="201"/>
      <c r="Q773" s="201"/>
      <c r="R773" s="201"/>
      <c r="S773" s="201"/>
      <c r="T773" s="201"/>
      <c r="U773" s="221"/>
      <c r="V773" s="221"/>
      <c r="W773" s="221"/>
      <c r="X773" s="221"/>
      <c r="Y773" s="221"/>
      <c r="Z773" s="221"/>
      <c r="AA773" s="221"/>
      <c r="AB773" s="221"/>
    </row>
    <row r="774" spans="1:28" ht="17" thickBot="1" x14ac:dyDescent="0.25">
      <c r="A774" s="195"/>
      <c r="B774" s="196"/>
      <c r="C774" s="221"/>
      <c r="D774" s="196"/>
      <c r="E774" s="229"/>
      <c r="F774" s="229"/>
      <c r="G774" s="229"/>
      <c r="H774" s="198"/>
      <c r="I774" s="198"/>
      <c r="J774" s="200"/>
      <c r="K774" s="340"/>
      <c r="L774" s="200"/>
      <c r="M774" s="201"/>
      <c r="N774" s="201"/>
      <c r="O774" s="201"/>
      <c r="P774" s="201"/>
      <c r="Q774" s="201"/>
      <c r="R774" s="201"/>
      <c r="S774" s="201"/>
      <c r="T774" s="201"/>
      <c r="U774" s="221"/>
      <c r="V774" s="221"/>
      <c r="W774" s="221"/>
      <c r="X774" s="221"/>
      <c r="Y774" s="221"/>
      <c r="Z774" s="221"/>
      <c r="AA774" s="221"/>
      <c r="AB774" s="221"/>
    </row>
    <row r="775" spans="1:28" ht="17" thickBot="1" x14ac:dyDescent="0.25">
      <c r="A775" s="195"/>
      <c r="B775" s="196"/>
      <c r="C775" s="221"/>
      <c r="D775" s="196"/>
      <c r="E775" s="229"/>
      <c r="F775" s="229"/>
      <c r="G775" s="229"/>
      <c r="H775" s="198"/>
      <c r="I775" s="198"/>
      <c r="J775" s="200"/>
      <c r="K775" s="340"/>
      <c r="L775" s="200"/>
      <c r="M775" s="201"/>
      <c r="N775" s="201"/>
      <c r="O775" s="201"/>
      <c r="P775" s="201"/>
      <c r="Q775" s="201"/>
      <c r="R775" s="201"/>
      <c r="S775" s="201"/>
      <c r="T775" s="201"/>
      <c r="U775" s="221"/>
      <c r="V775" s="221"/>
      <c r="W775" s="221"/>
      <c r="X775" s="221"/>
      <c r="Y775" s="221"/>
      <c r="Z775" s="221"/>
      <c r="AA775" s="221"/>
      <c r="AB775" s="221"/>
    </row>
    <row r="776" spans="1:28" ht="17" thickBot="1" x14ac:dyDescent="0.25">
      <c r="A776" s="195"/>
      <c r="B776" s="196"/>
      <c r="C776" s="221"/>
      <c r="D776" s="196"/>
      <c r="E776" s="229"/>
      <c r="F776" s="229"/>
      <c r="G776" s="229"/>
      <c r="H776" s="198"/>
      <c r="I776" s="198"/>
      <c r="J776" s="200"/>
      <c r="K776" s="340"/>
      <c r="L776" s="200"/>
      <c r="M776" s="201"/>
      <c r="N776" s="201"/>
      <c r="O776" s="201"/>
      <c r="P776" s="201"/>
      <c r="Q776" s="201"/>
      <c r="R776" s="201"/>
      <c r="S776" s="201"/>
      <c r="T776" s="201"/>
      <c r="U776" s="221"/>
      <c r="V776" s="221"/>
      <c r="W776" s="221"/>
      <c r="X776" s="221"/>
      <c r="Y776" s="221"/>
      <c r="Z776" s="221"/>
      <c r="AA776" s="221"/>
      <c r="AB776" s="221"/>
    </row>
    <row r="777" spans="1:28" ht="17" thickBot="1" x14ac:dyDescent="0.25">
      <c r="A777" s="195"/>
      <c r="B777" s="196"/>
      <c r="C777" s="221"/>
      <c r="D777" s="196"/>
      <c r="E777" s="229"/>
      <c r="F777" s="229"/>
      <c r="G777" s="229"/>
      <c r="H777" s="198"/>
      <c r="I777" s="198"/>
      <c r="J777" s="200"/>
      <c r="K777" s="340"/>
      <c r="L777" s="200"/>
      <c r="M777" s="201"/>
      <c r="N777" s="201"/>
      <c r="O777" s="201"/>
      <c r="P777" s="201"/>
      <c r="Q777" s="201"/>
      <c r="R777" s="201"/>
      <c r="S777" s="201"/>
      <c r="T777" s="201"/>
      <c r="U777" s="221"/>
      <c r="V777" s="221"/>
      <c r="W777" s="221"/>
      <c r="X777" s="221"/>
      <c r="Y777" s="221"/>
      <c r="Z777" s="221"/>
      <c r="AA777" s="221"/>
      <c r="AB777" s="221"/>
    </row>
    <row r="778" spans="1:28" ht="17" thickBot="1" x14ac:dyDescent="0.25">
      <c r="A778" s="195"/>
      <c r="B778" s="196"/>
      <c r="C778" s="221"/>
      <c r="D778" s="196"/>
      <c r="E778" s="229"/>
      <c r="F778" s="229"/>
      <c r="G778" s="229"/>
      <c r="H778" s="198"/>
      <c r="I778" s="198"/>
      <c r="J778" s="200"/>
      <c r="K778" s="340"/>
      <c r="L778" s="200"/>
      <c r="M778" s="201"/>
      <c r="N778" s="201"/>
      <c r="O778" s="201"/>
      <c r="P778" s="201"/>
      <c r="Q778" s="201"/>
      <c r="R778" s="201"/>
      <c r="S778" s="201"/>
      <c r="T778" s="201"/>
      <c r="U778" s="221"/>
      <c r="V778" s="221"/>
      <c r="W778" s="221"/>
      <c r="X778" s="221"/>
      <c r="Y778" s="221"/>
      <c r="Z778" s="221"/>
      <c r="AA778" s="221"/>
      <c r="AB778" s="221"/>
    </row>
    <row r="779" spans="1:28" ht="17" thickBot="1" x14ac:dyDescent="0.25">
      <c r="A779" s="195"/>
      <c r="B779" s="196"/>
      <c r="C779" s="221"/>
      <c r="D779" s="196"/>
      <c r="E779" s="229"/>
      <c r="F779" s="229"/>
      <c r="G779" s="229"/>
      <c r="H779" s="198"/>
      <c r="I779" s="198"/>
      <c r="J779" s="200"/>
      <c r="K779" s="340"/>
      <c r="L779" s="200"/>
      <c r="M779" s="201"/>
      <c r="N779" s="201"/>
      <c r="O779" s="201"/>
      <c r="P779" s="201"/>
      <c r="Q779" s="201"/>
      <c r="R779" s="201"/>
      <c r="S779" s="201"/>
      <c r="T779" s="201"/>
      <c r="U779" s="221"/>
      <c r="V779" s="221"/>
      <c r="W779" s="221"/>
      <c r="X779" s="221"/>
      <c r="Y779" s="221"/>
      <c r="Z779" s="221"/>
      <c r="AA779" s="221"/>
      <c r="AB779" s="221"/>
    </row>
    <row r="780" spans="1:28" ht="17" thickBot="1" x14ac:dyDescent="0.25">
      <c r="A780" s="195"/>
      <c r="B780" s="196"/>
      <c r="C780" s="221"/>
      <c r="D780" s="196"/>
      <c r="E780" s="229"/>
      <c r="F780" s="229"/>
      <c r="G780" s="229"/>
      <c r="H780" s="198"/>
      <c r="I780" s="198"/>
      <c r="J780" s="200"/>
      <c r="K780" s="340"/>
      <c r="L780" s="200"/>
      <c r="M780" s="201"/>
      <c r="N780" s="201"/>
      <c r="O780" s="201"/>
      <c r="P780" s="201"/>
      <c r="Q780" s="201"/>
      <c r="R780" s="201"/>
      <c r="S780" s="201"/>
      <c r="T780" s="201"/>
      <c r="U780" s="221"/>
      <c r="V780" s="221"/>
      <c r="W780" s="221"/>
      <c r="X780" s="221"/>
      <c r="Y780" s="221"/>
      <c r="Z780" s="221"/>
      <c r="AA780" s="221"/>
      <c r="AB780" s="221"/>
    </row>
    <row r="781" spans="1:28" ht="17" thickBot="1" x14ac:dyDescent="0.25">
      <c r="A781" s="195"/>
      <c r="B781" s="196"/>
      <c r="C781" s="221"/>
      <c r="D781" s="196"/>
      <c r="E781" s="229"/>
      <c r="F781" s="229"/>
      <c r="G781" s="229"/>
      <c r="H781" s="198"/>
      <c r="I781" s="198"/>
      <c r="J781" s="200"/>
      <c r="K781" s="340"/>
      <c r="L781" s="200"/>
      <c r="M781" s="201"/>
      <c r="N781" s="201"/>
      <c r="O781" s="201"/>
      <c r="P781" s="201"/>
      <c r="Q781" s="201"/>
      <c r="R781" s="201"/>
      <c r="S781" s="201"/>
      <c r="T781" s="201"/>
      <c r="U781" s="221"/>
      <c r="V781" s="221"/>
      <c r="W781" s="221"/>
      <c r="X781" s="221"/>
      <c r="Y781" s="221"/>
      <c r="Z781" s="221"/>
      <c r="AA781" s="221"/>
      <c r="AB781" s="221"/>
    </row>
    <row r="782" spans="1:28" ht="17" thickBot="1" x14ac:dyDescent="0.25">
      <c r="A782" s="195"/>
      <c r="B782" s="196"/>
      <c r="C782" s="221"/>
      <c r="D782" s="196"/>
      <c r="E782" s="229"/>
      <c r="F782" s="229"/>
      <c r="G782" s="229"/>
      <c r="H782" s="198"/>
      <c r="I782" s="198"/>
      <c r="J782" s="200"/>
      <c r="K782" s="340"/>
      <c r="L782" s="200"/>
      <c r="M782" s="201"/>
      <c r="N782" s="201"/>
      <c r="O782" s="201"/>
      <c r="P782" s="201"/>
      <c r="Q782" s="201"/>
      <c r="R782" s="201"/>
      <c r="S782" s="201"/>
      <c r="T782" s="201"/>
      <c r="U782" s="221"/>
      <c r="V782" s="221"/>
      <c r="W782" s="221"/>
      <c r="X782" s="221"/>
      <c r="Y782" s="221"/>
      <c r="Z782" s="221"/>
      <c r="AA782" s="221"/>
      <c r="AB782" s="221"/>
    </row>
    <row r="783" spans="1:28" ht="17" thickBot="1" x14ac:dyDescent="0.25">
      <c r="A783" s="195"/>
      <c r="B783" s="196"/>
      <c r="C783" s="221"/>
      <c r="D783" s="196"/>
      <c r="E783" s="229"/>
      <c r="F783" s="229"/>
      <c r="G783" s="229"/>
      <c r="H783" s="198"/>
      <c r="I783" s="198"/>
      <c r="J783" s="200"/>
      <c r="K783" s="340"/>
      <c r="L783" s="200"/>
      <c r="M783" s="201"/>
      <c r="N783" s="201"/>
      <c r="O783" s="201"/>
      <c r="P783" s="201"/>
      <c r="Q783" s="201"/>
      <c r="R783" s="201"/>
      <c r="S783" s="201"/>
      <c r="T783" s="201"/>
      <c r="U783" s="221"/>
      <c r="V783" s="221"/>
      <c r="W783" s="221"/>
      <c r="X783" s="221"/>
      <c r="Y783" s="221"/>
      <c r="Z783" s="221"/>
      <c r="AA783" s="221"/>
      <c r="AB783" s="221"/>
    </row>
    <row r="784" spans="1:28" ht="17" thickBot="1" x14ac:dyDescent="0.25">
      <c r="A784" s="195"/>
      <c r="B784" s="196"/>
      <c r="C784" s="221"/>
      <c r="D784" s="196"/>
      <c r="E784" s="229"/>
      <c r="F784" s="229"/>
      <c r="G784" s="229"/>
      <c r="H784" s="198"/>
      <c r="I784" s="198"/>
      <c r="J784" s="200"/>
      <c r="K784" s="340"/>
      <c r="L784" s="200"/>
      <c r="M784" s="201"/>
      <c r="N784" s="201"/>
      <c r="O784" s="201"/>
      <c r="P784" s="201"/>
      <c r="Q784" s="201"/>
      <c r="R784" s="201"/>
      <c r="S784" s="201"/>
      <c r="T784" s="201"/>
      <c r="U784" s="221"/>
      <c r="V784" s="221"/>
      <c r="W784" s="221"/>
      <c r="X784" s="221"/>
      <c r="Y784" s="221"/>
      <c r="Z784" s="221"/>
      <c r="AA784" s="221"/>
      <c r="AB784" s="221"/>
    </row>
    <row r="785" spans="1:28" ht="17" thickBot="1" x14ac:dyDescent="0.25">
      <c r="A785" s="195"/>
      <c r="B785" s="196"/>
      <c r="C785" s="221"/>
      <c r="D785" s="196"/>
      <c r="E785" s="229"/>
      <c r="F785" s="229"/>
      <c r="G785" s="229"/>
      <c r="H785" s="198"/>
      <c r="I785" s="198"/>
      <c r="J785" s="200"/>
      <c r="K785" s="340"/>
      <c r="L785" s="200"/>
      <c r="M785" s="201"/>
      <c r="N785" s="201"/>
      <c r="O785" s="201"/>
      <c r="P785" s="201"/>
      <c r="Q785" s="201"/>
      <c r="R785" s="201"/>
      <c r="S785" s="201"/>
      <c r="T785" s="201"/>
      <c r="U785" s="221"/>
      <c r="V785" s="221"/>
      <c r="W785" s="221"/>
      <c r="X785" s="221"/>
      <c r="Y785" s="221"/>
      <c r="Z785" s="221"/>
      <c r="AA785" s="221"/>
      <c r="AB785" s="221"/>
    </row>
    <row r="786" spans="1:28" ht="17" thickBot="1" x14ac:dyDescent="0.25">
      <c r="A786" s="195"/>
      <c r="B786" s="196"/>
      <c r="C786" s="221"/>
      <c r="D786" s="196"/>
      <c r="E786" s="229"/>
      <c r="F786" s="229"/>
      <c r="G786" s="229"/>
      <c r="H786" s="198"/>
      <c r="I786" s="198"/>
      <c r="J786" s="200"/>
      <c r="K786" s="340"/>
      <c r="L786" s="200"/>
      <c r="M786" s="201"/>
      <c r="N786" s="201"/>
      <c r="O786" s="201"/>
      <c r="P786" s="201"/>
      <c r="Q786" s="201"/>
      <c r="R786" s="201"/>
      <c r="S786" s="201"/>
      <c r="T786" s="201"/>
      <c r="U786" s="221"/>
      <c r="V786" s="221"/>
      <c r="W786" s="221"/>
      <c r="X786" s="221"/>
      <c r="Y786" s="221"/>
      <c r="Z786" s="221"/>
      <c r="AA786" s="221"/>
      <c r="AB786" s="221"/>
    </row>
    <row r="787" spans="1:28" ht="17" thickBot="1" x14ac:dyDescent="0.25">
      <c r="A787" s="195"/>
      <c r="B787" s="196"/>
      <c r="C787" s="221"/>
      <c r="D787" s="196"/>
      <c r="E787" s="229"/>
      <c r="F787" s="229"/>
      <c r="G787" s="229"/>
      <c r="H787" s="198"/>
      <c r="I787" s="198"/>
      <c r="J787" s="200"/>
      <c r="K787" s="340"/>
      <c r="L787" s="200"/>
      <c r="M787" s="201"/>
      <c r="N787" s="201"/>
      <c r="O787" s="201"/>
      <c r="P787" s="201"/>
      <c r="Q787" s="201"/>
      <c r="R787" s="201"/>
      <c r="S787" s="201"/>
      <c r="T787" s="201"/>
      <c r="U787" s="221"/>
      <c r="V787" s="221"/>
      <c r="W787" s="221"/>
      <c r="X787" s="221"/>
      <c r="Y787" s="221"/>
      <c r="Z787" s="221"/>
      <c r="AA787" s="221"/>
      <c r="AB787" s="221"/>
    </row>
    <row r="788" spans="1:28" ht="17" thickBot="1" x14ac:dyDescent="0.25">
      <c r="A788" s="195"/>
      <c r="B788" s="196"/>
      <c r="C788" s="221"/>
      <c r="D788" s="196"/>
      <c r="E788" s="229"/>
      <c r="F788" s="229"/>
      <c r="G788" s="229"/>
      <c r="H788" s="198"/>
      <c r="I788" s="198"/>
      <c r="J788" s="200"/>
      <c r="K788" s="340"/>
      <c r="L788" s="200"/>
      <c r="M788" s="201"/>
      <c r="N788" s="201"/>
      <c r="O788" s="201"/>
      <c r="P788" s="201"/>
      <c r="Q788" s="201"/>
      <c r="R788" s="201"/>
      <c r="S788" s="201"/>
      <c r="T788" s="201"/>
      <c r="U788" s="221"/>
      <c r="V788" s="221"/>
      <c r="W788" s="221"/>
      <c r="X788" s="221"/>
      <c r="Y788" s="221"/>
      <c r="Z788" s="221"/>
      <c r="AA788" s="221"/>
      <c r="AB788" s="221"/>
    </row>
    <row r="789" spans="1:28" ht="17" thickBot="1" x14ac:dyDescent="0.25">
      <c r="A789" s="195"/>
      <c r="B789" s="196"/>
      <c r="C789" s="221"/>
      <c r="D789" s="196"/>
      <c r="E789" s="229"/>
      <c r="F789" s="229"/>
      <c r="G789" s="229"/>
      <c r="H789" s="198"/>
      <c r="I789" s="198"/>
      <c r="J789" s="200"/>
      <c r="K789" s="340"/>
      <c r="L789" s="200"/>
      <c r="M789" s="201"/>
      <c r="N789" s="201"/>
      <c r="O789" s="201"/>
      <c r="P789" s="201"/>
      <c r="Q789" s="201"/>
      <c r="R789" s="201"/>
      <c r="S789" s="201"/>
      <c r="T789" s="201"/>
      <c r="U789" s="221"/>
      <c r="V789" s="221"/>
      <c r="W789" s="221"/>
      <c r="X789" s="221"/>
      <c r="Y789" s="221"/>
      <c r="Z789" s="221"/>
      <c r="AA789" s="221"/>
      <c r="AB789" s="221"/>
    </row>
    <row r="790" spans="1:28" ht="17" thickBot="1" x14ac:dyDescent="0.25">
      <c r="A790" s="195"/>
      <c r="B790" s="196"/>
      <c r="C790" s="221"/>
      <c r="D790" s="196"/>
      <c r="E790" s="229"/>
      <c r="F790" s="229"/>
      <c r="G790" s="229"/>
      <c r="H790" s="198"/>
      <c r="I790" s="198"/>
      <c r="J790" s="200"/>
      <c r="K790" s="340"/>
      <c r="L790" s="200"/>
      <c r="M790" s="201"/>
      <c r="N790" s="201"/>
      <c r="O790" s="201"/>
      <c r="P790" s="201"/>
      <c r="Q790" s="201"/>
      <c r="R790" s="201"/>
      <c r="S790" s="201"/>
      <c r="T790" s="201"/>
      <c r="U790" s="221"/>
      <c r="V790" s="221"/>
      <c r="W790" s="221"/>
      <c r="X790" s="221"/>
      <c r="Y790" s="221"/>
      <c r="Z790" s="221"/>
      <c r="AA790" s="221"/>
      <c r="AB790" s="221"/>
    </row>
    <row r="791" spans="1:28" ht="17" thickBot="1" x14ac:dyDescent="0.25">
      <c r="A791" s="195"/>
      <c r="B791" s="196"/>
      <c r="C791" s="221"/>
      <c r="D791" s="196"/>
      <c r="E791" s="229"/>
      <c r="F791" s="229"/>
      <c r="G791" s="229"/>
      <c r="H791" s="198"/>
      <c r="I791" s="198"/>
      <c r="J791" s="200"/>
      <c r="K791" s="340"/>
      <c r="L791" s="200"/>
      <c r="M791" s="201"/>
      <c r="N791" s="201"/>
      <c r="O791" s="201"/>
      <c r="P791" s="201"/>
      <c r="Q791" s="201"/>
      <c r="R791" s="201"/>
      <c r="S791" s="201"/>
      <c r="T791" s="201"/>
      <c r="U791" s="221"/>
      <c r="V791" s="221"/>
      <c r="W791" s="221"/>
      <c r="X791" s="221"/>
      <c r="Y791" s="221"/>
      <c r="Z791" s="221"/>
      <c r="AA791" s="221"/>
      <c r="AB791" s="221"/>
    </row>
    <row r="792" spans="1:28" ht="17" thickBot="1" x14ac:dyDescent="0.25">
      <c r="A792" s="195"/>
      <c r="B792" s="196"/>
      <c r="C792" s="221"/>
      <c r="D792" s="196"/>
      <c r="E792" s="229"/>
      <c r="F792" s="229"/>
      <c r="G792" s="229"/>
      <c r="H792" s="198"/>
      <c r="I792" s="198"/>
      <c r="J792" s="200"/>
      <c r="K792" s="340"/>
      <c r="L792" s="200"/>
      <c r="M792" s="201"/>
      <c r="N792" s="201"/>
      <c r="O792" s="201"/>
      <c r="P792" s="201"/>
      <c r="Q792" s="201"/>
      <c r="R792" s="201"/>
      <c r="S792" s="201"/>
      <c r="T792" s="201"/>
      <c r="U792" s="221"/>
      <c r="V792" s="221"/>
      <c r="W792" s="221"/>
      <c r="X792" s="221"/>
      <c r="Y792" s="221"/>
      <c r="Z792" s="221"/>
      <c r="AA792" s="221"/>
      <c r="AB792" s="221"/>
    </row>
    <row r="793" spans="1:28" ht="17" thickBot="1" x14ac:dyDescent="0.25">
      <c r="A793" s="195"/>
      <c r="B793" s="196"/>
      <c r="C793" s="221"/>
      <c r="D793" s="196"/>
      <c r="E793" s="229"/>
      <c r="F793" s="229"/>
      <c r="G793" s="229"/>
      <c r="H793" s="198"/>
      <c r="I793" s="198"/>
      <c r="J793" s="200"/>
      <c r="K793" s="340"/>
      <c r="L793" s="200"/>
      <c r="M793" s="201"/>
      <c r="N793" s="201"/>
      <c r="O793" s="201"/>
      <c r="P793" s="201"/>
      <c r="Q793" s="201"/>
      <c r="R793" s="201"/>
      <c r="S793" s="201"/>
      <c r="T793" s="201"/>
      <c r="U793" s="221"/>
      <c r="V793" s="221"/>
      <c r="W793" s="221"/>
      <c r="X793" s="221"/>
      <c r="Y793" s="221"/>
      <c r="Z793" s="221"/>
      <c r="AA793" s="221"/>
      <c r="AB793" s="221"/>
    </row>
    <row r="794" spans="1:28" ht="17" thickBot="1" x14ac:dyDescent="0.25">
      <c r="A794" s="195"/>
      <c r="B794" s="196"/>
      <c r="C794" s="221"/>
      <c r="D794" s="196"/>
      <c r="E794" s="229"/>
      <c r="F794" s="229"/>
      <c r="G794" s="229"/>
      <c r="H794" s="198"/>
      <c r="I794" s="198"/>
      <c r="J794" s="200"/>
      <c r="K794" s="340"/>
      <c r="L794" s="200"/>
      <c r="M794" s="201"/>
      <c r="N794" s="201"/>
      <c r="O794" s="201"/>
      <c r="P794" s="201"/>
      <c r="Q794" s="201"/>
      <c r="R794" s="201"/>
      <c r="S794" s="201"/>
      <c r="T794" s="201"/>
      <c r="U794" s="221"/>
      <c r="V794" s="221"/>
      <c r="W794" s="221"/>
      <c r="X794" s="221"/>
      <c r="Y794" s="221"/>
      <c r="Z794" s="221"/>
      <c r="AA794" s="221"/>
      <c r="AB794" s="221"/>
    </row>
    <row r="795" spans="1:28" ht="17" thickBot="1" x14ac:dyDescent="0.25">
      <c r="A795" s="195"/>
      <c r="B795" s="196"/>
      <c r="C795" s="221"/>
      <c r="D795" s="196"/>
      <c r="E795" s="229"/>
      <c r="F795" s="229"/>
      <c r="G795" s="229"/>
      <c r="H795" s="198"/>
      <c r="I795" s="198"/>
      <c r="J795" s="200"/>
      <c r="K795" s="340"/>
      <c r="L795" s="200"/>
      <c r="M795" s="201"/>
      <c r="N795" s="201"/>
      <c r="O795" s="201"/>
      <c r="P795" s="201"/>
      <c r="Q795" s="201"/>
      <c r="R795" s="201"/>
      <c r="S795" s="201"/>
      <c r="T795" s="201"/>
      <c r="U795" s="221"/>
      <c r="V795" s="221"/>
      <c r="W795" s="221"/>
      <c r="X795" s="221"/>
      <c r="Y795" s="221"/>
      <c r="Z795" s="221"/>
      <c r="AA795" s="221"/>
      <c r="AB795" s="221"/>
    </row>
    <row r="796" spans="1:28" ht="17" thickBot="1" x14ac:dyDescent="0.25">
      <c r="A796" s="195"/>
      <c r="B796" s="196"/>
      <c r="C796" s="221"/>
      <c r="D796" s="196"/>
      <c r="E796" s="229"/>
      <c r="F796" s="229"/>
      <c r="G796" s="229"/>
      <c r="H796" s="198"/>
      <c r="I796" s="198"/>
      <c r="J796" s="200"/>
      <c r="K796" s="340"/>
      <c r="L796" s="200"/>
      <c r="M796" s="201"/>
      <c r="N796" s="201"/>
      <c r="O796" s="201"/>
      <c r="P796" s="201"/>
      <c r="Q796" s="201"/>
      <c r="R796" s="201"/>
      <c r="S796" s="201"/>
      <c r="T796" s="201"/>
      <c r="U796" s="221"/>
      <c r="V796" s="221"/>
      <c r="W796" s="221"/>
      <c r="X796" s="221"/>
      <c r="Y796" s="221"/>
      <c r="Z796" s="221"/>
      <c r="AA796" s="221"/>
      <c r="AB796" s="221"/>
    </row>
    <row r="797" spans="1:28" ht="17" thickBot="1" x14ac:dyDescent="0.25">
      <c r="A797" s="195"/>
      <c r="B797" s="196"/>
      <c r="C797" s="221"/>
      <c r="D797" s="196"/>
      <c r="E797" s="229"/>
      <c r="F797" s="229"/>
      <c r="G797" s="229"/>
      <c r="H797" s="198"/>
      <c r="I797" s="198"/>
      <c r="J797" s="200"/>
      <c r="K797" s="340"/>
      <c r="L797" s="200"/>
      <c r="M797" s="201"/>
      <c r="N797" s="201"/>
      <c r="O797" s="201"/>
      <c r="P797" s="201"/>
      <c r="Q797" s="201"/>
      <c r="R797" s="201"/>
      <c r="S797" s="201"/>
      <c r="T797" s="201"/>
      <c r="U797" s="221"/>
      <c r="V797" s="221"/>
      <c r="W797" s="221"/>
      <c r="X797" s="221"/>
      <c r="Y797" s="221"/>
      <c r="Z797" s="221"/>
      <c r="AA797" s="221"/>
      <c r="AB797" s="221"/>
    </row>
    <row r="798" spans="1:28" ht="17" thickBot="1" x14ac:dyDescent="0.25">
      <c r="A798" s="195"/>
      <c r="B798" s="196"/>
      <c r="C798" s="221"/>
      <c r="D798" s="196"/>
      <c r="E798" s="229"/>
      <c r="F798" s="229"/>
      <c r="G798" s="229"/>
      <c r="H798" s="198"/>
      <c r="I798" s="198"/>
      <c r="J798" s="200"/>
      <c r="K798" s="340"/>
      <c r="L798" s="200"/>
      <c r="M798" s="201"/>
      <c r="N798" s="201"/>
      <c r="O798" s="201"/>
      <c r="P798" s="201"/>
      <c r="Q798" s="201"/>
      <c r="R798" s="201"/>
      <c r="S798" s="201"/>
      <c r="T798" s="201"/>
      <c r="U798" s="221"/>
      <c r="V798" s="221"/>
      <c r="W798" s="221"/>
      <c r="X798" s="221"/>
      <c r="Y798" s="221"/>
      <c r="Z798" s="221"/>
      <c r="AA798" s="221"/>
      <c r="AB798" s="221"/>
    </row>
    <row r="799" spans="1:28" ht="17" thickBot="1" x14ac:dyDescent="0.25">
      <c r="A799" s="195"/>
      <c r="B799" s="196"/>
      <c r="C799" s="221"/>
      <c r="D799" s="196"/>
      <c r="E799" s="229"/>
      <c r="F799" s="229"/>
      <c r="G799" s="229"/>
      <c r="H799" s="198"/>
      <c r="I799" s="198"/>
      <c r="J799" s="200"/>
      <c r="K799" s="340"/>
      <c r="L799" s="200"/>
      <c r="M799" s="201"/>
      <c r="N799" s="201"/>
      <c r="O799" s="201"/>
      <c r="P799" s="201"/>
      <c r="Q799" s="201"/>
      <c r="R799" s="201"/>
      <c r="S799" s="201"/>
      <c r="T799" s="201"/>
      <c r="U799" s="221"/>
      <c r="V799" s="221"/>
      <c r="W799" s="221"/>
      <c r="X799" s="221"/>
      <c r="Y799" s="221"/>
      <c r="Z799" s="221"/>
      <c r="AA799" s="221"/>
      <c r="AB799" s="221"/>
    </row>
    <row r="800" spans="1:28" ht="17" thickBot="1" x14ac:dyDescent="0.25">
      <c r="A800" s="195"/>
      <c r="B800" s="196"/>
      <c r="C800" s="221"/>
      <c r="D800" s="196"/>
      <c r="E800" s="229"/>
      <c r="F800" s="229"/>
      <c r="G800" s="229"/>
      <c r="H800" s="198"/>
      <c r="I800" s="198"/>
      <c r="J800" s="200"/>
      <c r="K800" s="340"/>
      <c r="L800" s="200"/>
      <c r="M800" s="201"/>
      <c r="N800" s="201"/>
      <c r="O800" s="201"/>
      <c r="P800" s="201"/>
      <c r="Q800" s="201"/>
      <c r="R800" s="201"/>
      <c r="S800" s="201"/>
      <c r="T800" s="201"/>
      <c r="U800" s="221"/>
      <c r="V800" s="221"/>
      <c r="W800" s="221"/>
      <c r="X800" s="221"/>
      <c r="Y800" s="221"/>
      <c r="Z800" s="221"/>
      <c r="AA800" s="221"/>
      <c r="AB800" s="221"/>
    </row>
    <row r="801" spans="1:28" ht="17" thickBot="1" x14ac:dyDescent="0.25">
      <c r="A801" s="195"/>
      <c r="B801" s="196"/>
      <c r="C801" s="221"/>
      <c r="D801" s="196"/>
      <c r="E801" s="229"/>
      <c r="F801" s="229"/>
      <c r="G801" s="229"/>
      <c r="H801" s="198"/>
      <c r="I801" s="198"/>
      <c r="J801" s="200"/>
      <c r="K801" s="340"/>
      <c r="L801" s="200"/>
      <c r="M801" s="201"/>
      <c r="N801" s="201"/>
      <c r="O801" s="201"/>
      <c r="P801" s="201"/>
      <c r="Q801" s="201"/>
      <c r="R801" s="201"/>
      <c r="S801" s="201"/>
      <c r="T801" s="201"/>
      <c r="U801" s="221"/>
      <c r="V801" s="221"/>
      <c r="W801" s="221"/>
      <c r="X801" s="221"/>
      <c r="Y801" s="221"/>
      <c r="Z801" s="221"/>
      <c r="AA801" s="221"/>
      <c r="AB801" s="221"/>
    </row>
    <row r="802" spans="1:28" ht="17" thickBot="1" x14ac:dyDescent="0.25">
      <c r="A802" s="195"/>
      <c r="B802" s="196"/>
      <c r="C802" s="221"/>
      <c r="D802" s="196"/>
      <c r="E802" s="229"/>
      <c r="F802" s="229"/>
      <c r="G802" s="229"/>
      <c r="H802" s="198"/>
      <c r="I802" s="198"/>
      <c r="J802" s="200"/>
      <c r="K802" s="340"/>
      <c r="L802" s="200"/>
      <c r="M802" s="201"/>
      <c r="N802" s="201"/>
      <c r="O802" s="201"/>
      <c r="P802" s="201"/>
      <c r="Q802" s="201"/>
      <c r="R802" s="201"/>
      <c r="S802" s="201"/>
      <c r="T802" s="201"/>
      <c r="U802" s="221"/>
      <c r="V802" s="221"/>
      <c r="W802" s="221"/>
      <c r="X802" s="221"/>
      <c r="Y802" s="221"/>
      <c r="Z802" s="221"/>
      <c r="AA802" s="221"/>
      <c r="AB802" s="221"/>
    </row>
    <row r="803" spans="1:28" ht="17" thickBot="1" x14ac:dyDescent="0.25">
      <c r="A803" s="195"/>
      <c r="B803" s="196"/>
      <c r="C803" s="221"/>
      <c r="D803" s="196"/>
      <c r="E803" s="229"/>
      <c r="F803" s="229"/>
      <c r="G803" s="229"/>
      <c r="H803" s="198"/>
      <c r="I803" s="198"/>
      <c r="J803" s="200"/>
      <c r="K803" s="340"/>
      <c r="L803" s="200"/>
      <c r="M803" s="201"/>
      <c r="N803" s="201"/>
      <c r="O803" s="201"/>
      <c r="P803" s="201"/>
      <c r="Q803" s="201"/>
      <c r="R803" s="201"/>
      <c r="S803" s="201"/>
      <c r="T803" s="201"/>
      <c r="U803" s="221"/>
      <c r="V803" s="221"/>
      <c r="W803" s="221"/>
      <c r="X803" s="221"/>
      <c r="Y803" s="221"/>
      <c r="Z803" s="221"/>
      <c r="AA803" s="221"/>
      <c r="AB803" s="221"/>
    </row>
    <row r="804" spans="1:28" ht="17" thickBot="1" x14ac:dyDescent="0.25">
      <c r="A804" s="195"/>
      <c r="B804" s="196"/>
      <c r="C804" s="221"/>
      <c r="D804" s="196"/>
      <c r="E804" s="229"/>
      <c r="F804" s="229"/>
      <c r="G804" s="229"/>
      <c r="H804" s="198"/>
      <c r="I804" s="198"/>
      <c r="J804" s="200"/>
      <c r="K804" s="340"/>
      <c r="L804" s="200"/>
      <c r="M804" s="201"/>
      <c r="N804" s="201"/>
      <c r="O804" s="201"/>
      <c r="P804" s="201"/>
      <c r="Q804" s="201"/>
      <c r="R804" s="201"/>
      <c r="S804" s="201"/>
      <c r="T804" s="201"/>
      <c r="U804" s="221"/>
      <c r="V804" s="221"/>
      <c r="W804" s="221"/>
      <c r="X804" s="221"/>
      <c r="Y804" s="221"/>
      <c r="Z804" s="221"/>
      <c r="AA804" s="221"/>
      <c r="AB804" s="221"/>
    </row>
    <row r="805" spans="1:28" ht="17" thickBot="1" x14ac:dyDescent="0.25">
      <c r="A805" s="195"/>
      <c r="B805" s="196"/>
      <c r="C805" s="221"/>
      <c r="D805" s="196"/>
      <c r="E805" s="229"/>
      <c r="F805" s="229"/>
      <c r="G805" s="229"/>
      <c r="H805" s="198"/>
      <c r="I805" s="198"/>
      <c r="J805" s="200"/>
      <c r="K805" s="340"/>
      <c r="L805" s="200"/>
      <c r="M805" s="201"/>
      <c r="N805" s="201"/>
      <c r="O805" s="201"/>
      <c r="P805" s="201"/>
      <c r="Q805" s="201"/>
      <c r="R805" s="201"/>
      <c r="S805" s="201"/>
      <c r="T805" s="201"/>
      <c r="U805" s="221"/>
      <c r="V805" s="221"/>
      <c r="W805" s="221"/>
      <c r="X805" s="221"/>
      <c r="Y805" s="221"/>
      <c r="Z805" s="221"/>
      <c r="AA805" s="221"/>
      <c r="AB805" s="221"/>
    </row>
    <row r="806" spans="1:28" ht="17" thickBot="1" x14ac:dyDescent="0.25">
      <c r="A806" s="195"/>
      <c r="B806" s="196"/>
      <c r="C806" s="221"/>
      <c r="D806" s="196"/>
      <c r="E806" s="229"/>
      <c r="F806" s="229"/>
      <c r="G806" s="229"/>
      <c r="H806" s="198"/>
      <c r="I806" s="198"/>
      <c r="J806" s="200"/>
      <c r="K806" s="340"/>
      <c r="L806" s="200"/>
      <c r="M806" s="201"/>
      <c r="N806" s="201"/>
      <c r="O806" s="201"/>
      <c r="P806" s="201"/>
      <c r="Q806" s="201"/>
      <c r="R806" s="201"/>
      <c r="S806" s="201"/>
      <c r="T806" s="201"/>
      <c r="U806" s="221"/>
      <c r="V806" s="221"/>
      <c r="W806" s="221"/>
      <c r="X806" s="221"/>
      <c r="Y806" s="221"/>
      <c r="Z806" s="221"/>
      <c r="AA806" s="221"/>
      <c r="AB806" s="221"/>
    </row>
    <row r="807" spans="1:28" ht="17" thickBot="1" x14ac:dyDescent="0.25">
      <c r="A807" s="195"/>
      <c r="B807" s="196"/>
      <c r="C807" s="221"/>
      <c r="D807" s="196"/>
      <c r="E807" s="229"/>
      <c r="F807" s="229"/>
      <c r="G807" s="229"/>
      <c r="H807" s="198"/>
      <c r="I807" s="198"/>
      <c r="J807" s="200"/>
      <c r="K807" s="340"/>
      <c r="L807" s="200"/>
      <c r="M807" s="201"/>
      <c r="N807" s="201"/>
      <c r="O807" s="201"/>
      <c r="P807" s="201"/>
      <c r="Q807" s="201"/>
      <c r="R807" s="201"/>
      <c r="S807" s="201"/>
      <c r="T807" s="201"/>
      <c r="U807" s="221"/>
      <c r="V807" s="221"/>
      <c r="W807" s="221"/>
      <c r="X807" s="221"/>
      <c r="Y807" s="221"/>
      <c r="Z807" s="221"/>
      <c r="AA807" s="221"/>
      <c r="AB807" s="221"/>
    </row>
    <row r="808" spans="1:28" ht="17" thickBot="1" x14ac:dyDescent="0.25">
      <c r="A808" s="195"/>
      <c r="B808" s="196"/>
      <c r="C808" s="221"/>
      <c r="D808" s="196"/>
      <c r="E808" s="229"/>
      <c r="F808" s="229"/>
      <c r="G808" s="229"/>
      <c r="H808" s="198"/>
      <c r="I808" s="198"/>
      <c r="J808" s="200"/>
      <c r="K808" s="340"/>
      <c r="L808" s="200"/>
      <c r="M808" s="201"/>
      <c r="N808" s="201"/>
      <c r="O808" s="201"/>
      <c r="P808" s="201"/>
      <c r="Q808" s="201"/>
      <c r="R808" s="201"/>
      <c r="S808" s="201"/>
      <c r="T808" s="201"/>
      <c r="U808" s="221"/>
      <c r="V808" s="221"/>
      <c r="W808" s="221"/>
      <c r="X808" s="221"/>
      <c r="Y808" s="221"/>
      <c r="Z808" s="221"/>
      <c r="AA808" s="221"/>
      <c r="AB808" s="221"/>
    </row>
    <row r="809" spans="1:28" ht="17" thickBot="1" x14ac:dyDescent="0.25">
      <c r="A809" s="195"/>
      <c r="B809" s="196"/>
      <c r="C809" s="221"/>
      <c r="D809" s="196"/>
      <c r="E809" s="229"/>
      <c r="F809" s="229"/>
      <c r="G809" s="229"/>
      <c r="H809" s="198"/>
      <c r="I809" s="198"/>
      <c r="J809" s="200"/>
      <c r="K809" s="340"/>
      <c r="L809" s="200"/>
      <c r="M809" s="201"/>
      <c r="N809" s="201"/>
      <c r="O809" s="201"/>
      <c r="P809" s="201"/>
      <c r="Q809" s="201"/>
      <c r="R809" s="201"/>
      <c r="S809" s="201"/>
      <c r="T809" s="201"/>
      <c r="U809" s="221"/>
      <c r="V809" s="221"/>
      <c r="W809" s="221"/>
      <c r="X809" s="221"/>
      <c r="Y809" s="221"/>
      <c r="Z809" s="221"/>
      <c r="AA809" s="221"/>
      <c r="AB809" s="221"/>
    </row>
    <row r="810" spans="1:28" ht="17" thickBot="1" x14ac:dyDescent="0.25">
      <c r="A810" s="195"/>
      <c r="B810" s="196"/>
      <c r="C810" s="221"/>
      <c r="D810" s="196"/>
      <c r="E810" s="229"/>
      <c r="F810" s="229"/>
      <c r="G810" s="229"/>
      <c r="H810" s="198"/>
      <c r="I810" s="198"/>
      <c r="J810" s="200"/>
      <c r="K810" s="340"/>
      <c r="L810" s="200"/>
      <c r="M810" s="201"/>
      <c r="N810" s="201"/>
      <c r="O810" s="201"/>
      <c r="P810" s="201"/>
      <c r="Q810" s="201"/>
      <c r="R810" s="201"/>
      <c r="S810" s="201"/>
      <c r="T810" s="201"/>
      <c r="U810" s="221"/>
      <c r="V810" s="221"/>
      <c r="W810" s="221"/>
      <c r="X810" s="221"/>
      <c r="Y810" s="221"/>
      <c r="Z810" s="221"/>
      <c r="AA810" s="221"/>
      <c r="AB810" s="221"/>
    </row>
    <row r="811" spans="1:28" ht="17" thickBot="1" x14ac:dyDescent="0.25">
      <c r="A811" s="195"/>
      <c r="B811" s="196"/>
      <c r="C811" s="221"/>
      <c r="D811" s="196"/>
      <c r="E811" s="229"/>
      <c r="F811" s="229"/>
      <c r="G811" s="229"/>
      <c r="H811" s="198"/>
      <c r="I811" s="198"/>
      <c r="J811" s="200"/>
      <c r="K811" s="340"/>
      <c r="L811" s="200"/>
      <c r="M811" s="201"/>
      <c r="N811" s="201"/>
      <c r="O811" s="201"/>
      <c r="P811" s="201"/>
      <c r="Q811" s="201"/>
      <c r="R811" s="201"/>
      <c r="S811" s="201"/>
      <c r="T811" s="201"/>
      <c r="U811" s="221"/>
      <c r="V811" s="221"/>
      <c r="W811" s="221"/>
      <c r="X811" s="221"/>
      <c r="Y811" s="221"/>
      <c r="Z811" s="221"/>
      <c r="AA811" s="221"/>
      <c r="AB811" s="221"/>
    </row>
    <row r="812" spans="1:28" ht="17" thickBot="1" x14ac:dyDescent="0.25">
      <c r="A812" s="195"/>
      <c r="B812" s="196"/>
      <c r="C812" s="221"/>
      <c r="D812" s="196"/>
      <c r="E812" s="229"/>
      <c r="F812" s="229"/>
      <c r="G812" s="229"/>
      <c r="H812" s="198"/>
      <c r="I812" s="198"/>
      <c r="J812" s="200"/>
      <c r="K812" s="340"/>
      <c r="L812" s="200"/>
      <c r="M812" s="201"/>
      <c r="N812" s="201"/>
      <c r="O812" s="201"/>
      <c r="P812" s="201"/>
      <c r="Q812" s="201"/>
      <c r="R812" s="201"/>
      <c r="S812" s="201"/>
      <c r="T812" s="201"/>
      <c r="U812" s="221"/>
      <c r="V812" s="221"/>
      <c r="W812" s="221"/>
      <c r="X812" s="221"/>
      <c r="Y812" s="221"/>
      <c r="Z812" s="221"/>
      <c r="AA812" s="221"/>
      <c r="AB812" s="221"/>
    </row>
    <row r="813" spans="1:28" ht="17" thickBot="1" x14ac:dyDescent="0.25">
      <c r="A813" s="195"/>
      <c r="B813" s="196"/>
      <c r="C813" s="221"/>
      <c r="D813" s="196"/>
      <c r="E813" s="229"/>
      <c r="F813" s="229"/>
      <c r="G813" s="229"/>
      <c r="H813" s="198"/>
      <c r="I813" s="198"/>
      <c r="J813" s="200"/>
      <c r="K813" s="340"/>
      <c r="L813" s="200"/>
      <c r="M813" s="201"/>
      <c r="N813" s="201"/>
      <c r="O813" s="201"/>
      <c r="P813" s="201"/>
      <c r="Q813" s="201"/>
      <c r="R813" s="201"/>
      <c r="S813" s="201"/>
      <c r="T813" s="201"/>
      <c r="U813" s="221"/>
      <c r="V813" s="221"/>
      <c r="W813" s="221"/>
      <c r="X813" s="221"/>
      <c r="Y813" s="221"/>
      <c r="Z813" s="221"/>
      <c r="AA813" s="221"/>
      <c r="AB813" s="221"/>
    </row>
    <row r="814" spans="1:28" ht="17" thickBot="1" x14ac:dyDescent="0.25">
      <c r="A814" s="195"/>
      <c r="B814" s="196"/>
      <c r="C814" s="221"/>
      <c r="D814" s="196"/>
      <c r="E814" s="229"/>
      <c r="F814" s="229"/>
      <c r="G814" s="229"/>
      <c r="H814" s="198"/>
      <c r="I814" s="198"/>
      <c r="J814" s="200"/>
      <c r="K814" s="340"/>
      <c r="L814" s="200"/>
      <c r="M814" s="201"/>
      <c r="N814" s="201"/>
      <c r="O814" s="201"/>
      <c r="P814" s="201"/>
      <c r="Q814" s="201"/>
      <c r="R814" s="201"/>
      <c r="S814" s="201"/>
      <c r="T814" s="201"/>
      <c r="U814" s="221"/>
      <c r="V814" s="221"/>
      <c r="W814" s="221"/>
      <c r="X814" s="221"/>
      <c r="Y814" s="221"/>
      <c r="Z814" s="221"/>
      <c r="AA814" s="221"/>
      <c r="AB814" s="221"/>
    </row>
    <row r="815" spans="1:28" ht="17" thickBot="1" x14ac:dyDescent="0.25">
      <c r="A815" s="195"/>
      <c r="B815" s="196"/>
      <c r="C815" s="221"/>
      <c r="D815" s="196"/>
      <c r="E815" s="229"/>
      <c r="F815" s="229"/>
      <c r="G815" s="229"/>
      <c r="H815" s="198"/>
      <c r="I815" s="198"/>
      <c r="J815" s="200"/>
      <c r="K815" s="340"/>
      <c r="L815" s="200"/>
      <c r="M815" s="201"/>
      <c r="N815" s="201"/>
      <c r="O815" s="201"/>
      <c r="P815" s="201"/>
      <c r="Q815" s="201"/>
      <c r="R815" s="201"/>
      <c r="S815" s="201"/>
      <c r="T815" s="201"/>
      <c r="U815" s="221"/>
      <c r="V815" s="221"/>
      <c r="W815" s="221"/>
      <c r="X815" s="221"/>
      <c r="Y815" s="221"/>
      <c r="Z815" s="221"/>
      <c r="AA815" s="221"/>
      <c r="AB815" s="221"/>
    </row>
    <row r="816" spans="1:28" ht="17" thickBot="1" x14ac:dyDescent="0.25">
      <c r="A816" s="195"/>
      <c r="B816" s="196"/>
      <c r="C816" s="221"/>
      <c r="D816" s="196"/>
      <c r="E816" s="229"/>
      <c r="F816" s="229"/>
      <c r="G816" s="229"/>
      <c r="H816" s="198"/>
      <c r="I816" s="198"/>
      <c r="J816" s="200"/>
      <c r="K816" s="340"/>
      <c r="L816" s="200"/>
      <c r="M816" s="201"/>
      <c r="N816" s="201"/>
      <c r="O816" s="201"/>
      <c r="P816" s="201"/>
      <c r="Q816" s="201"/>
      <c r="R816" s="201"/>
      <c r="S816" s="201"/>
      <c r="T816" s="201"/>
      <c r="U816" s="221"/>
      <c r="V816" s="221"/>
      <c r="W816" s="221"/>
      <c r="X816" s="221"/>
      <c r="Y816" s="221"/>
      <c r="Z816" s="221"/>
      <c r="AA816" s="221"/>
      <c r="AB816" s="221"/>
    </row>
    <row r="817" spans="1:28" ht="17" thickBot="1" x14ac:dyDescent="0.25">
      <c r="A817" s="195"/>
      <c r="B817" s="196"/>
      <c r="C817" s="221"/>
      <c r="D817" s="196"/>
      <c r="E817" s="229"/>
      <c r="F817" s="229"/>
      <c r="G817" s="229"/>
      <c r="H817" s="198"/>
      <c r="I817" s="198"/>
      <c r="J817" s="200"/>
      <c r="K817" s="340"/>
      <c r="L817" s="200"/>
      <c r="M817" s="201"/>
      <c r="N817" s="201"/>
      <c r="O817" s="201"/>
      <c r="P817" s="201"/>
      <c r="Q817" s="201"/>
      <c r="R817" s="201"/>
      <c r="S817" s="201"/>
      <c r="T817" s="201"/>
      <c r="U817" s="221"/>
      <c r="V817" s="221"/>
      <c r="W817" s="221"/>
      <c r="X817" s="221"/>
      <c r="Y817" s="221"/>
      <c r="Z817" s="221"/>
      <c r="AA817" s="221"/>
      <c r="AB817" s="221"/>
    </row>
    <row r="818" spans="1:28" ht="17" thickBot="1" x14ac:dyDescent="0.25">
      <c r="A818" s="195"/>
      <c r="B818" s="196"/>
      <c r="C818" s="221"/>
      <c r="D818" s="196"/>
      <c r="E818" s="229"/>
      <c r="F818" s="229"/>
      <c r="G818" s="229"/>
      <c r="H818" s="198"/>
      <c r="I818" s="198"/>
      <c r="J818" s="200"/>
      <c r="K818" s="340"/>
      <c r="L818" s="200"/>
      <c r="M818" s="201"/>
      <c r="N818" s="201"/>
      <c r="O818" s="201"/>
      <c r="P818" s="201"/>
      <c r="Q818" s="201"/>
      <c r="R818" s="201"/>
      <c r="S818" s="201"/>
      <c r="T818" s="201"/>
      <c r="U818" s="221"/>
      <c r="V818" s="221"/>
      <c r="W818" s="221"/>
      <c r="X818" s="221"/>
      <c r="Y818" s="221"/>
      <c r="Z818" s="221"/>
      <c r="AA818" s="221"/>
      <c r="AB818" s="221"/>
    </row>
    <row r="819" spans="1:28" ht="17" thickBot="1" x14ac:dyDescent="0.25">
      <c r="A819" s="195"/>
      <c r="B819" s="196"/>
      <c r="C819" s="221"/>
      <c r="D819" s="196"/>
      <c r="E819" s="229"/>
      <c r="F819" s="229"/>
      <c r="G819" s="229"/>
      <c r="H819" s="198"/>
      <c r="I819" s="198"/>
      <c r="J819" s="200"/>
      <c r="K819" s="340"/>
      <c r="L819" s="200"/>
      <c r="M819" s="201"/>
      <c r="N819" s="201"/>
      <c r="O819" s="201"/>
      <c r="P819" s="201"/>
      <c r="Q819" s="201"/>
      <c r="R819" s="201"/>
      <c r="S819" s="201"/>
      <c r="T819" s="201"/>
      <c r="U819" s="221"/>
      <c r="V819" s="221"/>
      <c r="W819" s="221"/>
      <c r="X819" s="221"/>
      <c r="Y819" s="221"/>
      <c r="Z819" s="221"/>
      <c r="AA819" s="221"/>
      <c r="AB819" s="221"/>
    </row>
    <row r="820" spans="1:28" ht="17" thickBot="1" x14ac:dyDescent="0.25">
      <c r="A820" s="195"/>
      <c r="B820" s="196"/>
      <c r="C820" s="221"/>
      <c r="D820" s="196"/>
      <c r="E820" s="229"/>
      <c r="F820" s="229"/>
      <c r="G820" s="229"/>
      <c r="H820" s="198"/>
      <c r="I820" s="198"/>
      <c r="J820" s="200"/>
      <c r="K820" s="340"/>
      <c r="L820" s="200"/>
      <c r="M820" s="201"/>
      <c r="N820" s="201"/>
      <c r="O820" s="201"/>
      <c r="P820" s="201"/>
      <c r="Q820" s="201"/>
      <c r="R820" s="201"/>
      <c r="S820" s="201"/>
      <c r="T820" s="201"/>
      <c r="U820" s="221"/>
      <c r="V820" s="221"/>
      <c r="W820" s="221"/>
      <c r="X820" s="221"/>
      <c r="Y820" s="221"/>
      <c r="Z820" s="221"/>
      <c r="AA820" s="221"/>
      <c r="AB820" s="221"/>
    </row>
    <row r="821" spans="1:28" ht="17" thickBot="1" x14ac:dyDescent="0.25">
      <c r="A821" s="195"/>
      <c r="B821" s="196"/>
      <c r="C821" s="221"/>
      <c r="D821" s="196"/>
      <c r="E821" s="229"/>
      <c r="F821" s="229"/>
      <c r="G821" s="229"/>
      <c r="H821" s="198"/>
      <c r="I821" s="198"/>
      <c r="J821" s="200"/>
      <c r="K821" s="340"/>
      <c r="L821" s="200"/>
      <c r="M821" s="201"/>
      <c r="N821" s="201"/>
      <c r="O821" s="201"/>
      <c r="P821" s="201"/>
      <c r="Q821" s="201"/>
      <c r="R821" s="201"/>
      <c r="S821" s="201"/>
      <c r="T821" s="201"/>
      <c r="U821" s="221"/>
      <c r="V821" s="221"/>
      <c r="W821" s="221"/>
      <c r="X821" s="221"/>
      <c r="Y821" s="221"/>
      <c r="Z821" s="221"/>
      <c r="AA821" s="221"/>
      <c r="AB821" s="221"/>
    </row>
    <row r="822" spans="1:28" ht="17" thickBot="1" x14ac:dyDescent="0.25">
      <c r="A822" s="195"/>
      <c r="B822" s="196"/>
      <c r="C822" s="221"/>
      <c r="D822" s="196"/>
      <c r="E822" s="229"/>
      <c r="F822" s="229"/>
      <c r="G822" s="229"/>
      <c r="H822" s="198"/>
      <c r="I822" s="198"/>
      <c r="J822" s="200"/>
      <c r="K822" s="340"/>
      <c r="L822" s="200"/>
      <c r="M822" s="201"/>
      <c r="N822" s="201"/>
      <c r="O822" s="201"/>
      <c r="P822" s="201"/>
      <c r="Q822" s="201"/>
      <c r="R822" s="201"/>
      <c r="S822" s="201"/>
      <c r="T822" s="201"/>
      <c r="U822" s="221"/>
      <c r="V822" s="221"/>
      <c r="W822" s="221"/>
      <c r="X822" s="221"/>
      <c r="Y822" s="221"/>
      <c r="Z822" s="221"/>
      <c r="AA822" s="221"/>
      <c r="AB822" s="221"/>
    </row>
    <row r="823" spans="1:28" ht="17" thickBot="1" x14ac:dyDescent="0.25">
      <c r="A823" s="195"/>
      <c r="B823" s="196"/>
      <c r="C823" s="221"/>
      <c r="D823" s="196"/>
      <c r="E823" s="229"/>
      <c r="F823" s="229"/>
      <c r="G823" s="229"/>
      <c r="H823" s="198"/>
      <c r="I823" s="198"/>
      <c r="J823" s="200"/>
      <c r="K823" s="340"/>
      <c r="L823" s="200"/>
      <c r="M823" s="201"/>
      <c r="N823" s="201"/>
      <c r="O823" s="201"/>
      <c r="P823" s="201"/>
      <c r="Q823" s="201"/>
      <c r="R823" s="201"/>
      <c r="S823" s="201"/>
      <c r="T823" s="201"/>
      <c r="U823" s="221"/>
      <c r="V823" s="221"/>
      <c r="W823" s="221"/>
      <c r="X823" s="221"/>
      <c r="Y823" s="221"/>
      <c r="Z823" s="221"/>
      <c r="AA823" s="221"/>
      <c r="AB823" s="221"/>
    </row>
    <row r="824" spans="1:28" ht="17" thickBot="1" x14ac:dyDescent="0.25">
      <c r="A824" s="195"/>
      <c r="B824" s="196"/>
      <c r="C824" s="221"/>
      <c r="D824" s="196"/>
      <c r="E824" s="229"/>
      <c r="F824" s="229"/>
      <c r="G824" s="229"/>
      <c r="H824" s="198"/>
      <c r="I824" s="198"/>
      <c r="J824" s="200"/>
      <c r="K824" s="340"/>
      <c r="L824" s="200"/>
      <c r="M824" s="201"/>
      <c r="N824" s="201"/>
      <c r="O824" s="201"/>
      <c r="P824" s="201"/>
      <c r="Q824" s="201"/>
      <c r="R824" s="201"/>
      <c r="S824" s="201"/>
      <c r="T824" s="201"/>
      <c r="U824" s="221"/>
      <c r="V824" s="221"/>
      <c r="W824" s="221"/>
      <c r="X824" s="221"/>
      <c r="Y824" s="221"/>
      <c r="Z824" s="221"/>
      <c r="AA824" s="221"/>
      <c r="AB824" s="221"/>
    </row>
    <row r="825" spans="1:28" ht="17" thickBot="1" x14ac:dyDescent="0.25">
      <c r="A825" s="195"/>
      <c r="B825" s="196"/>
      <c r="C825" s="221"/>
      <c r="D825" s="196"/>
      <c r="E825" s="229"/>
      <c r="F825" s="229"/>
      <c r="G825" s="229"/>
      <c r="H825" s="198"/>
      <c r="I825" s="198"/>
      <c r="J825" s="200"/>
      <c r="K825" s="340"/>
      <c r="L825" s="200"/>
      <c r="M825" s="201"/>
      <c r="N825" s="201"/>
      <c r="O825" s="201"/>
      <c r="P825" s="201"/>
      <c r="Q825" s="201"/>
      <c r="R825" s="201"/>
      <c r="S825" s="201"/>
      <c r="T825" s="201"/>
      <c r="U825" s="221"/>
      <c r="V825" s="221"/>
      <c r="W825" s="221"/>
      <c r="X825" s="221"/>
      <c r="Y825" s="221"/>
      <c r="Z825" s="221"/>
      <c r="AA825" s="221"/>
      <c r="AB825" s="221"/>
    </row>
    <row r="826" spans="1:28" ht="17" thickBot="1" x14ac:dyDescent="0.25">
      <c r="A826" s="195"/>
      <c r="B826" s="196"/>
      <c r="C826" s="221"/>
      <c r="D826" s="196"/>
      <c r="E826" s="229"/>
      <c r="F826" s="229"/>
      <c r="G826" s="229"/>
      <c r="H826" s="198"/>
      <c r="I826" s="198"/>
      <c r="J826" s="200"/>
      <c r="K826" s="340"/>
      <c r="L826" s="200"/>
      <c r="M826" s="201"/>
      <c r="N826" s="201"/>
      <c r="O826" s="201"/>
      <c r="P826" s="201"/>
      <c r="Q826" s="201"/>
      <c r="R826" s="201"/>
      <c r="S826" s="201"/>
      <c r="T826" s="201"/>
      <c r="U826" s="221"/>
      <c r="V826" s="221"/>
      <c r="W826" s="221"/>
      <c r="X826" s="221"/>
      <c r="Y826" s="221"/>
      <c r="Z826" s="221"/>
      <c r="AA826" s="221"/>
      <c r="AB826" s="221"/>
    </row>
    <row r="827" spans="1:28" ht="17" thickBot="1" x14ac:dyDescent="0.25">
      <c r="A827" s="195"/>
      <c r="B827" s="196"/>
      <c r="C827" s="221"/>
      <c r="D827" s="196"/>
      <c r="E827" s="229"/>
      <c r="F827" s="229"/>
      <c r="G827" s="229"/>
      <c r="H827" s="198"/>
      <c r="I827" s="198"/>
      <c r="J827" s="200"/>
      <c r="K827" s="340"/>
      <c r="L827" s="200"/>
      <c r="M827" s="201"/>
      <c r="N827" s="201"/>
      <c r="O827" s="201"/>
      <c r="P827" s="201"/>
      <c r="Q827" s="201"/>
      <c r="R827" s="201"/>
      <c r="S827" s="201"/>
      <c r="T827" s="201"/>
      <c r="U827" s="221"/>
      <c r="V827" s="221"/>
      <c r="W827" s="221"/>
      <c r="X827" s="221"/>
      <c r="Y827" s="221"/>
      <c r="Z827" s="221"/>
      <c r="AA827" s="221"/>
      <c r="AB827" s="221"/>
    </row>
    <row r="828" spans="1:28" ht="17" thickBot="1" x14ac:dyDescent="0.25">
      <c r="A828" s="195"/>
      <c r="B828" s="196"/>
      <c r="C828" s="221"/>
      <c r="D828" s="196"/>
      <c r="E828" s="229"/>
      <c r="F828" s="229"/>
      <c r="G828" s="229"/>
      <c r="H828" s="198"/>
      <c r="I828" s="198"/>
      <c r="J828" s="200"/>
      <c r="K828" s="340"/>
      <c r="L828" s="200"/>
      <c r="M828" s="201"/>
      <c r="N828" s="201"/>
      <c r="O828" s="201"/>
      <c r="P828" s="201"/>
      <c r="Q828" s="201"/>
      <c r="R828" s="201"/>
      <c r="S828" s="201"/>
      <c r="T828" s="201"/>
      <c r="U828" s="221"/>
      <c r="V828" s="221"/>
      <c r="W828" s="221"/>
      <c r="X828" s="221"/>
      <c r="Y828" s="221"/>
      <c r="Z828" s="221"/>
      <c r="AA828" s="221"/>
      <c r="AB828" s="221"/>
    </row>
    <row r="829" spans="1:28" ht="17" thickBot="1" x14ac:dyDescent="0.25">
      <c r="A829" s="195"/>
      <c r="B829" s="196"/>
      <c r="C829" s="221"/>
      <c r="D829" s="196"/>
      <c r="E829" s="229"/>
      <c r="F829" s="229"/>
      <c r="G829" s="229"/>
      <c r="H829" s="198"/>
      <c r="I829" s="198"/>
      <c r="J829" s="200"/>
      <c r="K829" s="340"/>
      <c r="L829" s="200"/>
      <c r="M829" s="201"/>
      <c r="N829" s="201"/>
      <c r="O829" s="201"/>
      <c r="P829" s="201"/>
      <c r="Q829" s="201"/>
      <c r="R829" s="201"/>
      <c r="S829" s="201"/>
      <c r="T829" s="201"/>
      <c r="U829" s="221"/>
      <c r="V829" s="221"/>
      <c r="W829" s="221"/>
      <c r="X829" s="221"/>
      <c r="Y829" s="221"/>
      <c r="Z829" s="221"/>
      <c r="AA829" s="221"/>
      <c r="AB829" s="221"/>
    </row>
    <row r="830" spans="1:28" ht="17" thickBot="1" x14ac:dyDescent="0.25">
      <c r="A830" s="195"/>
      <c r="B830" s="196"/>
      <c r="C830" s="221"/>
      <c r="D830" s="196"/>
      <c r="E830" s="229"/>
      <c r="F830" s="229"/>
      <c r="G830" s="229"/>
      <c r="H830" s="198"/>
      <c r="I830" s="198"/>
      <c r="J830" s="200"/>
      <c r="K830" s="340"/>
      <c r="L830" s="200"/>
      <c r="M830" s="201"/>
      <c r="N830" s="201"/>
      <c r="O830" s="201"/>
      <c r="P830" s="201"/>
      <c r="Q830" s="201"/>
      <c r="R830" s="201"/>
      <c r="S830" s="201"/>
      <c r="T830" s="201"/>
      <c r="U830" s="221"/>
      <c r="V830" s="221"/>
      <c r="W830" s="221"/>
      <c r="X830" s="221"/>
      <c r="Y830" s="221"/>
      <c r="Z830" s="221"/>
      <c r="AA830" s="221"/>
      <c r="AB830" s="221"/>
    </row>
    <row r="831" spans="1:28" ht="17" thickBot="1" x14ac:dyDescent="0.25">
      <c r="A831" s="195"/>
      <c r="B831" s="196"/>
      <c r="C831" s="221"/>
      <c r="D831" s="196"/>
      <c r="E831" s="229"/>
      <c r="F831" s="229"/>
      <c r="G831" s="229"/>
      <c r="H831" s="198"/>
      <c r="I831" s="198"/>
      <c r="J831" s="200"/>
      <c r="K831" s="340"/>
      <c r="L831" s="200"/>
      <c r="M831" s="201"/>
      <c r="N831" s="201"/>
      <c r="O831" s="201"/>
      <c r="P831" s="201"/>
      <c r="Q831" s="201"/>
      <c r="R831" s="201"/>
      <c r="S831" s="201"/>
      <c r="T831" s="201"/>
      <c r="U831" s="221"/>
      <c r="V831" s="221"/>
      <c r="W831" s="221"/>
      <c r="X831" s="221"/>
      <c r="Y831" s="221"/>
      <c r="Z831" s="221"/>
      <c r="AA831" s="221"/>
      <c r="AB831" s="221"/>
    </row>
    <row r="832" spans="1:28" ht="17" thickBot="1" x14ac:dyDescent="0.25">
      <c r="A832" s="195"/>
      <c r="B832" s="196"/>
      <c r="C832" s="221"/>
      <c r="D832" s="196"/>
      <c r="E832" s="229"/>
      <c r="F832" s="229"/>
      <c r="G832" s="229"/>
      <c r="H832" s="198"/>
      <c r="I832" s="198"/>
      <c r="J832" s="200"/>
      <c r="K832" s="340"/>
      <c r="L832" s="200"/>
      <c r="M832" s="201"/>
      <c r="N832" s="201"/>
      <c r="O832" s="201"/>
      <c r="P832" s="201"/>
      <c r="Q832" s="201"/>
      <c r="R832" s="201"/>
      <c r="S832" s="201"/>
      <c r="T832" s="201"/>
      <c r="U832" s="221"/>
      <c r="V832" s="221"/>
      <c r="W832" s="221"/>
      <c r="X832" s="221"/>
      <c r="Y832" s="221"/>
      <c r="Z832" s="221"/>
      <c r="AA832" s="221"/>
      <c r="AB832" s="221"/>
    </row>
    <row r="833" spans="1:28" ht="17" thickBot="1" x14ac:dyDescent="0.25">
      <c r="A833" s="195"/>
      <c r="B833" s="196"/>
      <c r="C833" s="221"/>
      <c r="D833" s="196"/>
      <c r="E833" s="229"/>
      <c r="F833" s="229"/>
      <c r="G833" s="229"/>
      <c r="H833" s="198"/>
      <c r="I833" s="198"/>
      <c r="J833" s="200"/>
      <c r="K833" s="340"/>
      <c r="L833" s="200"/>
      <c r="M833" s="201"/>
      <c r="N833" s="201"/>
      <c r="O833" s="201"/>
      <c r="P833" s="201"/>
      <c r="Q833" s="201"/>
      <c r="R833" s="201"/>
      <c r="S833" s="201"/>
      <c r="T833" s="201"/>
      <c r="U833" s="221"/>
      <c r="V833" s="221"/>
      <c r="W833" s="221"/>
      <c r="X833" s="221"/>
      <c r="Y833" s="221"/>
      <c r="Z833" s="221"/>
      <c r="AA833" s="221"/>
      <c r="AB833" s="221"/>
    </row>
    <row r="834" spans="1:28" ht="17" thickBot="1" x14ac:dyDescent="0.25">
      <c r="A834" s="195"/>
      <c r="B834" s="196"/>
      <c r="C834" s="221"/>
      <c r="D834" s="196"/>
      <c r="E834" s="229"/>
      <c r="F834" s="229"/>
      <c r="G834" s="229"/>
      <c r="H834" s="198"/>
      <c r="I834" s="198"/>
      <c r="J834" s="200"/>
      <c r="K834" s="340"/>
      <c r="L834" s="200"/>
      <c r="M834" s="201"/>
      <c r="N834" s="201"/>
      <c r="O834" s="201"/>
      <c r="P834" s="201"/>
      <c r="Q834" s="201"/>
      <c r="R834" s="201"/>
      <c r="S834" s="201"/>
      <c r="T834" s="201"/>
      <c r="U834" s="221"/>
      <c r="V834" s="221"/>
      <c r="W834" s="221"/>
      <c r="X834" s="221"/>
      <c r="Y834" s="221"/>
      <c r="Z834" s="221"/>
      <c r="AA834" s="221"/>
      <c r="AB834" s="221"/>
    </row>
    <row r="835" spans="1:28" ht="17" thickBot="1" x14ac:dyDescent="0.25">
      <c r="A835" s="195"/>
      <c r="B835" s="196"/>
      <c r="C835" s="221"/>
      <c r="D835" s="196"/>
      <c r="E835" s="229"/>
      <c r="F835" s="229"/>
      <c r="G835" s="229"/>
      <c r="H835" s="198"/>
      <c r="I835" s="198"/>
      <c r="J835" s="200"/>
      <c r="K835" s="340"/>
      <c r="L835" s="200"/>
      <c r="M835" s="201"/>
      <c r="N835" s="201"/>
      <c r="O835" s="201"/>
      <c r="P835" s="201"/>
      <c r="Q835" s="201"/>
      <c r="R835" s="201"/>
      <c r="S835" s="201"/>
      <c r="T835" s="201"/>
      <c r="U835" s="221"/>
      <c r="V835" s="221"/>
      <c r="W835" s="221"/>
      <c r="X835" s="221"/>
      <c r="Y835" s="221"/>
      <c r="Z835" s="221"/>
      <c r="AA835" s="221"/>
      <c r="AB835" s="221"/>
    </row>
    <row r="836" spans="1:28" ht="17" thickBot="1" x14ac:dyDescent="0.25">
      <c r="A836" s="195"/>
      <c r="B836" s="196"/>
      <c r="C836" s="221"/>
      <c r="D836" s="196"/>
      <c r="E836" s="229"/>
      <c r="F836" s="229"/>
      <c r="G836" s="229"/>
      <c r="H836" s="198"/>
      <c r="I836" s="198"/>
      <c r="J836" s="200"/>
      <c r="K836" s="340"/>
      <c r="L836" s="200"/>
      <c r="M836" s="201"/>
      <c r="N836" s="201"/>
      <c r="O836" s="201"/>
      <c r="P836" s="201"/>
      <c r="Q836" s="201"/>
      <c r="R836" s="201"/>
      <c r="S836" s="201"/>
      <c r="T836" s="201"/>
      <c r="U836" s="221"/>
      <c r="V836" s="221"/>
      <c r="W836" s="221"/>
      <c r="X836" s="221"/>
      <c r="Y836" s="221"/>
      <c r="Z836" s="221"/>
      <c r="AA836" s="221"/>
      <c r="AB836" s="221"/>
    </row>
    <row r="837" spans="1:28" ht="17" thickBot="1" x14ac:dyDescent="0.25">
      <c r="A837" s="195"/>
      <c r="B837" s="196"/>
      <c r="C837" s="221"/>
      <c r="D837" s="196"/>
      <c r="E837" s="229"/>
      <c r="F837" s="229"/>
      <c r="G837" s="229"/>
      <c r="H837" s="198"/>
      <c r="I837" s="198"/>
      <c r="J837" s="200"/>
      <c r="K837" s="340"/>
      <c r="L837" s="200"/>
      <c r="M837" s="201"/>
      <c r="N837" s="201"/>
      <c r="O837" s="201"/>
      <c r="P837" s="201"/>
      <c r="Q837" s="201"/>
      <c r="R837" s="201"/>
      <c r="S837" s="201"/>
      <c r="T837" s="201"/>
      <c r="U837" s="221"/>
      <c r="V837" s="221"/>
      <c r="W837" s="221"/>
      <c r="X837" s="221"/>
      <c r="Y837" s="221"/>
      <c r="Z837" s="221"/>
      <c r="AA837" s="221"/>
      <c r="AB837" s="221"/>
    </row>
    <row r="838" spans="1:28" ht="17" thickBot="1" x14ac:dyDescent="0.25">
      <c r="A838" s="195"/>
      <c r="B838" s="196"/>
      <c r="C838" s="221"/>
      <c r="D838" s="196"/>
      <c r="E838" s="229"/>
      <c r="F838" s="229"/>
      <c r="G838" s="229"/>
      <c r="H838" s="198"/>
      <c r="I838" s="198"/>
      <c r="J838" s="200"/>
      <c r="K838" s="340"/>
      <c r="L838" s="200"/>
      <c r="M838" s="201"/>
      <c r="N838" s="201"/>
      <c r="O838" s="201"/>
      <c r="P838" s="201"/>
      <c r="Q838" s="201"/>
      <c r="R838" s="201"/>
      <c r="S838" s="201"/>
      <c r="T838" s="201"/>
      <c r="U838" s="221"/>
      <c r="V838" s="221"/>
      <c r="W838" s="221"/>
      <c r="X838" s="221"/>
      <c r="Y838" s="221"/>
      <c r="Z838" s="221"/>
      <c r="AA838" s="221"/>
      <c r="AB838" s="221"/>
    </row>
    <row r="839" spans="1:28" ht="17" thickBot="1" x14ac:dyDescent="0.25">
      <c r="A839" s="195"/>
      <c r="B839" s="196"/>
      <c r="C839" s="221"/>
      <c r="D839" s="196"/>
      <c r="E839" s="229"/>
      <c r="F839" s="229"/>
      <c r="G839" s="229"/>
      <c r="H839" s="198"/>
      <c r="I839" s="198"/>
      <c r="J839" s="200"/>
      <c r="K839" s="340"/>
      <c r="L839" s="200"/>
      <c r="M839" s="201"/>
      <c r="N839" s="201"/>
      <c r="O839" s="201"/>
      <c r="P839" s="201"/>
      <c r="Q839" s="201"/>
      <c r="R839" s="201"/>
      <c r="S839" s="201"/>
      <c r="T839" s="201"/>
      <c r="U839" s="221"/>
      <c r="V839" s="221"/>
      <c r="W839" s="221"/>
      <c r="X839" s="221"/>
      <c r="Y839" s="221"/>
      <c r="Z839" s="221"/>
      <c r="AA839" s="221"/>
      <c r="AB839" s="221"/>
    </row>
    <row r="840" spans="1:28" ht="17" thickBot="1" x14ac:dyDescent="0.25">
      <c r="A840" s="195"/>
      <c r="B840" s="196"/>
      <c r="C840" s="221"/>
      <c r="D840" s="196"/>
      <c r="E840" s="229"/>
      <c r="F840" s="229"/>
      <c r="G840" s="229"/>
      <c r="H840" s="198"/>
      <c r="I840" s="198"/>
      <c r="J840" s="200"/>
      <c r="K840" s="340"/>
      <c r="L840" s="200"/>
      <c r="M840" s="201"/>
      <c r="N840" s="201"/>
      <c r="O840" s="201"/>
      <c r="P840" s="201"/>
      <c r="Q840" s="201"/>
      <c r="R840" s="201"/>
      <c r="S840" s="201"/>
      <c r="T840" s="201"/>
      <c r="U840" s="221"/>
      <c r="V840" s="221"/>
      <c r="W840" s="221"/>
      <c r="X840" s="221"/>
      <c r="Y840" s="221"/>
      <c r="Z840" s="221"/>
      <c r="AA840" s="221"/>
      <c r="AB840" s="221"/>
    </row>
    <row r="841" spans="1:28" ht="17" thickBot="1" x14ac:dyDescent="0.25">
      <c r="A841" s="195"/>
      <c r="B841" s="196"/>
      <c r="C841" s="221"/>
      <c r="D841" s="196"/>
      <c r="E841" s="229"/>
      <c r="F841" s="229"/>
      <c r="G841" s="229"/>
      <c r="H841" s="198"/>
      <c r="I841" s="198"/>
      <c r="J841" s="200"/>
      <c r="K841" s="340"/>
      <c r="L841" s="200"/>
      <c r="M841" s="201"/>
      <c r="N841" s="201"/>
      <c r="O841" s="201"/>
      <c r="P841" s="201"/>
      <c r="Q841" s="201"/>
      <c r="R841" s="201"/>
      <c r="S841" s="201"/>
      <c r="T841" s="201"/>
      <c r="U841" s="221"/>
      <c r="V841" s="221"/>
      <c r="W841" s="221"/>
      <c r="X841" s="221"/>
      <c r="Y841" s="221"/>
      <c r="Z841" s="221"/>
      <c r="AA841" s="221"/>
      <c r="AB841" s="221"/>
    </row>
    <row r="842" spans="1:28" ht="17" thickBot="1" x14ac:dyDescent="0.25">
      <c r="A842" s="195"/>
      <c r="B842" s="196"/>
      <c r="C842" s="221"/>
      <c r="D842" s="196"/>
      <c r="E842" s="229"/>
      <c r="F842" s="229"/>
      <c r="G842" s="229"/>
      <c r="H842" s="198"/>
      <c r="I842" s="198"/>
      <c r="J842" s="200"/>
      <c r="K842" s="340"/>
      <c r="L842" s="200"/>
      <c r="M842" s="201"/>
      <c r="N842" s="201"/>
      <c r="O842" s="201"/>
      <c r="P842" s="201"/>
      <c r="Q842" s="201"/>
      <c r="R842" s="201"/>
      <c r="S842" s="201"/>
      <c r="T842" s="201"/>
      <c r="U842" s="221"/>
      <c r="V842" s="221"/>
      <c r="W842" s="221"/>
      <c r="X842" s="221"/>
      <c r="Y842" s="221"/>
      <c r="Z842" s="221"/>
      <c r="AA842" s="221"/>
      <c r="AB842" s="221"/>
    </row>
    <row r="843" spans="1:28" ht="17" thickBot="1" x14ac:dyDescent="0.25">
      <c r="A843" s="195"/>
      <c r="B843" s="196"/>
      <c r="C843" s="221"/>
      <c r="D843" s="196"/>
      <c r="E843" s="229"/>
      <c r="F843" s="229"/>
      <c r="G843" s="229"/>
      <c r="H843" s="198"/>
      <c r="I843" s="198"/>
      <c r="J843" s="200"/>
      <c r="K843" s="340"/>
      <c r="L843" s="200"/>
      <c r="M843" s="201"/>
      <c r="N843" s="201"/>
      <c r="O843" s="201"/>
      <c r="P843" s="201"/>
      <c r="Q843" s="201"/>
      <c r="R843" s="201"/>
      <c r="S843" s="201"/>
      <c r="T843" s="201"/>
      <c r="U843" s="221"/>
      <c r="V843" s="221"/>
      <c r="W843" s="221"/>
      <c r="X843" s="221"/>
      <c r="Y843" s="221"/>
      <c r="Z843" s="221"/>
      <c r="AA843" s="221"/>
      <c r="AB843" s="221"/>
    </row>
    <row r="844" spans="1:28" ht="17" thickBot="1" x14ac:dyDescent="0.25">
      <c r="A844" s="195"/>
      <c r="B844" s="196"/>
      <c r="C844" s="221"/>
      <c r="D844" s="196"/>
      <c r="E844" s="229"/>
      <c r="F844" s="229"/>
      <c r="G844" s="229"/>
      <c r="H844" s="198"/>
      <c r="I844" s="198"/>
      <c r="J844" s="200"/>
      <c r="K844" s="340"/>
      <c r="L844" s="200"/>
      <c r="M844" s="201"/>
      <c r="N844" s="201"/>
      <c r="O844" s="201"/>
      <c r="P844" s="201"/>
      <c r="Q844" s="201"/>
      <c r="R844" s="201"/>
      <c r="S844" s="201"/>
      <c r="T844" s="201"/>
      <c r="U844" s="221"/>
      <c r="V844" s="221"/>
      <c r="W844" s="221"/>
      <c r="X844" s="221"/>
      <c r="Y844" s="221"/>
      <c r="Z844" s="221"/>
      <c r="AA844" s="221"/>
      <c r="AB844" s="221"/>
    </row>
    <row r="845" spans="1:28" ht="17" thickBot="1" x14ac:dyDescent="0.25">
      <c r="A845" s="195"/>
      <c r="B845" s="196"/>
      <c r="C845" s="221"/>
      <c r="D845" s="196"/>
      <c r="E845" s="229"/>
      <c r="F845" s="229"/>
      <c r="G845" s="229"/>
      <c r="H845" s="198"/>
      <c r="I845" s="198"/>
      <c r="J845" s="200"/>
      <c r="K845" s="340"/>
      <c r="L845" s="200"/>
      <c r="M845" s="201"/>
      <c r="N845" s="201"/>
      <c r="O845" s="201"/>
      <c r="P845" s="201"/>
      <c r="Q845" s="201"/>
      <c r="R845" s="201"/>
      <c r="S845" s="201"/>
      <c r="T845" s="201"/>
      <c r="U845" s="221"/>
      <c r="V845" s="221"/>
      <c r="W845" s="221"/>
      <c r="X845" s="221"/>
      <c r="Y845" s="221"/>
      <c r="Z845" s="221"/>
      <c r="AA845" s="221"/>
      <c r="AB845" s="221"/>
    </row>
    <row r="846" spans="1:28" ht="17" thickBot="1" x14ac:dyDescent="0.25">
      <c r="A846" s="195"/>
      <c r="B846" s="196"/>
      <c r="C846" s="221"/>
      <c r="D846" s="196"/>
      <c r="E846" s="229"/>
      <c r="F846" s="229"/>
      <c r="G846" s="229"/>
      <c r="H846" s="198"/>
      <c r="I846" s="198"/>
      <c r="J846" s="200"/>
      <c r="K846" s="340"/>
      <c r="L846" s="200"/>
      <c r="M846" s="201"/>
      <c r="N846" s="201"/>
      <c r="O846" s="201"/>
      <c r="P846" s="201"/>
      <c r="Q846" s="201"/>
      <c r="R846" s="201"/>
      <c r="S846" s="201"/>
      <c r="T846" s="201"/>
      <c r="U846" s="221"/>
      <c r="V846" s="221"/>
      <c r="W846" s="221"/>
      <c r="X846" s="221"/>
      <c r="Y846" s="221"/>
      <c r="Z846" s="221"/>
      <c r="AA846" s="221"/>
      <c r="AB846" s="221"/>
    </row>
    <row r="847" spans="1:28" ht="17" thickBot="1" x14ac:dyDescent="0.25">
      <c r="A847" s="195"/>
      <c r="B847" s="196"/>
      <c r="C847" s="221"/>
      <c r="D847" s="196"/>
      <c r="E847" s="229"/>
      <c r="F847" s="229"/>
      <c r="G847" s="229"/>
      <c r="H847" s="198"/>
      <c r="I847" s="198"/>
      <c r="J847" s="200"/>
      <c r="K847" s="340"/>
      <c r="L847" s="200"/>
      <c r="M847" s="201"/>
      <c r="N847" s="201"/>
      <c r="O847" s="201"/>
      <c r="P847" s="201"/>
      <c r="Q847" s="201"/>
      <c r="R847" s="201"/>
      <c r="S847" s="201"/>
      <c r="T847" s="201"/>
      <c r="U847" s="221"/>
      <c r="V847" s="221"/>
      <c r="W847" s="221"/>
      <c r="X847" s="221"/>
      <c r="Y847" s="221"/>
      <c r="Z847" s="221"/>
      <c r="AA847" s="221"/>
      <c r="AB847" s="221"/>
    </row>
    <row r="848" spans="1:28" ht="17" thickBot="1" x14ac:dyDescent="0.25">
      <c r="A848" s="195"/>
      <c r="B848" s="196"/>
      <c r="C848" s="221"/>
      <c r="D848" s="196"/>
      <c r="E848" s="229"/>
      <c r="F848" s="229"/>
      <c r="G848" s="229"/>
      <c r="H848" s="198"/>
      <c r="I848" s="198"/>
      <c r="J848" s="200"/>
      <c r="K848" s="340"/>
      <c r="L848" s="200"/>
      <c r="M848" s="201"/>
      <c r="N848" s="201"/>
      <c r="O848" s="201"/>
      <c r="P848" s="201"/>
      <c r="Q848" s="201"/>
      <c r="R848" s="201"/>
      <c r="S848" s="201"/>
      <c r="T848" s="201"/>
      <c r="U848" s="221"/>
      <c r="V848" s="221"/>
      <c r="W848" s="221"/>
      <c r="X848" s="221"/>
      <c r="Y848" s="221"/>
      <c r="Z848" s="221"/>
      <c r="AA848" s="221"/>
      <c r="AB848" s="221"/>
    </row>
    <row r="849" spans="1:28" ht="17" thickBot="1" x14ac:dyDescent="0.25">
      <c r="A849" s="195"/>
      <c r="B849" s="196"/>
      <c r="C849" s="221"/>
      <c r="D849" s="196"/>
      <c r="E849" s="229"/>
      <c r="F849" s="229"/>
      <c r="G849" s="229"/>
      <c r="H849" s="198"/>
      <c r="I849" s="198"/>
      <c r="J849" s="200"/>
      <c r="K849" s="340"/>
      <c r="L849" s="200"/>
      <c r="M849" s="201"/>
      <c r="N849" s="201"/>
      <c r="O849" s="201"/>
      <c r="P849" s="201"/>
      <c r="Q849" s="201"/>
      <c r="R849" s="201"/>
      <c r="S849" s="201"/>
      <c r="T849" s="201"/>
      <c r="U849" s="221"/>
      <c r="V849" s="221"/>
      <c r="W849" s="221"/>
      <c r="X849" s="221"/>
      <c r="Y849" s="221"/>
      <c r="Z849" s="221"/>
      <c r="AA849" s="221"/>
      <c r="AB849" s="221"/>
    </row>
    <row r="850" spans="1:28" ht="17" thickBot="1" x14ac:dyDescent="0.25">
      <c r="A850" s="195"/>
      <c r="B850" s="196"/>
      <c r="C850" s="221"/>
      <c r="D850" s="196"/>
      <c r="E850" s="229"/>
      <c r="F850" s="229"/>
      <c r="G850" s="229"/>
      <c r="H850" s="198"/>
      <c r="I850" s="198"/>
      <c r="J850" s="200"/>
      <c r="K850" s="340"/>
      <c r="L850" s="200"/>
      <c r="M850" s="201"/>
      <c r="N850" s="201"/>
      <c r="O850" s="201"/>
      <c r="P850" s="201"/>
      <c r="Q850" s="201"/>
      <c r="R850" s="201"/>
      <c r="S850" s="201"/>
      <c r="T850" s="201"/>
      <c r="U850" s="221"/>
      <c r="V850" s="221"/>
      <c r="W850" s="221"/>
      <c r="X850" s="221"/>
      <c r="Y850" s="221"/>
      <c r="Z850" s="221"/>
      <c r="AA850" s="221"/>
      <c r="AB850" s="221"/>
    </row>
    <row r="851" spans="1:28" ht="17" thickBot="1" x14ac:dyDescent="0.25">
      <c r="A851" s="195"/>
      <c r="B851" s="196"/>
      <c r="C851" s="221"/>
      <c r="D851" s="196"/>
      <c r="E851" s="229"/>
      <c r="F851" s="229"/>
      <c r="G851" s="229"/>
      <c r="H851" s="198"/>
      <c r="I851" s="198"/>
      <c r="J851" s="200"/>
      <c r="K851" s="340"/>
      <c r="L851" s="200"/>
      <c r="M851" s="201"/>
      <c r="N851" s="201"/>
      <c r="O851" s="201"/>
      <c r="P851" s="201"/>
      <c r="Q851" s="201"/>
      <c r="R851" s="201"/>
      <c r="S851" s="201"/>
      <c r="T851" s="201"/>
      <c r="U851" s="221"/>
      <c r="V851" s="221"/>
      <c r="W851" s="221"/>
      <c r="X851" s="221"/>
      <c r="Y851" s="221"/>
      <c r="Z851" s="221"/>
      <c r="AA851" s="221"/>
      <c r="AB851" s="221"/>
    </row>
    <row r="852" spans="1:28" ht="17" thickBot="1" x14ac:dyDescent="0.25">
      <c r="A852" s="195"/>
      <c r="B852" s="196"/>
      <c r="C852" s="221"/>
      <c r="D852" s="196"/>
      <c r="E852" s="229"/>
      <c r="F852" s="229"/>
      <c r="G852" s="229"/>
      <c r="H852" s="198"/>
      <c r="I852" s="198"/>
      <c r="J852" s="200"/>
      <c r="K852" s="340"/>
      <c r="L852" s="200"/>
      <c r="M852" s="201"/>
      <c r="N852" s="201"/>
      <c r="O852" s="201"/>
      <c r="P852" s="201"/>
      <c r="Q852" s="201"/>
      <c r="R852" s="201"/>
      <c r="S852" s="201"/>
      <c r="T852" s="201"/>
      <c r="U852" s="221"/>
      <c r="V852" s="221"/>
      <c r="W852" s="221"/>
      <c r="X852" s="221"/>
      <c r="Y852" s="221"/>
      <c r="Z852" s="221"/>
      <c r="AA852" s="221"/>
      <c r="AB852" s="221"/>
    </row>
    <row r="853" spans="1:28" ht="17" thickBot="1" x14ac:dyDescent="0.25">
      <c r="A853" s="195"/>
      <c r="B853" s="196"/>
      <c r="C853" s="221"/>
      <c r="D853" s="196"/>
      <c r="E853" s="229"/>
      <c r="F853" s="229"/>
      <c r="G853" s="229"/>
      <c r="H853" s="198"/>
      <c r="I853" s="198"/>
      <c r="J853" s="200"/>
      <c r="K853" s="340"/>
      <c r="L853" s="200"/>
      <c r="M853" s="201"/>
      <c r="N853" s="201"/>
      <c r="O853" s="201"/>
      <c r="P853" s="201"/>
      <c r="Q853" s="201"/>
      <c r="R853" s="201"/>
      <c r="S853" s="201"/>
      <c r="T853" s="201"/>
      <c r="U853" s="221"/>
      <c r="V853" s="221"/>
      <c r="W853" s="221"/>
      <c r="X853" s="221"/>
      <c r="Y853" s="221"/>
      <c r="Z853" s="221"/>
      <c r="AA853" s="221"/>
      <c r="AB853" s="221"/>
    </row>
    <row r="854" spans="1:28" ht="17" thickBot="1" x14ac:dyDescent="0.25">
      <c r="A854" s="195"/>
      <c r="B854" s="196"/>
      <c r="C854" s="221"/>
      <c r="D854" s="196"/>
      <c r="E854" s="229"/>
      <c r="F854" s="229"/>
      <c r="G854" s="229"/>
      <c r="H854" s="198"/>
      <c r="I854" s="198"/>
      <c r="J854" s="200"/>
      <c r="K854" s="340"/>
      <c r="L854" s="200"/>
      <c r="M854" s="201"/>
      <c r="N854" s="201"/>
      <c r="O854" s="201"/>
      <c r="P854" s="201"/>
      <c r="Q854" s="201"/>
      <c r="R854" s="201"/>
      <c r="S854" s="201"/>
      <c r="T854" s="201"/>
      <c r="U854" s="221"/>
      <c r="V854" s="221"/>
      <c r="W854" s="221"/>
      <c r="X854" s="221"/>
      <c r="Y854" s="221"/>
      <c r="Z854" s="221"/>
      <c r="AA854" s="221"/>
      <c r="AB854" s="221"/>
    </row>
    <row r="855" spans="1:28" ht="17" thickBot="1" x14ac:dyDescent="0.25">
      <c r="A855" s="195"/>
      <c r="B855" s="196"/>
      <c r="C855" s="221"/>
      <c r="D855" s="196"/>
      <c r="E855" s="229"/>
      <c r="F855" s="229"/>
      <c r="G855" s="229"/>
      <c r="H855" s="198"/>
      <c r="I855" s="198"/>
      <c r="J855" s="200"/>
      <c r="K855" s="340"/>
      <c r="L855" s="200"/>
      <c r="M855" s="201"/>
      <c r="N855" s="201"/>
      <c r="O855" s="201"/>
      <c r="P855" s="201"/>
      <c r="Q855" s="201"/>
      <c r="R855" s="201"/>
      <c r="S855" s="201"/>
      <c r="T855" s="201"/>
      <c r="U855" s="221"/>
      <c r="V855" s="221"/>
      <c r="W855" s="221"/>
      <c r="X855" s="221"/>
      <c r="Y855" s="221"/>
      <c r="Z855" s="221"/>
      <c r="AA855" s="221"/>
      <c r="AB855" s="221"/>
    </row>
    <row r="856" spans="1:28" ht="17" thickBot="1" x14ac:dyDescent="0.25">
      <c r="A856" s="195"/>
      <c r="B856" s="196"/>
      <c r="C856" s="221"/>
      <c r="D856" s="196"/>
      <c r="E856" s="229"/>
      <c r="F856" s="229"/>
      <c r="G856" s="229"/>
      <c r="H856" s="198"/>
      <c r="I856" s="198"/>
      <c r="J856" s="200"/>
      <c r="K856" s="340"/>
      <c r="L856" s="200"/>
      <c r="M856" s="201"/>
      <c r="N856" s="201"/>
      <c r="O856" s="201"/>
      <c r="P856" s="201"/>
      <c r="Q856" s="201"/>
      <c r="R856" s="201"/>
      <c r="S856" s="201"/>
      <c r="T856" s="201"/>
      <c r="U856" s="221"/>
      <c r="V856" s="221"/>
      <c r="W856" s="221"/>
      <c r="X856" s="221"/>
      <c r="Y856" s="221"/>
      <c r="Z856" s="221"/>
      <c r="AA856" s="221"/>
      <c r="AB856" s="221"/>
    </row>
    <row r="857" spans="1:28" ht="17" thickBot="1" x14ac:dyDescent="0.25">
      <c r="A857" s="195"/>
      <c r="B857" s="196"/>
      <c r="C857" s="221"/>
      <c r="D857" s="196"/>
      <c r="E857" s="229"/>
      <c r="F857" s="229"/>
      <c r="G857" s="229"/>
      <c r="H857" s="198"/>
      <c r="I857" s="198"/>
      <c r="J857" s="200"/>
      <c r="K857" s="340"/>
      <c r="L857" s="200"/>
      <c r="M857" s="201"/>
      <c r="N857" s="201"/>
      <c r="O857" s="201"/>
      <c r="P857" s="201"/>
      <c r="Q857" s="201"/>
      <c r="R857" s="201"/>
      <c r="S857" s="201"/>
      <c r="T857" s="201"/>
      <c r="U857" s="221"/>
      <c r="V857" s="221"/>
      <c r="W857" s="221"/>
      <c r="X857" s="221"/>
      <c r="Y857" s="221"/>
      <c r="Z857" s="221"/>
      <c r="AA857" s="221"/>
      <c r="AB857" s="221"/>
    </row>
    <row r="858" spans="1:28" ht="17" thickBot="1" x14ac:dyDescent="0.25">
      <c r="A858" s="195"/>
      <c r="B858" s="196"/>
      <c r="C858" s="221"/>
      <c r="D858" s="196"/>
      <c r="E858" s="229"/>
      <c r="F858" s="229"/>
      <c r="G858" s="229"/>
      <c r="H858" s="198"/>
      <c r="I858" s="198"/>
      <c r="J858" s="200"/>
      <c r="K858" s="340"/>
      <c r="L858" s="200"/>
      <c r="M858" s="201"/>
      <c r="N858" s="201"/>
      <c r="O858" s="201"/>
      <c r="P858" s="201"/>
      <c r="Q858" s="201"/>
      <c r="R858" s="201"/>
      <c r="S858" s="201"/>
      <c r="T858" s="201"/>
      <c r="U858" s="221"/>
      <c r="V858" s="221"/>
      <c r="W858" s="221"/>
      <c r="X858" s="221"/>
      <c r="Y858" s="221"/>
      <c r="Z858" s="221"/>
      <c r="AA858" s="221"/>
      <c r="AB858" s="221"/>
    </row>
    <row r="859" spans="1:28" ht="17" thickBot="1" x14ac:dyDescent="0.25">
      <c r="A859" s="195"/>
      <c r="B859" s="196"/>
      <c r="C859" s="221"/>
      <c r="D859" s="196"/>
      <c r="E859" s="229"/>
      <c r="F859" s="229"/>
      <c r="G859" s="229"/>
      <c r="H859" s="198"/>
      <c r="I859" s="198"/>
      <c r="J859" s="200"/>
      <c r="K859" s="340"/>
      <c r="L859" s="200"/>
      <c r="M859" s="201"/>
      <c r="N859" s="201"/>
      <c r="O859" s="201"/>
      <c r="P859" s="201"/>
      <c r="Q859" s="201"/>
      <c r="R859" s="201"/>
      <c r="S859" s="201"/>
      <c r="T859" s="201"/>
      <c r="U859" s="221"/>
      <c r="V859" s="221"/>
      <c r="W859" s="221"/>
      <c r="X859" s="221"/>
      <c r="Y859" s="221"/>
      <c r="Z859" s="221"/>
      <c r="AA859" s="221"/>
      <c r="AB859" s="221"/>
    </row>
    <row r="860" spans="1:28" ht="17" thickBot="1" x14ac:dyDescent="0.25">
      <c r="A860" s="195"/>
      <c r="B860" s="196"/>
      <c r="C860" s="221"/>
      <c r="D860" s="196"/>
      <c r="E860" s="229"/>
      <c r="F860" s="229"/>
      <c r="G860" s="229"/>
      <c r="H860" s="198"/>
      <c r="I860" s="198"/>
      <c r="J860" s="200"/>
      <c r="K860" s="340"/>
      <c r="L860" s="200"/>
      <c r="M860" s="201"/>
      <c r="N860" s="201"/>
      <c r="O860" s="201"/>
      <c r="P860" s="201"/>
      <c r="Q860" s="201"/>
      <c r="R860" s="201"/>
      <c r="S860" s="201"/>
      <c r="T860" s="201"/>
      <c r="U860" s="221"/>
      <c r="V860" s="221"/>
      <c r="W860" s="221"/>
      <c r="X860" s="221"/>
      <c r="Y860" s="221"/>
      <c r="Z860" s="221"/>
      <c r="AA860" s="221"/>
      <c r="AB860" s="221"/>
    </row>
    <row r="861" spans="1:28" ht="17" thickBot="1" x14ac:dyDescent="0.25">
      <c r="A861" s="195"/>
      <c r="B861" s="196"/>
      <c r="C861" s="221"/>
      <c r="D861" s="196"/>
      <c r="E861" s="229"/>
      <c r="F861" s="229"/>
      <c r="G861" s="229"/>
      <c r="H861" s="198"/>
      <c r="I861" s="198"/>
      <c r="J861" s="200"/>
      <c r="K861" s="340"/>
      <c r="L861" s="200"/>
      <c r="M861" s="201"/>
      <c r="N861" s="201"/>
      <c r="O861" s="201"/>
      <c r="P861" s="201"/>
      <c r="Q861" s="201"/>
      <c r="R861" s="201"/>
      <c r="S861" s="201"/>
      <c r="T861" s="201"/>
      <c r="U861" s="221"/>
      <c r="V861" s="221"/>
      <c r="W861" s="221"/>
      <c r="X861" s="221"/>
      <c r="Y861" s="221"/>
      <c r="Z861" s="221"/>
      <c r="AA861" s="221"/>
      <c r="AB861" s="221"/>
    </row>
    <row r="862" spans="1:28" ht="17" thickBot="1" x14ac:dyDescent="0.25">
      <c r="A862" s="195"/>
      <c r="B862" s="196"/>
      <c r="C862" s="221"/>
      <c r="D862" s="196"/>
      <c r="E862" s="229"/>
      <c r="F862" s="229"/>
      <c r="G862" s="229"/>
      <c r="H862" s="198"/>
      <c r="I862" s="198"/>
      <c r="J862" s="200"/>
      <c r="K862" s="340"/>
      <c r="L862" s="200"/>
      <c r="M862" s="201"/>
      <c r="N862" s="201"/>
      <c r="O862" s="201"/>
      <c r="P862" s="201"/>
      <c r="Q862" s="201"/>
      <c r="R862" s="201"/>
      <c r="S862" s="201"/>
      <c r="T862" s="201"/>
      <c r="U862" s="221"/>
      <c r="V862" s="221"/>
      <c r="W862" s="221"/>
      <c r="X862" s="221"/>
      <c r="Y862" s="221"/>
      <c r="Z862" s="221"/>
      <c r="AA862" s="221"/>
      <c r="AB862" s="221"/>
    </row>
    <row r="863" spans="1:28" ht="17" thickBot="1" x14ac:dyDescent="0.25">
      <c r="A863" s="195"/>
      <c r="B863" s="196"/>
      <c r="C863" s="221"/>
      <c r="D863" s="196"/>
      <c r="E863" s="229"/>
      <c r="F863" s="229"/>
      <c r="G863" s="229"/>
      <c r="H863" s="198"/>
      <c r="I863" s="198"/>
      <c r="J863" s="200"/>
      <c r="K863" s="340"/>
      <c r="L863" s="200"/>
      <c r="M863" s="201"/>
      <c r="N863" s="201"/>
      <c r="O863" s="201"/>
      <c r="P863" s="201"/>
      <c r="Q863" s="201"/>
      <c r="R863" s="201"/>
      <c r="S863" s="201"/>
      <c r="T863" s="201"/>
      <c r="U863" s="221"/>
      <c r="V863" s="221"/>
      <c r="W863" s="221"/>
      <c r="X863" s="221"/>
      <c r="Y863" s="221"/>
      <c r="Z863" s="221"/>
      <c r="AA863" s="221"/>
      <c r="AB863" s="221"/>
    </row>
    <row r="864" spans="1:28" ht="17" thickBot="1" x14ac:dyDescent="0.25">
      <c r="A864" s="195"/>
      <c r="B864" s="196"/>
      <c r="C864" s="221"/>
      <c r="D864" s="196"/>
      <c r="E864" s="229"/>
      <c r="F864" s="229"/>
      <c r="G864" s="229"/>
      <c r="H864" s="198"/>
      <c r="I864" s="198"/>
      <c r="J864" s="200"/>
      <c r="K864" s="340"/>
      <c r="L864" s="200"/>
      <c r="M864" s="201"/>
      <c r="N864" s="201"/>
      <c r="O864" s="201"/>
      <c r="P864" s="201"/>
      <c r="Q864" s="201"/>
      <c r="R864" s="201"/>
      <c r="S864" s="201"/>
      <c r="T864" s="201"/>
      <c r="U864" s="221"/>
      <c r="V864" s="221"/>
      <c r="W864" s="221"/>
      <c r="X864" s="221"/>
      <c r="Y864" s="221"/>
      <c r="Z864" s="221"/>
      <c r="AA864" s="221"/>
      <c r="AB864" s="221"/>
    </row>
    <row r="865" spans="1:28" ht="17" thickBot="1" x14ac:dyDescent="0.25">
      <c r="A865" s="195"/>
      <c r="B865" s="196"/>
      <c r="C865" s="221"/>
      <c r="D865" s="196"/>
      <c r="E865" s="229"/>
      <c r="F865" s="229"/>
      <c r="G865" s="229"/>
      <c r="H865" s="198"/>
      <c r="I865" s="198"/>
      <c r="J865" s="200"/>
      <c r="K865" s="340"/>
      <c r="L865" s="200"/>
      <c r="M865" s="201"/>
      <c r="N865" s="201"/>
      <c r="O865" s="201"/>
      <c r="P865" s="201"/>
      <c r="Q865" s="201"/>
      <c r="R865" s="201"/>
      <c r="S865" s="201"/>
      <c r="T865" s="201"/>
      <c r="U865" s="221"/>
      <c r="V865" s="221"/>
      <c r="W865" s="221"/>
      <c r="X865" s="221"/>
      <c r="Y865" s="221"/>
      <c r="Z865" s="221"/>
      <c r="AA865" s="221"/>
      <c r="AB865" s="221"/>
    </row>
    <row r="866" spans="1:28" ht="17" thickBot="1" x14ac:dyDescent="0.25">
      <c r="A866" s="195"/>
      <c r="B866" s="196"/>
      <c r="C866" s="221"/>
      <c r="D866" s="196"/>
      <c r="E866" s="229"/>
      <c r="F866" s="229"/>
      <c r="G866" s="229"/>
      <c r="H866" s="198"/>
      <c r="I866" s="198"/>
      <c r="J866" s="200"/>
      <c r="K866" s="340"/>
      <c r="L866" s="200"/>
      <c r="M866" s="201"/>
      <c r="N866" s="201"/>
      <c r="O866" s="201"/>
      <c r="P866" s="201"/>
      <c r="Q866" s="201"/>
      <c r="R866" s="201"/>
      <c r="S866" s="201"/>
      <c r="T866" s="201"/>
      <c r="U866" s="221"/>
      <c r="V866" s="221"/>
      <c r="W866" s="221"/>
      <c r="X866" s="221"/>
      <c r="Y866" s="221"/>
      <c r="Z866" s="221"/>
      <c r="AA866" s="221"/>
      <c r="AB866" s="221"/>
    </row>
    <row r="867" spans="1:28" ht="17" thickBot="1" x14ac:dyDescent="0.25">
      <c r="A867" s="195"/>
      <c r="B867" s="196"/>
      <c r="C867" s="221"/>
      <c r="D867" s="196"/>
      <c r="E867" s="229"/>
      <c r="F867" s="229"/>
      <c r="G867" s="229"/>
      <c r="H867" s="198"/>
      <c r="I867" s="198"/>
      <c r="J867" s="200"/>
      <c r="K867" s="340"/>
      <c r="L867" s="200"/>
      <c r="M867" s="201"/>
      <c r="N867" s="201"/>
      <c r="O867" s="201"/>
      <c r="P867" s="201"/>
      <c r="Q867" s="201"/>
      <c r="R867" s="201"/>
      <c r="S867" s="201"/>
      <c r="T867" s="201"/>
      <c r="U867" s="221"/>
      <c r="V867" s="221"/>
      <c r="W867" s="221"/>
      <c r="X867" s="221"/>
      <c r="Y867" s="221"/>
      <c r="Z867" s="221"/>
      <c r="AA867" s="221"/>
      <c r="AB867" s="221"/>
    </row>
    <row r="868" spans="1:28" ht="17" thickBot="1" x14ac:dyDescent="0.25">
      <c r="A868" s="195"/>
      <c r="B868" s="196"/>
      <c r="C868" s="221"/>
      <c r="D868" s="196"/>
      <c r="E868" s="229"/>
      <c r="F868" s="229"/>
      <c r="G868" s="229"/>
      <c r="H868" s="198"/>
      <c r="I868" s="198"/>
      <c r="J868" s="200"/>
      <c r="K868" s="340"/>
      <c r="L868" s="200"/>
      <c r="M868" s="201"/>
      <c r="N868" s="201"/>
      <c r="O868" s="201"/>
      <c r="P868" s="201"/>
      <c r="Q868" s="201"/>
      <c r="R868" s="201"/>
      <c r="S868" s="201"/>
      <c r="T868" s="201"/>
      <c r="U868" s="221"/>
      <c r="V868" s="221"/>
      <c r="W868" s="221"/>
      <c r="X868" s="221"/>
      <c r="Y868" s="221"/>
      <c r="Z868" s="221"/>
      <c r="AA868" s="221"/>
      <c r="AB868" s="221"/>
    </row>
    <row r="869" spans="1:28" ht="17" thickBot="1" x14ac:dyDescent="0.25">
      <c r="A869" s="195"/>
      <c r="B869" s="196"/>
      <c r="C869" s="221"/>
      <c r="D869" s="196"/>
      <c r="E869" s="229"/>
      <c r="F869" s="229"/>
      <c r="G869" s="229"/>
      <c r="H869" s="198"/>
      <c r="I869" s="198"/>
      <c r="J869" s="200"/>
      <c r="K869" s="340"/>
      <c r="L869" s="200"/>
      <c r="M869" s="201"/>
      <c r="N869" s="201"/>
      <c r="O869" s="201"/>
      <c r="P869" s="201"/>
      <c r="Q869" s="201"/>
      <c r="R869" s="201"/>
      <c r="S869" s="201"/>
      <c r="T869" s="201"/>
      <c r="U869" s="221"/>
      <c r="V869" s="221"/>
      <c r="W869" s="221"/>
      <c r="X869" s="221"/>
      <c r="Y869" s="221"/>
      <c r="Z869" s="221"/>
      <c r="AA869" s="221"/>
      <c r="AB869" s="221"/>
    </row>
    <row r="870" spans="1:28" ht="17" thickBot="1" x14ac:dyDescent="0.25">
      <c r="A870" s="195"/>
      <c r="B870" s="196"/>
      <c r="C870" s="221"/>
      <c r="D870" s="196"/>
      <c r="E870" s="229"/>
      <c r="F870" s="229"/>
      <c r="G870" s="229"/>
      <c r="H870" s="198"/>
      <c r="I870" s="198"/>
      <c r="J870" s="200"/>
      <c r="K870" s="340"/>
      <c r="L870" s="200"/>
      <c r="M870" s="201"/>
      <c r="N870" s="201"/>
      <c r="O870" s="201"/>
      <c r="P870" s="201"/>
      <c r="Q870" s="201"/>
      <c r="R870" s="201"/>
      <c r="S870" s="201"/>
      <c r="T870" s="201"/>
      <c r="U870" s="221"/>
      <c r="V870" s="221"/>
      <c r="W870" s="221"/>
      <c r="X870" s="221"/>
      <c r="Y870" s="221"/>
      <c r="Z870" s="221"/>
      <c r="AA870" s="221"/>
      <c r="AB870" s="221"/>
    </row>
    <row r="871" spans="1:28" ht="17" thickBot="1" x14ac:dyDescent="0.25">
      <c r="A871" s="195"/>
      <c r="B871" s="196"/>
      <c r="C871" s="221"/>
      <c r="D871" s="196"/>
      <c r="E871" s="229"/>
      <c r="F871" s="229"/>
      <c r="G871" s="229"/>
      <c r="H871" s="198"/>
      <c r="I871" s="198"/>
      <c r="J871" s="200"/>
      <c r="K871" s="340"/>
      <c r="L871" s="200"/>
      <c r="M871" s="201"/>
      <c r="N871" s="201"/>
      <c r="O871" s="201"/>
      <c r="P871" s="201"/>
      <c r="Q871" s="201"/>
      <c r="R871" s="201"/>
      <c r="S871" s="201"/>
      <c r="T871" s="201"/>
      <c r="U871" s="221"/>
      <c r="V871" s="221"/>
      <c r="W871" s="221"/>
      <c r="X871" s="221"/>
      <c r="Y871" s="221"/>
      <c r="Z871" s="221"/>
      <c r="AA871" s="221"/>
      <c r="AB871" s="221"/>
    </row>
    <row r="872" spans="1:28" ht="17" thickBot="1" x14ac:dyDescent="0.25">
      <c r="A872" s="195"/>
      <c r="B872" s="196"/>
      <c r="C872" s="221"/>
      <c r="D872" s="196"/>
      <c r="E872" s="229"/>
      <c r="F872" s="229"/>
      <c r="G872" s="229"/>
      <c r="H872" s="198"/>
      <c r="I872" s="198"/>
      <c r="J872" s="200"/>
      <c r="K872" s="340"/>
      <c r="L872" s="200"/>
      <c r="M872" s="201"/>
      <c r="N872" s="201"/>
      <c r="O872" s="201"/>
      <c r="P872" s="201"/>
      <c r="Q872" s="201"/>
      <c r="R872" s="201"/>
      <c r="S872" s="201"/>
      <c r="T872" s="201"/>
      <c r="U872" s="221"/>
      <c r="V872" s="221"/>
      <c r="W872" s="221"/>
      <c r="X872" s="221"/>
      <c r="Y872" s="221"/>
      <c r="Z872" s="221"/>
      <c r="AA872" s="221"/>
      <c r="AB872" s="221"/>
    </row>
    <row r="873" spans="1:28" ht="17" thickBot="1" x14ac:dyDescent="0.25">
      <c r="A873" s="195"/>
      <c r="B873" s="196"/>
      <c r="C873" s="221"/>
      <c r="D873" s="196"/>
      <c r="E873" s="229"/>
      <c r="F873" s="229"/>
      <c r="G873" s="229"/>
      <c r="H873" s="198"/>
      <c r="I873" s="198"/>
      <c r="J873" s="200"/>
      <c r="K873" s="340"/>
      <c r="L873" s="200"/>
      <c r="M873" s="201"/>
      <c r="N873" s="201"/>
      <c r="O873" s="201"/>
      <c r="P873" s="201"/>
      <c r="Q873" s="201"/>
      <c r="R873" s="201"/>
      <c r="S873" s="201"/>
      <c r="T873" s="201"/>
      <c r="U873" s="221"/>
      <c r="V873" s="221"/>
      <c r="W873" s="221"/>
      <c r="X873" s="221"/>
      <c r="Y873" s="221"/>
      <c r="Z873" s="221"/>
      <c r="AA873" s="221"/>
      <c r="AB873" s="221"/>
    </row>
    <row r="874" spans="1:28" ht="17" thickBot="1" x14ac:dyDescent="0.25">
      <c r="A874" s="195"/>
      <c r="B874" s="196"/>
      <c r="C874" s="221"/>
      <c r="D874" s="196"/>
      <c r="E874" s="229"/>
      <c r="F874" s="229"/>
      <c r="G874" s="229"/>
      <c r="H874" s="198"/>
      <c r="I874" s="198"/>
      <c r="J874" s="200"/>
      <c r="K874" s="340"/>
      <c r="L874" s="200"/>
      <c r="M874" s="201"/>
      <c r="N874" s="201"/>
      <c r="O874" s="201"/>
      <c r="P874" s="201"/>
      <c r="Q874" s="201"/>
      <c r="R874" s="201"/>
      <c r="S874" s="201"/>
      <c r="T874" s="201"/>
      <c r="U874" s="221"/>
      <c r="V874" s="221"/>
      <c r="W874" s="221"/>
      <c r="X874" s="221"/>
      <c r="Y874" s="221"/>
      <c r="Z874" s="221"/>
      <c r="AA874" s="221"/>
      <c r="AB874" s="221"/>
    </row>
    <row r="875" spans="1:28" ht="17" thickBot="1" x14ac:dyDescent="0.25">
      <c r="A875" s="195"/>
      <c r="B875" s="196"/>
      <c r="C875" s="221"/>
      <c r="D875" s="196"/>
      <c r="E875" s="229"/>
      <c r="F875" s="229"/>
      <c r="G875" s="229"/>
      <c r="H875" s="198"/>
      <c r="I875" s="198"/>
      <c r="J875" s="200"/>
      <c r="K875" s="340"/>
      <c r="L875" s="200"/>
      <c r="M875" s="201"/>
      <c r="N875" s="201"/>
      <c r="O875" s="201"/>
      <c r="P875" s="201"/>
      <c r="Q875" s="201"/>
      <c r="R875" s="201"/>
      <c r="S875" s="201"/>
      <c r="T875" s="201"/>
      <c r="U875" s="221"/>
      <c r="V875" s="221"/>
      <c r="W875" s="221"/>
      <c r="X875" s="221"/>
      <c r="Y875" s="221"/>
      <c r="Z875" s="221"/>
      <c r="AA875" s="221"/>
      <c r="AB875" s="221"/>
    </row>
    <row r="876" spans="1:28" ht="17" thickBot="1" x14ac:dyDescent="0.25">
      <c r="A876" s="195"/>
      <c r="B876" s="196"/>
      <c r="C876" s="221"/>
      <c r="D876" s="196"/>
      <c r="E876" s="229"/>
      <c r="F876" s="229"/>
      <c r="G876" s="229"/>
      <c r="H876" s="198"/>
      <c r="I876" s="198"/>
      <c r="J876" s="200"/>
      <c r="K876" s="340"/>
      <c r="L876" s="200"/>
      <c r="M876" s="201"/>
      <c r="N876" s="201"/>
      <c r="O876" s="201"/>
      <c r="P876" s="201"/>
      <c r="Q876" s="201"/>
      <c r="R876" s="201"/>
      <c r="S876" s="201"/>
      <c r="T876" s="201"/>
      <c r="U876" s="221"/>
      <c r="V876" s="221"/>
      <c r="W876" s="221"/>
      <c r="X876" s="221"/>
      <c r="Y876" s="221"/>
      <c r="Z876" s="221"/>
      <c r="AA876" s="221"/>
      <c r="AB876" s="221"/>
    </row>
    <row r="877" spans="1:28" ht="17" thickBot="1" x14ac:dyDescent="0.25">
      <c r="A877" s="195"/>
      <c r="B877" s="196"/>
      <c r="C877" s="221"/>
      <c r="D877" s="196"/>
      <c r="E877" s="229"/>
      <c r="F877" s="229"/>
      <c r="G877" s="229"/>
      <c r="H877" s="198"/>
      <c r="I877" s="198"/>
      <c r="J877" s="200"/>
      <c r="K877" s="340"/>
      <c r="L877" s="200"/>
      <c r="M877" s="201"/>
      <c r="N877" s="201"/>
      <c r="O877" s="201"/>
      <c r="P877" s="201"/>
      <c r="Q877" s="201"/>
      <c r="R877" s="201"/>
      <c r="S877" s="201"/>
      <c r="T877" s="201"/>
      <c r="U877" s="221"/>
      <c r="V877" s="221"/>
      <c r="W877" s="221"/>
      <c r="X877" s="221"/>
      <c r="Y877" s="221"/>
      <c r="Z877" s="221"/>
      <c r="AA877" s="221"/>
      <c r="AB877" s="221"/>
    </row>
    <row r="878" spans="1:28" ht="17" thickBot="1" x14ac:dyDescent="0.25">
      <c r="A878" s="195"/>
      <c r="B878" s="196"/>
      <c r="C878" s="221"/>
      <c r="D878" s="196"/>
      <c r="E878" s="229"/>
      <c r="F878" s="229"/>
      <c r="G878" s="229"/>
      <c r="H878" s="198"/>
      <c r="I878" s="198"/>
      <c r="J878" s="200"/>
      <c r="K878" s="340"/>
      <c r="L878" s="200"/>
      <c r="M878" s="201"/>
      <c r="N878" s="201"/>
      <c r="O878" s="201"/>
      <c r="P878" s="201"/>
      <c r="Q878" s="201"/>
      <c r="R878" s="201"/>
      <c r="S878" s="201"/>
      <c r="T878" s="201"/>
      <c r="U878" s="221"/>
      <c r="V878" s="221"/>
      <c r="W878" s="221"/>
      <c r="X878" s="221"/>
      <c r="Y878" s="221"/>
      <c r="Z878" s="221"/>
      <c r="AA878" s="221"/>
      <c r="AB878" s="221"/>
    </row>
    <row r="879" spans="1:28" ht="17" thickBot="1" x14ac:dyDescent="0.25">
      <c r="A879" s="195"/>
      <c r="B879" s="196"/>
      <c r="C879" s="221"/>
      <c r="D879" s="196"/>
      <c r="E879" s="229"/>
      <c r="F879" s="229"/>
      <c r="G879" s="229"/>
      <c r="H879" s="198"/>
      <c r="I879" s="198"/>
      <c r="J879" s="200"/>
      <c r="K879" s="340"/>
      <c r="L879" s="200"/>
      <c r="M879" s="201"/>
      <c r="N879" s="201"/>
      <c r="O879" s="201"/>
      <c r="P879" s="201"/>
      <c r="Q879" s="201"/>
      <c r="R879" s="201"/>
      <c r="S879" s="201"/>
      <c r="T879" s="201"/>
      <c r="U879" s="221"/>
      <c r="V879" s="221"/>
      <c r="W879" s="221"/>
      <c r="X879" s="221"/>
      <c r="Y879" s="221"/>
      <c r="Z879" s="221"/>
      <c r="AA879" s="221"/>
      <c r="AB879" s="221"/>
    </row>
    <row r="880" spans="1:28" ht="17" thickBot="1" x14ac:dyDescent="0.25">
      <c r="A880" s="195"/>
      <c r="B880" s="196"/>
      <c r="C880" s="221"/>
      <c r="D880" s="196"/>
      <c r="E880" s="229"/>
      <c r="F880" s="229"/>
      <c r="G880" s="229"/>
      <c r="H880" s="198"/>
      <c r="I880" s="198"/>
      <c r="J880" s="200"/>
      <c r="K880" s="340"/>
      <c r="L880" s="200"/>
      <c r="M880" s="201"/>
      <c r="N880" s="201"/>
      <c r="O880" s="201"/>
      <c r="P880" s="201"/>
      <c r="Q880" s="201"/>
      <c r="R880" s="201"/>
      <c r="S880" s="201"/>
      <c r="T880" s="201"/>
      <c r="U880" s="221"/>
      <c r="V880" s="221"/>
      <c r="W880" s="221"/>
      <c r="X880" s="221"/>
      <c r="Y880" s="221"/>
      <c r="Z880" s="221"/>
      <c r="AA880" s="221"/>
      <c r="AB880" s="221"/>
    </row>
    <row r="881" spans="1:28" ht="17" thickBot="1" x14ac:dyDescent="0.25">
      <c r="A881" s="195"/>
      <c r="B881" s="196"/>
      <c r="C881" s="221"/>
      <c r="D881" s="196"/>
      <c r="E881" s="229"/>
      <c r="F881" s="229"/>
      <c r="G881" s="229"/>
      <c r="H881" s="198"/>
      <c r="I881" s="198"/>
      <c r="J881" s="200"/>
      <c r="K881" s="340"/>
      <c r="L881" s="200"/>
      <c r="M881" s="201"/>
      <c r="N881" s="201"/>
      <c r="O881" s="201"/>
      <c r="P881" s="201"/>
      <c r="Q881" s="201"/>
      <c r="R881" s="201"/>
      <c r="S881" s="201"/>
      <c r="T881" s="201"/>
      <c r="U881" s="221"/>
      <c r="V881" s="221"/>
      <c r="W881" s="221"/>
      <c r="X881" s="221"/>
      <c r="Y881" s="221"/>
      <c r="Z881" s="221"/>
      <c r="AA881" s="221"/>
      <c r="AB881" s="221"/>
    </row>
    <row r="882" spans="1:28" ht="17" thickBot="1" x14ac:dyDescent="0.25">
      <c r="A882" s="195"/>
      <c r="B882" s="196"/>
      <c r="C882" s="221"/>
      <c r="D882" s="196"/>
      <c r="E882" s="229"/>
      <c r="F882" s="229"/>
      <c r="G882" s="229"/>
      <c r="H882" s="198"/>
      <c r="I882" s="198"/>
      <c r="J882" s="200"/>
      <c r="K882" s="340"/>
      <c r="L882" s="200"/>
      <c r="M882" s="201"/>
      <c r="N882" s="201"/>
      <c r="O882" s="201"/>
      <c r="P882" s="201"/>
      <c r="Q882" s="201"/>
      <c r="R882" s="201"/>
      <c r="S882" s="201"/>
      <c r="T882" s="201"/>
      <c r="U882" s="221"/>
      <c r="V882" s="221"/>
      <c r="W882" s="221"/>
      <c r="X882" s="221"/>
      <c r="Y882" s="221"/>
      <c r="Z882" s="221"/>
      <c r="AA882" s="221"/>
      <c r="AB882" s="221"/>
    </row>
    <row r="883" spans="1:28" ht="17" thickBot="1" x14ac:dyDescent="0.25">
      <c r="A883" s="195"/>
      <c r="B883" s="196"/>
      <c r="C883" s="221"/>
      <c r="D883" s="196"/>
      <c r="E883" s="229"/>
      <c r="F883" s="229"/>
      <c r="G883" s="229"/>
      <c r="H883" s="198"/>
      <c r="I883" s="198"/>
      <c r="J883" s="200"/>
      <c r="K883" s="340"/>
      <c r="L883" s="200"/>
      <c r="M883" s="201"/>
      <c r="N883" s="201"/>
      <c r="O883" s="201"/>
      <c r="P883" s="201"/>
      <c r="Q883" s="201"/>
      <c r="R883" s="201"/>
      <c r="S883" s="201"/>
      <c r="T883" s="201"/>
      <c r="U883" s="221"/>
      <c r="V883" s="221"/>
      <c r="W883" s="221"/>
      <c r="X883" s="221"/>
      <c r="Y883" s="221"/>
      <c r="Z883" s="221"/>
      <c r="AA883" s="221"/>
      <c r="AB883" s="221"/>
    </row>
    <row r="884" spans="1:28" ht="17" thickBot="1" x14ac:dyDescent="0.25">
      <c r="A884" s="195"/>
      <c r="B884" s="196"/>
      <c r="C884" s="221"/>
      <c r="D884" s="196"/>
      <c r="E884" s="229"/>
      <c r="F884" s="229"/>
      <c r="G884" s="229"/>
      <c r="H884" s="198"/>
      <c r="I884" s="198"/>
      <c r="J884" s="200"/>
      <c r="K884" s="340"/>
      <c r="L884" s="200"/>
      <c r="M884" s="201"/>
      <c r="N884" s="201"/>
      <c r="O884" s="201"/>
      <c r="P884" s="201"/>
      <c r="Q884" s="201"/>
      <c r="R884" s="201"/>
      <c r="S884" s="201"/>
      <c r="T884" s="201"/>
      <c r="U884" s="221"/>
      <c r="V884" s="221"/>
      <c r="W884" s="221"/>
      <c r="X884" s="221"/>
      <c r="Y884" s="221"/>
      <c r="Z884" s="221"/>
      <c r="AA884" s="221"/>
      <c r="AB884" s="221"/>
    </row>
    <row r="885" spans="1:28" ht="17" thickBot="1" x14ac:dyDescent="0.25">
      <c r="A885" s="195"/>
      <c r="B885" s="196"/>
      <c r="C885" s="221"/>
      <c r="D885" s="196"/>
      <c r="E885" s="229"/>
      <c r="F885" s="229"/>
      <c r="G885" s="229"/>
      <c r="H885" s="198"/>
      <c r="I885" s="198"/>
      <c r="J885" s="200"/>
      <c r="K885" s="340"/>
      <c r="L885" s="200"/>
      <c r="M885" s="201"/>
      <c r="N885" s="201"/>
      <c r="O885" s="201"/>
      <c r="P885" s="201"/>
      <c r="Q885" s="201"/>
      <c r="R885" s="201"/>
      <c r="S885" s="201"/>
      <c r="T885" s="201"/>
      <c r="U885" s="221"/>
      <c r="V885" s="221"/>
      <c r="W885" s="221"/>
      <c r="X885" s="221"/>
      <c r="Y885" s="221"/>
      <c r="Z885" s="221"/>
      <c r="AA885" s="221"/>
      <c r="AB885" s="221"/>
    </row>
    <row r="886" spans="1:28" ht="17" thickBot="1" x14ac:dyDescent="0.25">
      <c r="A886" s="195"/>
      <c r="B886" s="196"/>
      <c r="C886" s="221"/>
      <c r="D886" s="196"/>
      <c r="E886" s="229"/>
      <c r="F886" s="229"/>
      <c r="G886" s="229"/>
      <c r="H886" s="198"/>
      <c r="I886" s="198"/>
      <c r="J886" s="200"/>
      <c r="K886" s="340"/>
      <c r="L886" s="200"/>
      <c r="M886" s="201"/>
      <c r="N886" s="201"/>
      <c r="O886" s="201"/>
      <c r="P886" s="201"/>
      <c r="Q886" s="201"/>
      <c r="R886" s="201"/>
      <c r="S886" s="201"/>
      <c r="T886" s="201"/>
      <c r="U886" s="221"/>
      <c r="V886" s="221"/>
      <c r="W886" s="221"/>
      <c r="X886" s="221"/>
      <c r="Y886" s="221"/>
      <c r="Z886" s="221"/>
      <c r="AA886" s="221"/>
      <c r="AB886" s="221"/>
    </row>
    <row r="887" spans="1:28" ht="17" thickBot="1" x14ac:dyDescent="0.25">
      <c r="A887" s="195"/>
      <c r="B887" s="196"/>
      <c r="C887" s="221"/>
      <c r="D887" s="196"/>
      <c r="E887" s="229"/>
      <c r="F887" s="229"/>
      <c r="G887" s="229"/>
      <c r="H887" s="198"/>
      <c r="I887" s="198"/>
      <c r="J887" s="200"/>
      <c r="K887" s="340"/>
      <c r="L887" s="200"/>
      <c r="M887" s="201"/>
      <c r="N887" s="201"/>
      <c r="O887" s="201"/>
      <c r="P887" s="201"/>
      <c r="Q887" s="201"/>
      <c r="R887" s="201"/>
      <c r="S887" s="201"/>
      <c r="T887" s="201"/>
      <c r="U887" s="221"/>
      <c r="V887" s="221"/>
      <c r="W887" s="221"/>
      <c r="X887" s="221"/>
      <c r="Y887" s="221"/>
      <c r="Z887" s="221"/>
      <c r="AA887" s="221"/>
      <c r="AB887" s="221"/>
    </row>
    <row r="888" spans="1:28" ht="17" thickBot="1" x14ac:dyDescent="0.25">
      <c r="A888" s="195"/>
      <c r="B888" s="196"/>
      <c r="C888" s="221"/>
      <c r="D888" s="196"/>
      <c r="E888" s="229"/>
      <c r="F888" s="229"/>
      <c r="G888" s="229"/>
      <c r="H888" s="198"/>
      <c r="I888" s="198"/>
      <c r="J888" s="200"/>
      <c r="K888" s="340"/>
      <c r="L888" s="200"/>
      <c r="M888" s="201"/>
      <c r="N888" s="201"/>
      <c r="O888" s="201"/>
      <c r="P888" s="201"/>
      <c r="Q888" s="201"/>
      <c r="R888" s="201"/>
      <c r="S888" s="201"/>
      <c r="T888" s="201"/>
      <c r="U888" s="221"/>
      <c r="V888" s="221"/>
      <c r="W888" s="221"/>
      <c r="X888" s="221"/>
      <c r="Y888" s="221"/>
      <c r="Z888" s="221"/>
      <c r="AA888" s="221"/>
      <c r="AB888" s="221"/>
    </row>
    <row r="889" spans="1:28" ht="17" thickBot="1" x14ac:dyDescent="0.25">
      <c r="A889" s="195"/>
      <c r="B889" s="196"/>
      <c r="C889" s="221"/>
      <c r="D889" s="196"/>
      <c r="E889" s="229"/>
      <c r="F889" s="229"/>
      <c r="G889" s="229"/>
      <c r="H889" s="198"/>
      <c r="I889" s="198"/>
      <c r="J889" s="200"/>
      <c r="K889" s="340"/>
      <c r="L889" s="200"/>
      <c r="M889" s="201"/>
      <c r="N889" s="201"/>
      <c r="O889" s="201"/>
      <c r="P889" s="201"/>
      <c r="Q889" s="201"/>
      <c r="R889" s="201"/>
      <c r="S889" s="201"/>
      <c r="T889" s="201"/>
      <c r="U889" s="221"/>
      <c r="V889" s="221"/>
      <c r="W889" s="221"/>
      <c r="X889" s="221"/>
      <c r="Y889" s="221"/>
      <c r="Z889" s="221"/>
      <c r="AA889" s="221"/>
      <c r="AB889" s="221"/>
    </row>
    <row r="890" spans="1:28" ht="17" thickBot="1" x14ac:dyDescent="0.25">
      <c r="A890" s="195"/>
      <c r="B890" s="196"/>
      <c r="C890" s="221"/>
      <c r="D890" s="196"/>
      <c r="E890" s="229"/>
      <c r="F890" s="229"/>
      <c r="G890" s="229"/>
      <c r="H890" s="198"/>
      <c r="I890" s="198"/>
      <c r="J890" s="200"/>
      <c r="K890" s="340"/>
      <c r="L890" s="200"/>
      <c r="M890" s="201"/>
      <c r="N890" s="201"/>
      <c r="O890" s="201"/>
      <c r="P890" s="201"/>
      <c r="Q890" s="201"/>
      <c r="R890" s="201"/>
      <c r="S890" s="201"/>
      <c r="T890" s="201"/>
      <c r="U890" s="221"/>
      <c r="V890" s="221"/>
      <c r="W890" s="221"/>
      <c r="X890" s="221"/>
      <c r="Y890" s="221"/>
      <c r="Z890" s="221"/>
      <c r="AA890" s="221"/>
      <c r="AB890" s="221"/>
    </row>
    <row r="891" spans="1:28" ht="17" thickBot="1" x14ac:dyDescent="0.25">
      <c r="A891" s="195"/>
      <c r="B891" s="196"/>
      <c r="C891" s="221"/>
      <c r="D891" s="196"/>
      <c r="E891" s="229"/>
      <c r="F891" s="229"/>
      <c r="G891" s="229"/>
      <c r="H891" s="198"/>
      <c r="I891" s="198"/>
      <c r="J891" s="200"/>
      <c r="K891" s="340"/>
      <c r="L891" s="200"/>
      <c r="M891" s="201"/>
      <c r="N891" s="201"/>
      <c r="O891" s="201"/>
      <c r="P891" s="201"/>
      <c r="Q891" s="201"/>
      <c r="R891" s="201"/>
      <c r="S891" s="201"/>
      <c r="T891" s="201"/>
      <c r="U891" s="221"/>
      <c r="V891" s="221"/>
      <c r="W891" s="221"/>
      <c r="X891" s="221"/>
      <c r="Y891" s="221"/>
      <c r="Z891" s="221"/>
      <c r="AA891" s="221"/>
      <c r="AB891" s="221"/>
    </row>
    <row r="892" spans="1:28" ht="17" thickBot="1" x14ac:dyDescent="0.25">
      <c r="A892" s="195"/>
      <c r="B892" s="196"/>
      <c r="C892" s="221"/>
      <c r="D892" s="196"/>
      <c r="E892" s="229"/>
      <c r="F892" s="229"/>
      <c r="G892" s="229"/>
      <c r="H892" s="198"/>
      <c r="I892" s="198"/>
      <c r="J892" s="200"/>
      <c r="K892" s="340"/>
      <c r="L892" s="200"/>
      <c r="M892" s="201"/>
      <c r="N892" s="201"/>
      <c r="O892" s="201"/>
      <c r="P892" s="201"/>
      <c r="Q892" s="201"/>
      <c r="R892" s="201"/>
      <c r="S892" s="201"/>
      <c r="T892" s="201"/>
      <c r="U892" s="221"/>
      <c r="V892" s="221"/>
      <c r="W892" s="221"/>
      <c r="X892" s="221"/>
      <c r="Y892" s="221"/>
      <c r="Z892" s="221"/>
      <c r="AA892" s="221"/>
      <c r="AB892" s="221"/>
    </row>
    <row r="893" spans="1:28" ht="17" thickBot="1" x14ac:dyDescent="0.25">
      <c r="A893" s="195"/>
      <c r="B893" s="196"/>
      <c r="C893" s="221"/>
      <c r="D893" s="196"/>
      <c r="E893" s="229"/>
      <c r="F893" s="229"/>
      <c r="G893" s="229"/>
      <c r="H893" s="198"/>
      <c r="I893" s="198"/>
      <c r="J893" s="200"/>
      <c r="K893" s="340"/>
      <c r="L893" s="200"/>
      <c r="M893" s="201"/>
      <c r="N893" s="201"/>
      <c r="O893" s="201"/>
      <c r="P893" s="201"/>
      <c r="Q893" s="201"/>
      <c r="R893" s="201"/>
      <c r="S893" s="201"/>
      <c r="T893" s="201"/>
      <c r="U893" s="221"/>
      <c r="V893" s="221"/>
      <c r="W893" s="221"/>
      <c r="X893" s="221"/>
      <c r="Y893" s="221"/>
      <c r="Z893" s="221"/>
      <c r="AA893" s="221"/>
      <c r="AB893" s="221"/>
    </row>
    <row r="894" spans="1:28" ht="17" thickBot="1" x14ac:dyDescent="0.25">
      <c r="A894" s="195"/>
      <c r="B894" s="196"/>
      <c r="C894" s="221"/>
      <c r="D894" s="196"/>
      <c r="E894" s="229"/>
      <c r="F894" s="229"/>
      <c r="G894" s="229"/>
      <c r="H894" s="198"/>
      <c r="I894" s="198"/>
      <c r="J894" s="200"/>
      <c r="K894" s="340"/>
      <c r="L894" s="200"/>
      <c r="M894" s="201"/>
      <c r="N894" s="201"/>
      <c r="O894" s="201"/>
      <c r="P894" s="201"/>
      <c r="Q894" s="201"/>
      <c r="R894" s="201"/>
      <c r="S894" s="201"/>
      <c r="T894" s="201"/>
      <c r="U894" s="221"/>
      <c r="V894" s="221"/>
      <c r="W894" s="221"/>
      <c r="X894" s="221"/>
      <c r="Y894" s="221"/>
      <c r="Z894" s="221"/>
      <c r="AA894" s="221"/>
      <c r="AB894" s="221"/>
    </row>
    <row r="895" spans="1:28" ht="17" thickBot="1" x14ac:dyDescent="0.25">
      <c r="A895" s="195"/>
      <c r="B895" s="196"/>
      <c r="C895" s="221"/>
      <c r="D895" s="196"/>
      <c r="E895" s="229"/>
      <c r="F895" s="229"/>
      <c r="G895" s="229"/>
      <c r="H895" s="198"/>
      <c r="I895" s="198"/>
      <c r="J895" s="200"/>
      <c r="K895" s="340"/>
      <c r="L895" s="200"/>
      <c r="M895" s="201"/>
      <c r="N895" s="201"/>
      <c r="O895" s="201"/>
      <c r="P895" s="201"/>
      <c r="Q895" s="201"/>
      <c r="R895" s="201"/>
      <c r="S895" s="201"/>
      <c r="T895" s="201"/>
      <c r="U895" s="221"/>
      <c r="V895" s="221"/>
      <c r="W895" s="221"/>
      <c r="X895" s="221"/>
      <c r="Y895" s="221"/>
      <c r="Z895" s="221"/>
      <c r="AA895" s="221"/>
      <c r="AB895" s="221"/>
    </row>
    <row r="896" spans="1:28" ht="17" thickBot="1" x14ac:dyDescent="0.25">
      <c r="A896" s="195"/>
      <c r="B896" s="196"/>
      <c r="C896" s="221"/>
      <c r="D896" s="196"/>
      <c r="E896" s="229"/>
      <c r="F896" s="229"/>
      <c r="G896" s="229"/>
      <c r="H896" s="198"/>
      <c r="I896" s="198"/>
      <c r="J896" s="200"/>
      <c r="K896" s="340"/>
      <c r="L896" s="200"/>
      <c r="M896" s="201"/>
      <c r="N896" s="201"/>
      <c r="O896" s="201"/>
      <c r="P896" s="201"/>
      <c r="Q896" s="201"/>
      <c r="R896" s="201"/>
      <c r="S896" s="201"/>
      <c r="T896" s="201"/>
      <c r="U896" s="221"/>
      <c r="V896" s="221"/>
      <c r="W896" s="221"/>
      <c r="X896" s="221"/>
      <c r="Y896" s="221"/>
      <c r="Z896" s="221"/>
      <c r="AA896" s="221"/>
      <c r="AB896" s="221"/>
    </row>
    <row r="897" spans="1:28" ht="17" thickBot="1" x14ac:dyDescent="0.25">
      <c r="A897" s="195"/>
      <c r="B897" s="196"/>
      <c r="C897" s="221"/>
      <c r="D897" s="196"/>
      <c r="E897" s="229"/>
      <c r="F897" s="229"/>
      <c r="G897" s="229"/>
      <c r="H897" s="198"/>
      <c r="I897" s="198"/>
      <c r="J897" s="200"/>
      <c r="K897" s="340"/>
      <c r="L897" s="200"/>
      <c r="M897" s="201"/>
      <c r="N897" s="201"/>
      <c r="O897" s="201"/>
      <c r="P897" s="201"/>
      <c r="Q897" s="201"/>
      <c r="R897" s="201"/>
      <c r="S897" s="201"/>
      <c r="T897" s="201"/>
      <c r="U897" s="221"/>
      <c r="V897" s="221"/>
      <c r="W897" s="221"/>
      <c r="X897" s="221"/>
      <c r="Y897" s="221"/>
      <c r="Z897" s="221"/>
      <c r="AA897" s="221"/>
      <c r="AB897" s="221"/>
    </row>
    <row r="898" spans="1:28" ht="17" thickBot="1" x14ac:dyDescent="0.25">
      <c r="A898" s="195"/>
      <c r="B898" s="196"/>
      <c r="C898" s="221"/>
      <c r="D898" s="196"/>
      <c r="E898" s="229"/>
      <c r="F898" s="229"/>
      <c r="G898" s="229"/>
      <c r="H898" s="198"/>
      <c r="I898" s="198"/>
      <c r="J898" s="200"/>
      <c r="K898" s="340"/>
      <c r="L898" s="200"/>
      <c r="M898" s="201"/>
      <c r="N898" s="201"/>
      <c r="O898" s="201"/>
      <c r="P898" s="201"/>
      <c r="Q898" s="201"/>
      <c r="R898" s="201"/>
      <c r="S898" s="201"/>
      <c r="T898" s="201"/>
      <c r="U898" s="221"/>
      <c r="V898" s="221"/>
      <c r="W898" s="221"/>
      <c r="X898" s="221"/>
      <c r="Y898" s="221"/>
      <c r="Z898" s="221"/>
      <c r="AA898" s="221"/>
      <c r="AB898" s="221"/>
    </row>
    <row r="899" spans="1:28" ht="17" thickBot="1" x14ac:dyDescent="0.25">
      <c r="A899" s="195"/>
      <c r="B899" s="196"/>
      <c r="C899" s="221"/>
      <c r="D899" s="196"/>
      <c r="E899" s="229"/>
      <c r="F899" s="229"/>
      <c r="G899" s="229"/>
      <c r="H899" s="198"/>
      <c r="I899" s="198"/>
      <c r="J899" s="200"/>
      <c r="K899" s="340"/>
      <c r="L899" s="200"/>
      <c r="M899" s="201"/>
      <c r="N899" s="201"/>
      <c r="O899" s="201"/>
      <c r="P899" s="201"/>
      <c r="Q899" s="201"/>
      <c r="R899" s="201"/>
      <c r="S899" s="201"/>
      <c r="T899" s="201"/>
      <c r="U899" s="221"/>
      <c r="V899" s="221"/>
      <c r="W899" s="221"/>
      <c r="X899" s="221"/>
      <c r="Y899" s="221"/>
      <c r="Z899" s="221"/>
      <c r="AA899" s="221"/>
      <c r="AB899" s="221"/>
    </row>
    <row r="900" spans="1:28" ht="17" thickBot="1" x14ac:dyDescent="0.25">
      <c r="A900" s="195"/>
      <c r="B900" s="196"/>
      <c r="C900" s="221"/>
      <c r="D900" s="196"/>
      <c r="E900" s="229"/>
      <c r="F900" s="229"/>
      <c r="G900" s="229"/>
      <c r="H900" s="198"/>
      <c r="I900" s="198"/>
      <c r="J900" s="200"/>
      <c r="K900" s="340"/>
      <c r="L900" s="200"/>
      <c r="M900" s="201"/>
      <c r="N900" s="201"/>
      <c r="O900" s="201"/>
      <c r="P900" s="201"/>
      <c r="Q900" s="201"/>
      <c r="R900" s="201"/>
      <c r="S900" s="201"/>
      <c r="T900" s="201"/>
      <c r="U900" s="221"/>
      <c r="V900" s="221"/>
      <c r="W900" s="221"/>
      <c r="X900" s="221"/>
      <c r="Y900" s="221"/>
      <c r="Z900" s="221"/>
      <c r="AA900" s="221"/>
      <c r="AB900" s="221"/>
    </row>
    <row r="901" spans="1:28" ht="17" thickBot="1" x14ac:dyDescent="0.25">
      <c r="A901" s="195"/>
      <c r="B901" s="196"/>
      <c r="C901" s="221"/>
      <c r="D901" s="196"/>
      <c r="E901" s="229"/>
      <c r="F901" s="229"/>
      <c r="G901" s="229"/>
      <c r="H901" s="198"/>
      <c r="I901" s="198"/>
      <c r="J901" s="200"/>
      <c r="K901" s="340"/>
      <c r="L901" s="200"/>
      <c r="M901" s="201"/>
      <c r="N901" s="201"/>
      <c r="O901" s="201"/>
      <c r="P901" s="201"/>
      <c r="Q901" s="201"/>
      <c r="R901" s="201"/>
      <c r="S901" s="201"/>
      <c r="T901" s="201"/>
      <c r="U901" s="221"/>
      <c r="V901" s="221"/>
      <c r="W901" s="221"/>
      <c r="X901" s="221"/>
      <c r="Y901" s="221"/>
      <c r="Z901" s="221"/>
      <c r="AA901" s="221"/>
      <c r="AB901" s="221"/>
    </row>
    <row r="902" spans="1:28" ht="17" thickBot="1" x14ac:dyDescent="0.25">
      <c r="A902" s="195"/>
      <c r="B902" s="196"/>
      <c r="C902" s="221"/>
      <c r="D902" s="196"/>
      <c r="E902" s="229"/>
      <c r="F902" s="229"/>
      <c r="G902" s="229"/>
      <c r="H902" s="198"/>
      <c r="I902" s="198"/>
      <c r="J902" s="200"/>
      <c r="K902" s="340"/>
      <c r="L902" s="200"/>
      <c r="M902" s="201"/>
      <c r="N902" s="201"/>
      <c r="O902" s="201"/>
      <c r="P902" s="201"/>
      <c r="Q902" s="201"/>
      <c r="R902" s="201"/>
      <c r="S902" s="201"/>
      <c r="T902" s="201"/>
      <c r="U902" s="221"/>
      <c r="V902" s="221"/>
      <c r="W902" s="221"/>
      <c r="X902" s="221"/>
      <c r="Y902" s="221"/>
      <c r="Z902" s="221"/>
      <c r="AA902" s="221"/>
      <c r="AB902" s="221"/>
    </row>
    <row r="903" spans="1:28" ht="17" thickBot="1" x14ac:dyDescent="0.25">
      <c r="A903" s="195"/>
      <c r="B903" s="196"/>
      <c r="C903" s="221"/>
      <c r="D903" s="196"/>
      <c r="E903" s="229"/>
      <c r="F903" s="229"/>
      <c r="G903" s="229"/>
      <c r="H903" s="198"/>
      <c r="I903" s="198"/>
      <c r="J903" s="200"/>
      <c r="K903" s="340"/>
      <c r="L903" s="200"/>
      <c r="M903" s="201"/>
      <c r="N903" s="201"/>
      <c r="O903" s="201"/>
      <c r="P903" s="201"/>
      <c r="Q903" s="201"/>
      <c r="R903" s="201"/>
      <c r="S903" s="201"/>
      <c r="T903" s="201"/>
      <c r="U903" s="221"/>
      <c r="V903" s="221"/>
      <c r="W903" s="221"/>
      <c r="X903" s="221"/>
      <c r="Y903" s="221"/>
      <c r="Z903" s="221"/>
      <c r="AA903" s="221"/>
      <c r="AB903" s="221"/>
    </row>
    <row r="904" spans="1:28" ht="17" thickBot="1" x14ac:dyDescent="0.25">
      <c r="A904" s="195"/>
      <c r="B904" s="196"/>
      <c r="C904" s="221"/>
      <c r="D904" s="196"/>
      <c r="E904" s="229"/>
      <c r="F904" s="229"/>
      <c r="G904" s="229"/>
      <c r="H904" s="198"/>
      <c r="I904" s="198"/>
      <c r="J904" s="200"/>
      <c r="K904" s="340"/>
      <c r="L904" s="200"/>
      <c r="M904" s="201"/>
      <c r="N904" s="201"/>
      <c r="O904" s="201"/>
      <c r="P904" s="201"/>
      <c r="Q904" s="201"/>
      <c r="R904" s="201"/>
      <c r="S904" s="201"/>
      <c r="T904" s="201"/>
      <c r="U904" s="221"/>
      <c r="V904" s="221"/>
      <c r="W904" s="221"/>
      <c r="X904" s="221"/>
      <c r="Y904" s="221"/>
      <c r="Z904" s="221"/>
      <c r="AA904" s="221"/>
      <c r="AB904" s="221"/>
    </row>
    <row r="905" spans="1:28" ht="17" thickBot="1" x14ac:dyDescent="0.25">
      <c r="A905" s="195"/>
      <c r="B905" s="196"/>
      <c r="C905" s="221"/>
      <c r="D905" s="196"/>
      <c r="E905" s="229"/>
      <c r="F905" s="229"/>
      <c r="G905" s="229"/>
      <c r="H905" s="198"/>
      <c r="I905" s="198"/>
      <c r="J905" s="200"/>
      <c r="K905" s="340"/>
      <c r="L905" s="200"/>
      <c r="M905" s="201"/>
      <c r="N905" s="201"/>
      <c r="O905" s="201"/>
      <c r="P905" s="201"/>
      <c r="Q905" s="201"/>
      <c r="R905" s="201"/>
      <c r="S905" s="201"/>
      <c r="T905" s="201"/>
      <c r="U905" s="221"/>
      <c r="V905" s="221"/>
      <c r="W905" s="221"/>
      <c r="X905" s="221"/>
      <c r="Y905" s="221"/>
      <c r="Z905" s="221"/>
      <c r="AA905" s="221"/>
      <c r="AB905" s="221"/>
    </row>
    <row r="906" spans="1:28" ht="17" thickBot="1" x14ac:dyDescent="0.25">
      <c r="A906" s="195"/>
      <c r="B906" s="196"/>
      <c r="C906" s="221"/>
      <c r="D906" s="196"/>
      <c r="E906" s="229"/>
      <c r="F906" s="229"/>
      <c r="G906" s="229"/>
      <c r="H906" s="198"/>
      <c r="I906" s="198"/>
      <c r="J906" s="200"/>
      <c r="K906" s="340"/>
      <c r="L906" s="200"/>
      <c r="M906" s="201"/>
      <c r="N906" s="201"/>
      <c r="O906" s="201"/>
      <c r="P906" s="201"/>
      <c r="Q906" s="201"/>
      <c r="R906" s="201"/>
      <c r="S906" s="201"/>
      <c r="T906" s="201"/>
      <c r="U906" s="221"/>
      <c r="V906" s="221"/>
      <c r="W906" s="221"/>
      <c r="X906" s="221"/>
      <c r="Y906" s="221"/>
      <c r="Z906" s="221"/>
      <c r="AA906" s="221"/>
      <c r="AB906" s="221"/>
    </row>
    <row r="907" spans="1:28" ht="17" thickBot="1" x14ac:dyDescent="0.25">
      <c r="A907" s="195"/>
      <c r="B907" s="196"/>
      <c r="C907" s="221"/>
      <c r="D907" s="196"/>
      <c r="E907" s="229"/>
      <c r="F907" s="229"/>
      <c r="G907" s="229"/>
      <c r="H907" s="198"/>
      <c r="I907" s="198"/>
      <c r="J907" s="200"/>
      <c r="K907" s="340"/>
      <c r="L907" s="200"/>
      <c r="M907" s="201"/>
      <c r="N907" s="201"/>
      <c r="O907" s="201"/>
      <c r="P907" s="201"/>
      <c r="Q907" s="201"/>
      <c r="R907" s="201"/>
      <c r="S907" s="201"/>
      <c r="T907" s="201"/>
      <c r="U907" s="221"/>
      <c r="V907" s="221"/>
      <c r="W907" s="221"/>
      <c r="X907" s="221"/>
      <c r="Y907" s="221"/>
      <c r="Z907" s="221"/>
      <c r="AA907" s="221"/>
      <c r="AB907" s="221"/>
    </row>
    <row r="908" spans="1:28" ht="17" thickBot="1" x14ac:dyDescent="0.25">
      <c r="A908" s="195"/>
      <c r="B908" s="196"/>
      <c r="C908" s="221"/>
      <c r="D908" s="196"/>
      <c r="E908" s="229"/>
      <c r="F908" s="229"/>
      <c r="G908" s="229"/>
      <c r="H908" s="198"/>
      <c r="I908" s="198"/>
      <c r="J908" s="200"/>
      <c r="K908" s="340"/>
      <c r="L908" s="200"/>
      <c r="M908" s="201"/>
      <c r="N908" s="201"/>
      <c r="O908" s="201"/>
      <c r="P908" s="201"/>
      <c r="Q908" s="201"/>
      <c r="R908" s="201"/>
      <c r="S908" s="201"/>
      <c r="T908" s="201"/>
      <c r="U908" s="221"/>
      <c r="V908" s="221"/>
      <c r="W908" s="221"/>
      <c r="X908" s="221"/>
      <c r="Y908" s="221"/>
      <c r="Z908" s="221"/>
      <c r="AA908" s="221"/>
      <c r="AB908" s="221"/>
    </row>
    <row r="909" spans="1:28" ht="17" thickBot="1" x14ac:dyDescent="0.25">
      <c r="A909" s="195"/>
      <c r="B909" s="196"/>
      <c r="C909" s="221"/>
      <c r="D909" s="196"/>
      <c r="E909" s="229"/>
      <c r="F909" s="229"/>
      <c r="G909" s="229"/>
      <c r="H909" s="198"/>
      <c r="I909" s="198"/>
      <c r="J909" s="200"/>
      <c r="K909" s="340"/>
      <c r="L909" s="200"/>
      <c r="M909" s="201"/>
      <c r="N909" s="201"/>
      <c r="O909" s="201"/>
      <c r="P909" s="201"/>
      <c r="Q909" s="201"/>
      <c r="R909" s="201"/>
      <c r="S909" s="201"/>
      <c r="T909" s="201"/>
      <c r="U909" s="221"/>
      <c r="V909" s="221"/>
      <c r="W909" s="221"/>
      <c r="X909" s="221"/>
      <c r="Y909" s="221"/>
      <c r="Z909" s="221"/>
      <c r="AA909" s="221"/>
      <c r="AB909" s="221"/>
    </row>
    <row r="910" spans="1:28" ht="17" thickBot="1" x14ac:dyDescent="0.25">
      <c r="A910" s="195"/>
      <c r="B910" s="196"/>
      <c r="C910" s="221"/>
      <c r="D910" s="196"/>
      <c r="E910" s="229"/>
      <c r="F910" s="229"/>
      <c r="G910" s="229"/>
      <c r="H910" s="198"/>
      <c r="I910" s="198"/>
      <c r="J910" s="200"/>
      <c r="K910" s="340"/>
      <c r="L910" s="200"/>
      <c r="M910" s="201"/>
      <c r="N910" s="201"/>
      <c r="O910" s="201"/>
      <c r="P910" s="201"/>
      <c r="Q910" s="201"/>
      <c r="R910" s="201"/>
      <c r="S910" s="201"/>
      <c r="T910" s="201"/>
      <c r="U910" s="221"/>
      <c r="V910" s="221"/>
      <c r="W910" s="221"/>
      <c r="X910" s="221"/>
      <c r="Y910" s="221"/>
      <c r="Z910" s="221"/>
      <c r="AA910" s="221"/>
      <c r="AB910" s="221"/>
    </row>
    <row r="911" spans="1:28" ht="17" thickBot="1" x14ac:dyDescent="0.25">
      <c r="A911" s="195"/>
      <c r="B911" s="196"/>
      <c r="C911" s="221"/>
      <c r="D911" s="196"/>
      <c r="E911" s="229"/>
      <c r="F911" s="229"/>
      <c r="G911" s="229"/>
      <c r="H911" s="198"/>
      <c r="I911" s="198"/>
      <c r="J911" s="200"/>
      <c r="K911" s="340"/>
      <c r="L911" s="200"/>
      <c r="M911" s="201"/>
      <c r="N911" s="201"/>
      <c r="O911" s="201"/>
      <c r="P911" s="201"/>
      <c r="Q911" s="201"/>
      <c r="R911" s="201"/>
      <c r="S911" s="201"/>
      <c r="T911" s="201"/>
      <c r="U911" s="221"/>
      <c r="V911" s="221"/>
      <c r="W911" s="221"/>
      <c r="X911" s="221"/>
      <c r="Y911" s="221"/>
      <c r="Z911" s="221"/>
      <c r="AA911" s="221"/>
      <c r="AB911" s="221"/>
    </row>
    <row r="912" spans="1:28" ht="17" thickBot="1" x14ac:dyDescent="0.25">
      <c r="A912" s="195"/>
      <c r="B912" s="196"/>
      <c r="C912" s="221"/>
      <c r="D912" s="196"/>
      <c r="E912" s="229"/>
      <c r="F912" s="229"/>
      <c r="G912" s="229"/>
      <c r="H912" s="198"/>
      <c r="I912" s="198"/>
      <c r="J912" s="200"/>
      <c r="K912" s="340"/>
      <c r="L912" s="200"/>
      <c r="M912" s="201"/>
      <c r="N912" s="201"/>
      <c r="O912" s="201"/>
      <c r="P912" s="201"/>
      <c r="Q912" s="201"/>
      <c r="R912" s="201"/>
      <c r="S912" s="201"/>
      <c r="T912" s="201"/>
      <c r="U912" s="221"/>
      <c r="V912" s="221"/>
      <c r="W912" s="221"/>
      <c r="X912" s="221"/>
      <c r="Y912" s="221"/>
      <c r="Z912" s="221"/>
      <c r="AA912" s="221"/>
      <c r="AB912" s="221"/>
    </row>
    <row r="913" spans="1:28" ht="17" thickBot="1" x14ac:dyDescent="0.25">
      <c r="A913" s="195"/>
      <c r="B913" s="196"/>
      <c r="C913" s="221"/>
      <c r="D913" s="196"/>
      <c r="E913" s="229"/>
      <c r="F913" s="229"/>
      <c r="G913" s="229"/>
      <c r="H913" s="198"/>
      <c r="I913" s="198"/>
      <c r="J913" s="200"/>
      <c r="K913" s="340"/>
      <c r="L913" s="200"/>
      <c r="M913" s="201"/>
      <c r="N913" s="201"/>
      <c r="O913" s="201"/>
      <c r="P913" s="201"/>
      <c r="Q913" s="201"/>
      <c r="R913" s="201"/>
      <c r="S913" s="201"/>
      <c r="T913" s="201"/>
      <c r="U913" s="221"/>
      <c r="V913" s="221"/>
      <c r="W913" s="221"/>
      <c r="X913" s="221"/>
      <c r="Y913" s="221"/>
      <c r="Z913" s="221"/>
      <c r="AA913" s="221"/>
      <c r="AB913" s="221"/>
    </row>
    <row r="914" spans="1:28" ht="17" thickBot="1" x14ac:dyDescent="0.25">
      <c r="A914" s="195"/>
      <c r="B914" s="196"/>
      <c r="C914" s="221"/>
      <c r="D914" s="196"/>
      <c r="E914" s="229"/>
      <c r="F914" s="229"/>
      <c r="G914" s="229"/>
      <c r="H914" s="198"/>
      <c r="I914" s="198"/>
      <c r="J914" s="200"/>
      <c r="K914" s="340"/>
      <c r="L914" s="200"/>
      <c r="M914" s="201"/>
      <c r="N914" s="201"/>
      <c r="O914" s="201"/>
      <c r="P914" s="201"/>
      <c r="Q914" s="201"/>
      <c r="R914" s="201"/>
      <c r="S914" s="201"/>
      <c r="T914" s="201"/>
      <c r="U914" s="221"/>
      <c r="V914" s="221"/>
      <c r="W914" s="221"/>
      <c r="X914" s="221"/>
      <c r="Y914" s="221"/>
      <c r="Z914" s="221"/>
      <c r="AA914" s="221"/>
      <c r="AB914" s="221"/>
    </row>
    <row r="915" spans="1:28" ht="17" thickBot="1" x14ac:dyDescent="0.25">
      <c r="A915" s="195"/>
      <c r="B915" s="196"/>
      <c r="C915" s="221"/>
      <c r="D915" s="196"/>
      <c r="E915" s="229"/>
      <c r="F915" s="229"/>
      <c r="G915" s="229"/>
      <c r="H915" s="198"/>
      <c r="I915" s="198"/>
      <c r="J915" s="200"/>
      <c r="K915" s="340"/>
      <c r="L915" s="200"/>
      <c r="M915" s="201"/>
      <c r="N915" s="201"/>
      <c r="O915" s="201"/>
      <c r="P915" s="201"/>
      <c r="Q915" s="201"/>
      <c r="R915" s="201"/>
      <c r="S915" s="201"/>
      <c r="T915" s="201"/>
      <c r="U915" s="221"/>
      <c r="V915" s="221"/>
      <c r="W915" s="221"/>
      <c r="X915" s="221"/>
      <c r="Y915" s="221"/>
      <c r="Z915" s="221"/>
      <c r="AA915" s="221"/>
      <c r="AB915" s="221"/>
    </row>
    <row r="916" spans="1:28" ht="17" thickBot="1" x14ac:dyDescent="0.25">
      <c r="A916" s="195"/>
      <c r="B916" s="196"/>
      <c r="C916" s="221"/>
      <c r="D916" s="196"/>
      <c r="E916" s="229"/>
      <c r="F916" s="229"/>
      <c r="G916" s="229"/>
      <c r="H916" s="198"/>
      <c r="I916" s="198"/>
      <c r="J916" s="200"/>
      <c r="K916" s="340"/>
      <c r="L916" s="200"/>
      <c r="M916" s="201"/>
      <c r="N916" s="201"/>
      <c r="O916" s="201"/>
      <c r="P916" s="201"/>
      <c r="Q916" s="201"/>
      <c r="R916" s="201"/>
      <c r="S916" s="201"/>
      <c r="T916" s="201"/>
      <c r="U916" s="221"/>
      <c r="V916" s="221"/>
      <c r="W916" s="221"/>
      <c r="X916" s="221"/>
      <c r="Y916" s="221"/>
      <c r="Z916" s="221"/>
      <c r="AA916" s="221"/>
      <c r="AB916" s="221"/>
    </row>
    <row r="917" spans="1:28" ht="17" thickBot="1" x14ac:dyDescent="0.25">
      <c r="A917" s="195"/>
      <c r="B917" s="196"/>
      <c r="C917" s="221"/>
      <c r="D917" s="196"/>
      <c r="E917" s="229"/>
      <c r="F917" s="229"/>
      <c r="G917" s="229"/>
      <c r="H917" s="198"/>
      <c r="I917" s="198"/>
      <c r="J917" s="200"/>
      <c r="K917" s="340"/>
      <c r="L917" s="200"/>
      <c r="M917" s="201"/>
      <c r="N917" s="201"/>
      <c r="O917" s="201"/>
      <c r="P917" s="201"/>
      <c r="Q917" s="201"/>
      <c r="R917" s="201"/>
      <c r="S917" s="201"/>
      <c r="T917" s="201"/>
      <c r="U917" s="221"/>
      <c r="V917" s="221"/>
      <c r="W917" s="221"/>
      <c r="X917" s="221"/>
      <c r="Y917" s="221"/>
      <c r="Z917" s="221"/>
      <c r="AA917" s="221"/>
      <c r="AB917" s="221"/>
    </row>
    <row r="918" spans="1:28" ht="17" thickBot="1" x14ac:dyDescent="0.25">
      <c r="A918" s="195"/>
      <c r="B918" s="196"/>
      <c r="C918" s="221"/>
      <c r="D918" s="196"/>
      <c r="E918" s="229"/>
      <c r="F918" s="229"/>
      <c r="G918" s="229"/>
      <c r="H918" s="198"/>
      <c r="I918" s="198"/>
      <c r="J918" s="200"/>
      <c r="K918" s="340"/>
      <c r="L918" s="200"/>
      <c r="M918" s="201"/>
      <c r="N918" s="201"/>
      <c r="O918" s="201"/>
      <c r="P918" s="201"/>
      <c r="Q918" s="201"/>
      <c r="R918" s="201"/>
      <c r="S918" s="201"/>
      <c r="T918" s="201"/>
      <c r="U918" s="221"/>
      <c r="V918" s="221"/>
      <c r="W918" s="221"/>
      <c r="X918" s="221"/>
      <c r="Y918" s="221"/>
      <c r="Z918" s="221"/>
      <c r="AA918" s="221"/>
      <c r="AB918" s="221"/>
    </row>
    <row r="919" spans="1:28" ht="17" thickBot="1" x14ac:dyDescent="0.25">
      <c r="A919" s="195"/>
      <c r="B919" s="196"/>
      <c r="C919" s="221"/>
      <c r="D919" s="196"/>
      <c r="E919" s="229"/>
      <c r="F919" s="229"/>
      <c r="G919" s="229"/>
      <c r="H919" s="198"/>
      <c r="I919" s="198"/>
      <c r="J919" s="200"/>
      <c r="K919" s="340"/>
      <c r="L919" s="200"/>
      <c r="M919" s="201"/>
      <c r="N919" s="201"/>
      <c r="O919" s="201"/>
      <c r="P919" s="201"/>
      <c r="Q919" s="201"/>
      <c r="R919" s="201"/>
      <c r="S919" s="201"/>
      <c r="T919" s="201"/>
      <c r="U919" s="221"/>
      <c r="V919" s="221"/>
      <c r="W919" s="221"/>
      <c r="X919" s="221"/>
      <c r="Y919" s="221"/>
      <c r="Z919" s="221"/>
      <c r="AA919" s="221"/>
      <c r="AB919" s="221"/>
    </row>
    <row r="920" spans="1:28" ht="17" thickBot="1" x14ac:dyDescent="0.25">
      <c r="A920" s="195"/>
      <c r="B920" s="196"/>
      <c r="C920" s="221"/>
      <c r="D920" s="196"/>
      <c r="E920" s="229"/>
      <c r="F920" s="229"/>
      <c r="G920" s="229"/>
      <c r="H920" s="198"/>
      <c r="I920" s="198"/>
      <c r="J920" s="200"/>
      <c r="K920" s="340"/>
      <c r="L920" s="200"/>
      <c r="M920" s="201"/>
      <c r="N920" s="201"/>
      <c r="O920" s="201"/>
      <c r="P920" s="201"/>
      <c r="Q920" s="201"/>
      <c r="R920" s="201"/>
      <c r="S920" s="201"/>
      <c r="T920" s="201"/>
      <c r="U920" s="221"/>
      <c r="V920" s="221"/>
      <c r="W920" s="221"/>
      <c r="X920" s="221"/>
      <c r="Y920" s="221"/>
      <c r="Z920" s="221"/>
      <c r="AA920" s="221"/>
      <c r="AB920" s="221"/>
    </row>
    <row r="921" spans="1:28" ht="17" thickBot="1" x14ac:dyDescent="0.25">
      <c r="A921" s="195"/>
      <c r="B921" s="196"/>
      <c r="C921" s="221"/>
      <c r="D921" s="196"/>
      <c r="E921" s="229"/>
      <c r="F921" s="229"/>
      <c r="G921" s="229"/>
      <c r="H921" s="198"/>
      <c r="I921" s="198"/>
      <c r="J921" s="200"/>
      <c r="K921" s="340"/>
      <c r="L921" s="200"/>
      <c r="M921" s="201"/>
      <c r="N921" s="201"/>
      <c r="O921" s="201"/>
      <c r="P921" s="201"/>
      <c r="Q921" s="201"/>
      <c r="R921" s="201"/>
      <c r="S921" s="201"/>
      <c r="T921" s="201"/>
      <c r="U921" s="221"/>
      <c r="V921" s="221"/>
      <c r="W921" s="221"/>
      <c r="X921" s="221"/>
      <c r="Y921" s="221"/>
      <c r="Z921" s="221"/>
      <c r="AA921" s="221"/>
      <c r="AB921" s="221"/>
    </row>
    <row r="922" spans="1:28" ht="17" thickBot="1" x14ac:dyDescent="0.25">
      <c r="A922" s="195"/>
      <c r="B922" s="196"/>
      <c r="C922" s="221"/>
      <c r="D922" s="196"/>
      <c r="E922" s="229"/>
      <c r="F922" s="229"/>
      <c r="G922" s="229"/>
      <c r="H922" s="198"/>
      <c r="I922" s="198"/>
      <c r="J922" s="200"/>
      <c r="K922" s="340"/>
      <c r="L922" s="200"/>
      <c r="M922" s="201"/>
      <c r="N922" s="201"/>
      <c r="O922" s="201"/>
      <c r="P922" s="201"/>
      <c r="Q922" s="201"/>
      <c r="R922" s="201"/>
      <c r="S922" s="201"/>
      <c r="T922" s="201"/>
      <c r="U922" s="221"/>
      <c r="V922" s="221"/>
      <c r="W922" s="221"/>
      <c r="X922" s="221"/>
      <c r="Y922" s="221"/>
      <c r="Z922" s="221"/>
      <c r="AA922" s="221"/>
      <c r="AB922" s="221"/>
    </row>
    <row r="923" spans="1:28" ht="17" thickBot="1" x14ac:dyDescent="0.25">
      <c r="A923" s="195"/>
      <c r="B923" s="196"/>
      <c r="C923" s="221"/>
      <c r="D923" s="196"/>
      <c r="E923" s="229"/>
      <c r="F923" s="229"/>
      <c r="G923" s="229"/>
      <c r="H923" s="198"/>
      <c r="I923" s="198"/>
      <c r="J923" s="200"/>
      <c r="K923" s="340"/>
      <c r="L923" s="200"/>
      <c r="M923" s="201"/>
      <c r="N923" s="201"/>
      <c r="O923" s="201"/>
      <c r="P923" s="201"/>
      <c r="Q923" s="201"/>
      <c r="R923" s="201"/>
      <c r="S923" s="201"/>
      <c r="T923" s="201"/>
      <c r="U923" s="221"/>
      <c r="V923" s="221"/>
      <c r="W923" s="221"/>
      <c r="X923" s="221"/>
      <c r="Y923" s="221"/>
      <c r="Z923" s="221"/>
      <c r="AA923" s="221"/>
      <c r="AB923" s="221"/>
    </row>
    <row r="924" spans="1:28" ht="17" thickBot="1" x14ac:dyDescent="0.25">
      <c r="A924" s="195"/>
      <c r="B924" s="196"/>
      <c r="C924" s="221"/>
      <c r="D924" s="196"/>
      <c r="E924" s="229"/>
      <c r="F924" s="229"/>
      <c r="G924" s="229"/>
      <c r="H924" s="198"/>
      <c r="I924" s="198"/>
      <c r="J924" s="200"/>
      <c r="K924" s="340"/>
      <c r="L924" s="200"/>
      <c r="M924" s="201"/>
      <c r="N924" s="201"/>
      <c r="O924" s="201"/>
      <c r="P924" s="201"/>
      <c r="Q924" s="201"/>
      <c r="R924" s="201"/>
      <c r="S924" s="201"/>
      <c r="T924" s="201"/>
      <c r="U924" s="221"/>
      <c r="V924" s="221"/>
      <c r="W924" s="221"/>
      <c r="X924" s="221"/>
      <c r="Y924" s="221"/>
      <c r="Z924" s="221"/>
      <c r="AA924" s="221"/>
      <c r="AB924" s="221"/>
    </row>
    <row r="925" spans="1:28" ht="17" thickBot="1" x14ac:dyDescent="0.25">
      <c r="A925" s="195"/>
      <c r="B925" s="196"/>
      <c r="C925" s="221"/>
      <c r="D925" s="196"/>
      <c r="E925" s="229"/>
      <c r="F925" s="229"/>
      <c r="G925" s="229"/>
      <c r="H925" s="198"/>
      <c r="I925" s="198"/>
      <c r="J925" s="200"/>
      <c r="K925" s="340"/>
      <c r="L925" s="200"/>
      <c r="M925" s="201"/>
      <c r="N925" s="201"/>
      <c r="O925" s="201"/>
      <c r="P925" s="201"/>
      <c r="Q925" s="201"/>
      <c r="R925" s="201"/>
      <c r="S925" s="201"/>
      <c r="T925" s="201"/>
      <c r="U925" s="221"/>
      <c r="V925" s="221"/>
      <c r="W925" s="221"/>
      <c r="X925" s="221"/>
      <c r="Y925" s="221"/>
      <c r="Z925" s="221"/>
      <c r="AA925" s="221"/>
      <c r="AB925" s="221"/>
    </row>
    <row r="926" spans="1:28" ht="17" thickBot="1" x14ac:dyDescent="0.25">
      <c r="A926" s="195"/>
      <c r="B926" s="196"/>
      <c r="C926" s="221"/>
      <c r="D926" s="196"/>
      <c r="E926" s="229"/>
      <c r="F926" s="229"/>
      <c r="G926" s="229"/>
      <c r="H926" s="198"/>
      <c r="I926" s="198"/>
      <c r="J926" s="200"/>
      <c r="K926" s="340"/>
      <c r="L926" s="200"/>
      <c r="M926" s="201"/>
      <c r="N926" s="201"/>
      <c r="O926" s="201"/>
      <c r="P926" s="201"/>
      <c r="Q926" s="201"/>
      <c r="R926" s="201"/>
      <c r="S926" s="201"/>
      <c r="T926" s="201"/>
      <c r="U926" s="221"/>
      <c r="V926" s="221"/>
      <c r="W926" s="221"/>
      <c r="X926" s="221"/>
      <c r="Y926" s="221"/>
      <c r="Z926" s="221"/>
      <c r="AA926" s="221"/>
      <c r="AB926" s="221"/>
    </row>
    <row r="927" spans="1:28" ht="17" thickBot="1" x14ac:dyDescent="0.25">
      <c r="A927" s="195"/>
      <c r="B927" s="196"/>
      <c r="C927" s="221"/>
      <c r="D927" s="196"/>
      <c r="E927" s="229"/>
      <c r="F927" s="229"/>
      <c r="G927" s="229"/>
      <c r="H927" s="198"/>
      <c r="I927" s="198"/>
      <c r="J927" s="200"/>
      <c r="K927" s="340"/>
      <c r="L927" s="200"/>
      <c r="M927" s="201"/>
      <c r="N927" s="201"/>
      <c r="O927" s="201"/>
      <c r="P927" s="201"/>
      <c r="Q927" s="201"/>
      <c r="R927" s="201"/>
      <c r="S927" s="201"/>
      <c r="T927" s="201"/>
      <c r="U927" s="221"/>
      <c r="V927" s="221"/>
      <c r="W927" s="221"/>
      <c r="X927" s="221"/>
      <c r="Y927" s="221"/>
      <c r="Z927" s="221"/>
      <c r="AA927" s="221"/>
      <c r="AB927" s="221"/>
    </row>
    <row r="928" spans="1:28" ht="17" thickBot="1" x14ac:dyDescent="0.25">
      <c r="A928" s="195"/>
      <c r="B928" s="196"/>
      <c r="C928" s="221"/>
      <c r="D928" s="196"/>
      <c r="E928" s="229"/>
      <c r="F928" s="229"/>
      <c r="G928" s="229"/>
      <c r="H928" s="198"/>
      <c r="I928" s="198"/>
      <c r="J928" s="200"/>
      <c r="K928" s="340"/>
      <c r="L928" s="200"/>
      <c r="M928" s="201"/>
      <c r="N928" s="201"/>
      <c r="O928" s="201"/>
      <c r="P928" s="201"/>
      <c r="Q928" s="201"/>
      <c r="R928" s="201"/>
      <c r="S928" s="201"/>
      <c r="T928" s="201"/>
      <c r="U928" s="221"/>
      <c r="V928" s="221"/>
      <c r="W928" s="221"/>
      <c r="X928" s="221"/>
      <c r="Y928" s="221"/>
      <c r="Z928" s="221"/>
      <c r="AA928" s="221"/>
      <c r="AB928" s="221"/>
    </row>
    <row r="929" spans="1:28" ht="17" thickBot="1" x14ac:dyDescent="0.25">
      <c r="A929" s="195"/>
      <c r="B929" s="196"/>
      <c r="C929" s="221"/>
      <c r="D929" s="196"/>
      <c r="E929" s="229"/>
      <c r="F929" s="229"/>
      <c r="G929" s="229"/>
      <c r="H929" s="198"/>
      <c r="I929" s="198"/>
      <c r="J929" s="200"/>
      <c r="K929" s="340"/>
      <c r="L929" s="200"/>
      <c r="M929" s="201"/>
      <c r="N929" s="201"/>
      <c r="O929" s="201"/>
      <c r="P929" s="201"/>
      <c r="Q929" s="201"/>
      <c r="R929" s="201"/>
      <c r="S929" s="201"/>
      <c r="T929" s="201"/>
      <c r="U929" s="221"/>
      <c r="V929" s="221"/>
      <c r="W929" s="221"/>
      <c r="X929" s="221"/>
      <c r="Y929" s="221"/>
      <c r="Z929" s="221"/>
      <c r="AA929" s="221"/>
      <c r="AB929" s="221"/>
    </row>
    <row r="930" spans="1:28" ht="17" thickBot="1" x14ac:dyDescent="0.25">
      <c r="A930" s="195"/>
      <c r="B930" s="196"/>
      <c r="C930" s="221"/>
      <c r="D930" s="196"/>
      <c r="E930" s="229"/>
      <c r="F930" s="229"/>
      <c r="G930" s="229"/>
      <c r="H930" s="198"/>
      <c r="I930" s="198"/>
      <c r="J930" s="200"/>
      <c r="K930" s="340"/>
      <c r="L930" s="200"/>
      <c r="M930" s="201"/>
      <c r="N930" s="201"/>
      <c r="O930" s="201"/>
      <c r="P930" s="201"/>
      <c r="Q930" s="201"/>
      <c r="R930" s="201"/>
      <c r="S930" s="201"/>
      <c r="T930" s="201"/>
      <c r="U930" s="221"/>
      <c r="V930" s="221"/>
      <c r="W930" s="221"/>
      <c r="X930" s="221"/>
      <c r="Y930" s="221"/>
      <c r="Z930" s="221"/>
      <c r="AA930" s="221"/>
      <c r="AB930" s="221"/>
    </row>
    <row r="931" spans="1:28" ht="17" thickBot="1" x14ac:dyDescent="0.25">
      <c r="A931" s="195"/>
      <c r="B931" s="196"/>
      <c r="C931" s="221"/>
      <c r="D931" s="196"/>
      <c r="E931" s="229"/>
      <c r="F931" s="229"/>
      <c r="G931" s="229"/>
      <c r="H931" s="198"/>
      <c r="I931" s="198"/>
      <c r="J931" s="200"/>
      <c r="K931" s="340"/>
      <c r="L931" s="200"/>
      <c r="M931" s="201"/>
      <c r="N931" s="201"/>
      <c r="O931" s="201"/>
      <c r="P931" s="201"/>
      <c r="Q931" s="201"/>
      <c r="R931" s="201"/>
      <c r="S931" s="201"/>
      <c r="T931" s="201"/>
      <c r="U931" s="221"/>
      <c r="V931" s="221"/>
      <c r="W931" s="221"/>
      <c r="X931" s="221"/>
      <c r="Y931" s="221"/>
      <c r="Z931" s="221"/>
      <c r="AA931" s="221"/>
      <c r="AB931" s="221"/>
    </row>
    <row r="932" spans="1:28" ht="17" thickBot="1" x14ac:dyDescent="0.25">
      <c r="A932" s="195"/>
      <c r="B932" s="196"/>
      <c r="C932" s="221"/>
      <c r="D932" s="196"/>
      <c r="E932" s="229"/>
      <c r="F932" s="229"/>
      <c r="G932" s="229"/>
      <c r="H932" s="198"/>
      <c r="I932" s="198"/>
      <c r="J932" s="200"/>
      <c r="K932" s="340"/>
      <c r="L932" s="200"/>
      <c r="M932" s="201"/>
      <c r="N932" s="201"/>
      <c r="O932" s="201"/>
      <c r="P932" s="201"/>
      <c r="Q932" s="201"/>
      <c r="R932" s="201"/>
      <c r="S932" s="201"/>
      <c r="T932" s="201"/>
      <c r="U932" s="221"/>
      <c r="V932" s="221"/>
      <c r="W932" s="221"/>
      <c r="X932" s="221"/>
      <c r="Y932" s="221"/>
      <c r="Z932" s="221"/>
      <c r="AA932" s="221"/>
      <c r="AB932" s="221"/>
    </row>
    <row r="933" spans="1:28" ht="17" thickBot="1" x14ac:dyDescent="0.25">
      <c r="A933" s="195"/>
      <c r="B933" s="196"/>
      <c r="C933" s="221"/>
      <c r="D933" s="196"/>
      <c r="E933" s="229"/>
      <c r="F933" s="229"/>
      <c r="G933" s="229"/>
      <c r="H933" s="198"/>
      <c r="I933" s="198"/>
      <c r="J933" s="200"/>
      <c r="K933" s="340"/>
      <c r="L933" s="200"/>
      <c r="M933" s="201"/>
      <c r="N933" s="201"/>
      <c r="O933" s="201"/>
      <c r="P933" s="201"/>
      <c r="Q933" s="201"/>
      <c r="R933" s="201"/>
      <c r="S933" s="201"/>
      <c r="T933" s="201"/>
      <c r="U933" s="221"/>
      <c r="V933" s="221"/>
      <c r="W933" s="221"/>
      <c r="X933" s="221"/>
      <c r="Y933" s="221"/>
      <c r="Z933" s="221"/>
      <c r="AA933" s="221"/>
      <c r="AB933" s="221"/>
    </row>
    <row r="934" spans="1:28" ht="17" thickBot="1" x14ac:dyDescent="0.25">
      <c r="A934" s="195"/>
      <c r="B934" s="196"/>
      <c r="C934" s="221"/>
      <c r="D934" s="196"/>
      <c r="E934" s="229"/>
      <c r="F934" s="229"/>
      <c r="G934" s="229"/>
      <c r="H934" s="198"/>
      <c r="I934" s="198"/>
      <c r="J934" s="200"/>
      <c r="K934" s="340"/>
      <c r="L934" s="200"/>
      <c r="M934" s="201"/>
      <c r="N934" s="201"/>
      <c r="O934" s="201"/>
      <c r="P934" s="201"/>
      <c r="Q934" s="201"/>
      <c r="R934" s="201"/>
      <c r="S934" s="201"/>
      <c r="T934" s="201"/>
      <c r="U934" s="221"/>
      <c r="V934" s="221"/>
      <c r="W934" s="221"/>
      <c r="X934" s="221"/>
      <c r="Y934" s="221"/>
      <c r="Z934" s="221"/>
      <c r="AA934" s="221"/>
      <c r="AB934" s="221"/>
    </row>
    <row r="935" spans="1:28" ht="17" thickBot="1" x14ac:dyDescent="0.25">
      <c r="A935" s="195"/>
      <c r="B935" s="196"/>
      <c r="C935" s="221"/>
      <c r="D935" s="196"/>
      <c r="E935" s="229"/>
      <c r="F935" s="229"/>
      <c r="G935" s="229"/>
      <c r="H935" s="198"/>
      <c r="I935" s="198"/>
      <c r="J935" s="200"/>
      <c r="K935" s="340"/>
      <c r="L935" s="200"/>
      <c r="M935" s="201"/>
      <c r="N935" s="201"/>
      <c r="O935" s="201"/>
      <c r="P935" s="201"/>
      <c r="Q935" s="201"/>
      <c r="R935" s="201"/>
      <c r="S935" s="201"/>
      <c r="T935" s="201"/>
      <c r="U935" s="221"/>
      <c r="V935" s="221"/>
      <c r="W935" s="221"/>
      <c r="X935" s="221"/>
      <c r="Y935" s="221"/>
      <c r="Z935" s="221"/>
      <c r="AA935" s="221"/>
      <c r="AB935" s="221"/>
    </row>
    <row r="936" spans="1:28" ht="17" thickBot="1" x14ac:dyDescent="0.25">
      <c r="A936" s="195"/>
      <c r="B936" s="196"/>
      <c r="C936" s="221"/>
      <c r="D936" s="196"/>
      <c r="E936" s="229"/>
      <c r="F936" s="229"/>
      <c r="G936" s="229"/>
      <c r="H936" s="198"/>
      <c r="I936" s="198"/>
      <c r="J936" s="200"/>
      <c r="K936" s="340"/>
      <c r="L936" s="200"/>
      <c r="M936" s="201"/>
      <c r="N936" s="201"/>
      <c r="O936" s="201"/>
      <c r="P936" s="201"/>
      <c r="Q936" s="201"/>
      <c r="R936" s="201"/>
      <c r="S936" s="201"/>
      <c r="T936" s="201"/>
      <c r="U936" s="221"/>
      <c r="V936" s="221"/>
      <c r="W936" s="221"/>
      <c r="X936" s="221"/>
      <c r="Y936" s="221"/>
      <c r="Z936" s="221"/>
      <c r="AA936" s="221"/>
      <c r="AB936" s="221"/>
    </row>
    <row r="937" spans="1:28" ht="17" thickBot="1" x14ac:dyDescent="0.25">
      <c r="A937" s="195"/>
      <c r="B937" s="196"/>
      <c r="C937" s="221"/>
      <c r="D937" s="196"/>
      <c r="E937" s="229"/>
      <c r="F937" s="229"/>
      <c r="G937" s="229"/>
      <c r="H937" s="198"/>
      <c r="I937" s="198"/>
      <c r="J937" s="200"/>
      <c r="K937" s="340"/>
      <c r="L937" s="200"/>
      <c r="M937" s="201"/>
      <c r="N937" s="201"/>
      <c r="O937" s="201"/>
      <c r="P937" s="201"/>
      <c r="Q937" s="201"/>
      <c r="R937" s="201"/>
      <c r="S937" s="201"/>
      <c r="T937" s="201"/>
      <c r="U937" s="221"/>
      <c r="V937" s="221"/>
      <c r="W937" s="221"/>
      <c r="X937" s="221"/>
      <c r="Y937" s="221"/>
      <c r="Z937" s="221"/>
      <c r="AA937" s="221"/>
      <c r="AB937" s="221"/>
    </row>
    <row r="938" spans="1:28" ht="17" thickBot="1" x14ac:dyDescent="0.25">
      <c r="A938" s="195"/>
      <c r="B938" s="196"/>
      <c r="C938" s="221"/>
      <c r="D938" s="196"/>
      <c r="E938" s="229"/>
      <c r="F938" s="229"/>
      <c r="G938" s="229"/>
      <c r="H938" s="198"/>
      <c r="I938" s="198"/>
      <c r="J938" s="200"/>
      <c r="K938" s="340"/>
      <c r="L938" s="200"/>
      <c r="M938" s="201"/>
      <c r="N938" s="201"/>
      <c r="O938" s="201"/>
      <c r="P938" s="201"/>
      <c r="Q938" s="201"/>
      <c r="R938" s="201"/>
      <c r="S938" s="201"/>
      <c r="T938" s="201"/>
      <c r="U938" s="221"/>
      <c r="V938" s="221"/>
      <c r="W938" s="221"/>
      <c r="X938" s="221"/>
      <c r="Y938" s="221"/>
      <c r="Z938" s="221"/>
      <c r="AA938" s="221"/>
      <c r="AB938" s="221"/>
    </row>
    <row r="939" spans="1:28" ht="17" thickBot="1" x14ac:dyDescent="0.25">
      <c r="A939" s="195"/>
      <c r="B939" s="196"/>
      <c r="C939" s="221"/>
      <c r="D939" s="196"/>
      <c r="E939" s="229"/>
      <c r="F939" s="229"/>
      <c r="G939" s="229"/>
      <c r="H939" s="198"/>
      <c r="I939" s="198"/>
      <c r="J939" s="200"/>
      <c r="K939" s="340"/>
      <c r="L939" s="200"/>
      <c r="M939" s="201"/>
      <c r="N939" s="201"/>
      <c r="O939" s="201"/>
      <c r="P939" s="201"/>
      <c r="Q939" s="201"/>
      <c r="R939" s="201"/>
      <c r="S939" s="201"/>
      <c r="T939" s="201"/>
      <c r="U939" s="221"/>
      <c r="V939" s="221"/>
      <c r="W939" s="221"/>
      <c r="X939" s="221"/>
      <c r="Y939" s="221"/>
      <c r="Z939" s="221"/>
      <c r="AA939" s="221"/>
      <c r="AB939" s="221"/>
    </row>
    <row r="940" spans="1:28" ht="17" thickBot="1" x14ac:dyDescent="0.25">
      <c r="A940" s="195"/>
      <c r="B940" s="196"/>
      <c r="C940" s="221"/>
      <c r="D940" s="196"/>
      <c r="E940" s="229"/>
      <c r="F940" s="229"/>
      <c r="G940" s="229"/>
      <c r="H940" s="198"/>
      <c r="I940" s="198"/>
      <c r="J940" s="200"/>
      <c r="K940" s="340"/>
      <c r="L940" s="200"/>
      <c r="M940" s="201"/>
      <c r="N940" s="201"/>
      <c r="O940" s="201"/>
      <c r="P940" s="201"/>
      <c r="Q940" s="201"/>
      <c r="R940" s="201"/>
      <c r="S940" s="201"/>
      <c r="T940" s="201"/>
      <c r="U940" s="221"/>
      <c r="V940" s="221"/>
      <c r="W940" s="221"/>
      <c r="X940" s="221"/>
      <c r="Y940" s="221"/>
      <c r="Z940" s="221"/>
      <c r="AA940" s="221"/>
      <c r="AB940" s="221"/>
    </row>
    <row r="941" spans="1:28" ht="17" thickBot="1" x14ac:dyDescent="0.25">
      <c r="A941" s="195"/>
      <c r="B941" s="196"/>
      <c r="C941" s="221"/>
      <c r="D941" s="196"/>
      <c r="E941" s="229"/>
      <c r="F941" s="229"/>
      <c r="G941" s="229"/>
      <c r="H941" s="198"/>
      <c r="I941" s="198"/>
      <c r="J941" s="200"/>
      <c r="K941" s="340"/>
      <c r="L941" s="200"/>
      <c r="M941" s="201"/>
      <c r="N941" s="201"/>
      <c r="O941" s="201"/>
      <c r="P941" s="201"/>
      <c r="Q941" s="201"/>
      <c r="R941" s="201"/>
      <c r="S941" s="201"/>
      <c r="T941" s="201"/>
      <c r="U941" s="221"/>
      <c r="V941" s="221"/>
      <c r="W941" s="221"/>
      <c r="X941" s="221"/>
      <c r="Y941" s="221"/>
      <c r="Z941" s="221"/>
      <c r="AA941" s="221"/>
      <c r="AB941" s="221"/>
    </row>
    <row r="942" spans="1:28" ht="17" thickBot="1" x14ac:dyDescent="0.25">
      <c r="A942" s="195"/>
      <c r="B942" s="196"/>
      <c r="C942" s="221"/>
      <c r="D942" s="196"/>
      <c r="E942" s="229"/>
      <c r="F942" s="229"/>
      <c r="G942" s="229"/>
      <c r="H942" s="198"/>
      <c r="I942" s="198"/>
      <c r="J942" s="200"/>
      <c r="K942" s="340"/>
      <c r="L942" s="200"/>
      <c r="M942" s="201"/>
      <c r="N942" s="201"/>
      <c r="O942" s="201"/>
      <c r="P942" s="201"/>
      <c r="Q942" s="201"/>
      <c r="R942" s="201"/>
      <c r="S942" s="201"/>
      <c r="T942" s="201"/>
      <c r="U942" s="221"/>
      <c r="V942" s="221"/>
      <c r="W942" s="221"/>
      <c r="X942" s="221"/>
      <c r="Y942" s="221"/>
      <c r="Z942" s="221"/>
      <c r="AA942" s="221"/>
      <c r="AB942" s="221"/>
    </row>
    <row r="943" spans="1:28" ht="17" thickBot="1" x14ac:dyDescent="0.25">
      <c r="A943" s="195"/>
      <c r="B943" s="196"/>
      <c r="C943" s="221"/>
      <c r="D943" s="196"/>
      <c r="E943" s="229"/>
      <c r="F943" s="229"/>
      <c r="G943" s="229"/>
      <c r="H943" s="198"/>
      <c r="I943" s="198"/>
      <c r="J943" s="200"/>
      <c r="K943" s="340"/>
      <c r="L943" s="200"/>
      <c r="M943" s="201"/>
      <c r="N943" s="201"/>
      <c r="O943" s="201"/>
      <c r="P943" s="201"/>
      <c r="Q943" s="201"/>
      <c r="R943" s="201"/>
      <c r="S943" s="201"/>
      <c r="T943" s="201"/>
      <c r="U943" s="221"/>
      <c r="V943" s="221"/>
      <c r="W943" s="221"/>
      <c r="X943" s="221"/>
      <c r="Y943" s="221"/>
      <c r="Z943" s="221"/>
      <c r="AA943" s="221"/>
      <c r="AB943" s="221"/>
    </row>
    <row r="944" spans="1:28" ht="17" thickBot="1" x14ac:dyDescent="0.25">
      <c r="A944" s="195"/>
      <c r="B944" s="196"/>
      <c r="C944" s="221"/>
      <c r="D944" s="196"/>
      <c r="E944" s="229"/>
      <c r="F944" s="229"/>
      <c r="G944" s="229"/>
      <c r="H944" s="198"/>
      <c r="I944" s="198"/>
      <c r="J944" s="200"/>
      <c r="K944" s="340"/>
      <c r="L944" s="200"/>
      <c r="M944" s="201"/>
      <c r="N944" s="201"/>
      <c r="O944" s="201"/>
      <c r="P944" s="201"/>
      <c r="Q944" s="201"/>
      <c r="R944" s="201"/>
      <c r="S944" s="201"/>
      <c r="T944" s="201"/>
      <c r="U944" s="221"/>
      <c r="V944" s="221"/>
      <c r="W944" s="221"/>
      <c r="X944" s="221"/>
      <c r="Y944" s="221"/>
      <c r="Z944" s="221"/>
      <c r="AA944" s="221"/>
      <c r="AB944" s="221"/>
    </row>
    <row r="945" spans="1:28" ht="17" thickBot="1" x14ac:dyDescent="0.25">
      <c r="A945" s="195"/>
      <c r="B945" s="196"/>
      <c r="C945" s="221"/>
      <c r="D945" s="196"/>
      <c r="E945" s="229"/>
      <c r="F945" s="229"/>
      <c r="G945" s="229"/>
      <c r="H945" s="198"/>
      <c r="I945" s="198"/>
      <c r="J945" s="200"/>
      <c r="K945" s="340"/>
      <c r="L945" s="200"/>
      <c r="M945" s="201"/>
      <c r="N945" s="201"/>
      <c r="O945" s="201"/>
      <c r="P945" s="201"/>
      <c r="Q945" s="201"/>
      <c r="R945" s="201"/>
      <c r="S945" s="201"/>
      <c r="T945" s="201"/>
      <c r="U945" s="221"/>
      <c r="V945" s="221"/>
      <c r="W945" s="221"/>
      <c r="X945" s="221"/>
      <c r="Y945" s="221"/>
      <c r="Z945" s="221"/>
      <c r="AA945" s="221"/>
      <c r="AB945" s="221"/>
    </row>
    <row r="946" spans="1:28" ht="17" thickBot="1" x14ac:dyDescent="0.25">
      <c r="A946" s="195"/>
      <c r="B946" s="196"/>
      <c r="C946" s="221"/>
      <c r="D946" s="196"/>
      <c r="E946" s="229"/>
      <c r="F946" s="229"/>
      <c r="G946" s="229"/>
      <c r="H946" s="198"/>
      <c r="I946" s="198"/>
      <c r="J946" s="200"/>
      <c r="K946" s="340"/>
      <c r="L946" s="200"/>
      <c r="M946" s="201"/>
      <c r="N946" s="201"/>
      <c r="O946" s="201"/>
      <c r="P946" s="201"/>
      <c r="Q946" s="201"/>
      <c r="R946" s="201"/>
      <c r="S946" s="201"/>
      <c r="T946" s="201"/>
      <c r="U946" s="221"/>
      <c r="V946" s="221"/>
      <c r="W946" s="221"/>
      <c r="X946" s="221"/>
      <c r="Y946" s="221"/>
      <c r="Z946" s="221"/>
      <c r="AA946" s="221"/>
      <c r="AB946" s="221"/>
    </row>
    <row r="947" spans="1:28" ht="17" thickBot="1" x14ac:dyDescent="0.25">
      <c r="A947" s="195"/>
      <c r="B947" s="196"/>
      <c r="C947" s="221"/>
      <c r="D947" s="196"/>
      <c r="E947" s="229"/>
      <c r="F947" s="229"/>
      <c r="G947" s="229"/>
      <c r="H947" s="198"/>
      <c r="I947" s="198"/>
      <c r="J947" s="200"/>
      <c r="K947" s="340"/>
      <c r="L947" s="200"/>
      <c r="M947" s="201"/>
      <c r="N947" s="201"/>
      <c r="O947" s="201"/>
      <c r="P947" s="201"/>
      <c r="Q947" s="201"/>
      <c r="R947" s="201"/>
      <c r="S947" s="201"/>
      <c r="T947" s="201"/>
      <c r="U947" s="221"/>
      <c r="V947" s="221"/>
      <c r="W947" s="221"/>
      <c r="X947" s="221"/>
      <c r="Y947" s="221"/>
      <c r="Z947" s="221"/>
      <c r="AA947" s="221"/>
      <c r="AB947" s="221"/>
    </row>
    <row r="948" spans="1:28" ht="17" thickBot="1" x14ac:dyDescent="0.25">
      <c r="A948" s="195"/>
      <c r="B948" s="196"/>
      <c r="C948" s="221"/>
      <c r="D948" s="196"/>
      <c r="E948" s="229"/>
      <c r="F948" s="229"/>
      <c r="G948" s="229"/>
      <c r="H948" s="198"/>
      <c r="I948" s="198"/>
      <c r="J948" s="200"/>
      <c r="K948" s="340"/>
      <c r="L948" s="200"/>
      <c r="M948" s="201"/>
      <c r="N948" s="201"/>
      <c r="O948" s="201"/>
      <c r="P948" s="201"/>
      <c r="Q948" s="201"/>
      <c r="R948" s="201"/>
      <c r="S948" s="201"/>
      <c r="T948" s="201"/>
      <c r="U948" s="221"/>
      <c r="V948" s="221"/>
      <c r="W948" s="221"/>
      <c r="X948" s="221"/>
      <c r="Y948" s="221"/>
      <c r="Z948" s="221"/>
      <c r="AA948" s="221"/>
      <c r="AB948" s="221"/>
    </row>
    <row r="949" spans="1:28" ht="17" thickBot="1" x14ac:dyDescent="0.25">
      <c r="A949" s="195"/>
      <c r="B949" s="196"/>
      <c r="C949" s="221"/>
      <c r="D949" s="196"/>
      <c r="E949" s="229"/>
      <c r="F949" s="229"/>
      <c r="G949" s="229"/>
      <c r="H949" s="198"/>
      <c r="I949" s="198"/>
      <c r="J949" s="200"/>
      <c r="K949" s="340"/>
      <c r="L949" s="200"/>
      <c r="M949" s="201"/>
      <c r="N949" s="201"/>
      <c r="O949" s="201"/>
      <c r="P949" s="201"/>
      <c r="Q949" s="201"/>
      <c r="R949" s="201"/>
      <c r="S949" s="201"/>
      <c r="T949" s="201"/>
      <c r="U949" s="221"/>
      <c r="V949" s="221"/>
      <c r="W949" s="221"/>
      <c r="X949" s="221"/>
      <c r="Y949" s="221"/>
      <c r="Z949" s="221"/>
      <c r="AA949" s="221"/>
      <c r="AB949" s="221"/>
    </row>
    <row r="950" spans="1:28" ht="17" thickBot="1" x14ac:dyDescent="0.25">
      <c r="A950" s="195"/>
      <c r="B950" s="196"/>
      <c r="C950" s="221"/>
      <c r="D950" s="196"/>
      <c r="E950" s="229"/>
      <c r="F950" s="229"/>
      <c r="G950" s="229"/>
      <c r="H950" s="198"/>
      <c r="I950" s="198"/>
      <c r="J950" s="200"/>
      <c r="K950" s="340"/>
      <c r="L950" s="200"/>
      <c r="M950" s="201"/>
      <c r="N950" s="201"/>
      <c r="O950" s="201"/>
      <c r="P950" s="201"/>
      <c r="Q950" s="201"/>
      <c r="R950" s="201"/>
      <c r="S950" s="201"/>
      <c r="T950" s="201"/>
      <c r="U950" s="221"/>
      <c r="V950" s="221"/>
      <c r="W950" s="221"/>
      <c r="X950" s="221"/>
      <c r="Y950" s="221"/>
      <c r="Z950" s="221"/>
      <c r="AA950" s="221"/>
      <c r="AB950" s="221"/>
    </row>
    <row r="951" spans="1:28" ht="17" thickBot="1" x14ac:dyDescent="0.25">
      <c r="A951" s="195"/>
      <c r="B951" s="196"/>
      <c r="C951" s="221"/>
      <c r="D951" s="196"/>
      <c r="E951" s="229"/>
      <c r="F951" s="229"/>
      <c r="G951" s="229"/>
      <c r="H951" s="198"/>
      <c r="I951" s="198"/>
      <c r="J951" s="200"/>
      <c r="K951" s="340"/>
      <c r="L951" s="200"/>
      <c r="M951" s="201"/>
      <c r="N951" s="201"/>
      <c r="O951" s="201"/>
      <c r="P951" s="201"/>
      <c r="Q951" s="201"/>
      <c r="R951" s="201"/>
      <c r="S951" s="201"/>
      <c r="T951" s="201"/>
      <c r="U951" s="221"/>
      <c r="V951" s="221"/>
      <c r="W951" s="221"/>
      <c r="X951" s="221"/>
      <c r="Y951" s="221"/>
      <c r="Z951" s="221"/>
      <c r="AA951" s="221"/>
      <c r="AB951" s="221"/>
    </row>
    <row r="952" spans="1:28" ht="17" thickBot="1" x14ac:dyDescent="0.25">
      <c r="A952" s="195"/>
      <c r="B952" s="196"/>
      <c r="C952" s="221"/>
      <c r="D952" s="196"/>
      <c r="E952" s="229"/>
      <c r="F952" s="229"/>
      <c r="G952" s="229"/>
      <c r="H952" s="198"/>
      <c r="I952" s="198"/>
      <c r="J952" s="200"/>
      <c r="K952" s="340"/>
      <c r="L952" s="200"/>
      <c r="M952" s="201"/>
      <c r="N952" s="201"/>
      <c r="O952" s="201"/>
      <c r="P952" s="201"/>
      <c r="Q952" s="201"/>
      <c r="R952" s="201"/>
      <c r="S952" s="201"/>
      <c r="T952" s="201"/>
      <c r="U952" s="221"/>
      <c r="V952" s="221"/>
      <c r="W952" s="221"/>
      <c r="X952" s="221"/>
      <c r="Y952" s="221"/>
      <c r="Z952" s="221"/>
      <c r="AA952" s="221"/>
      <c r="AB952" s="221"/>
    </row>
    <row r="953" spans="1:28" ht="17" thickBot="1" x14ac:dyDescent="0.25">
      <c r="A953" s="195"/>
      <c r="B953" s="196"/>
      <c r="C953" s="221"/>
      <c r="D953" s="196"/>
      <c r="E953" s="229"/>
      <c r="F953" s="229"/>
      <c r="G953" s="229"/>
      <c r="H953" s="198"/>
      <c r="I953" s="198"/>
      <c r="J953" s="200"/>
      <c r="K953" s="340"/>
      <c r="L953" s="200"/>
      <c r="M953" s="201"/>
      <c r="N953" s="201"/>
      <c r="O953" s="201"/>
      <c r="P953" s="201"/>
      <c r="Q953" s="201"/>
      <c r="R953" s="201"/>
      <c r="S953" s="201"/>
      <c r="T953" s="201"/>
      <c r="U953" s="221"/>
      <c r="V953" s="221"/>
      <c r="W953" s="221"/>
      <c r="X953" s="221"/>
      <c r="Y953" s="221"/>
      <c r="Z953" s="221"/>
      <c r="AA953" s="221"/>
      <c r="AB953" s="221"/>
    </row>
    <row r="954" spans="1:28" ht="17" thickBot="1" x14ac:dyDescent="0.25">
      <c r="A954" s="195"/>
      <c r="B954" s="196"/>
      <c r="C954" s="221"/>
      <c r="D954" s="196"/>
      <c r="E954" s="229"/>
      <c r="F954" s="229"/>
      <c r="G954" s="229"/>
      <c r="H954" s="198"/>
      <c r="I954" s="198"/>
      <c r="J954" s="200"/>
      <c r="K954" s="340"/>
      <c r="L954" s="200"/>
      <c r="M954" s="201"/>
      <c r="N954" s="201"/>
      <c r="O954" s="201"/>
      <c r="P954" s="201"/>
      <c r="Q954" s="201"/>
      <c r="R954" s="201"/>
      <c r="S954" s="201"/>
      <c r="T954" s="201"/>
      <c r="U954" s="221"/>
      <c r="V954" s="221"/>
      <c r="W954" s="221"/>
      <c r="X954" s="221"/>
      <c r="Y954" s="221"/>
      <c r="Z954" s="221"/>
      <c r="AA954" s="221"/>
      <c r="AB954" s="221"/>
    </row>
    <row r="955" spans="1:28" ht="17" thickBot="1" x14ac:dyDescent="0.25">
      <c r="A955" s="195"/>
      <c r="B955" s="196"/>
      <c r="C955" s="221"/>
      <c r="D955" s="196"/>
      <c r="E955" s="229"/>
      <c r="F955" s="229"/>
      <c r="G955" s="229"/>
      <c r="H955" s="198"/>
      <c r="I955" s="198"/>
      <c r="J955" s="200"/>
      <c r="K955" s="340"/>
      <c r="L955" s="200"/>
      <c r="M955" s="201"/>
      <c r="N955" s="201"/>
      <c r="O955" s="201"/>
      <c r="P955" s="201"/>
      <c r="Q955" s="201"/>
      <c r="R955" s="201"/>
      <c r="S955" s="201"/>
      <c r="T955" s="201"/>
      <c r="U955" s="221"/>
      <c r="V955" s="221"/>
      <c r="W955" s="221"/>
      <c r="X955" s="221"/>
      <c r="Y955" s="221"/>
      <c r="Z955" s="221"/>
      <c r="AA955" s="221"/>
      <c r="AB955" s="221"/>
    </row>
    <row r="956" spans="1:28" ht="17" thickBot="1" x14ac:dyDescent="0.25">
      <c r="A956" s="195"/>
      <c r="B956" s="196"/>
      <c r="C956" s="221"/>
      <c r="D956" s="196"/>
      <c r="E956" s="229"/>
      <c r="F956" s="229"/>
      <c r="G956" s="229"/>
      <c r="H956" s="198"/>
      <c r="I956" s="198"/>
      <c r="J956" s="200"/>
      <c r="K956" s="340"/>
      <c r="L956" s="200"/>
      <c r="M956" s="201"/>
      <c r="N956" s="201"/>
      <c r="O956" s="201"/>
      <c r="P956" s="201"/>
      <c r="Q956" s="201"/>
      <c r="R956" s="201"/>
      <c r="S956" s="201"/>
      <c r="T956" s="201"/>
      <c r="U956" s="221"/>
      <c r="V956" s="221"/>
      <c r="W956" s="221"/>
      <c r="X956" s="221"/>
      <c r="Y956" s="221"/>
      <c r="Z956" s="221"/>
      <c r="AA956" s="221"/>
      <c r="AB956" s="221"/>
    </row>
    <row r="957" spans="1:28" ht="17" thickBot="1" x14ac:dyDescent="0.25">
      <c r="A957" s="195"/>
      <c r="B957" s="196"/>
      <c r="C957" s="221"/>
      <c r="D957" s="196"/>
      <c r="E957" s="229"/>
      <c r="F957" s="229"/>
      <c r="G957" s="229"/>
      <c r="H957" s="198"/>
      <c r="I957" s="198"/>
      <c r="J957" s="200"/>
      <c r="K957" s="340"/>
      <c r="L957" s="200"/>
      <c r="M957" s="201"/>
      <c r="N957" s="201"/>
      <c r="O957" s="201"/>
      <c r="P957" s="201"/>
      <c r="Q957" s="201"/>
      <c r="R957" s="201"/>
      <c r="S957" s="201"/>
      <c r="T957" s="201"/>
      <c r="U957" s="221"/>
      <c r="V957" s="221"/>
      <c r="W957" s="221"/>
      <c r="X957" s="221"/>
      <c r="Y957" s="221"/>
      <c r="Z957" s="221"/>
      <c r="AA957" s="221"/>
      <c r="AB957" s="221"/>
    </row>
    <row r="958" spans="1:28" ht="17" thickBot="1" x14ac:dyDescent="0.25">
      <c r="A958" s="195"/>
      <c r="B958" s="196"/>
      <c r="C958" s="221"/>
      <c r="D958" s="196"/>
      <c r="E958" s="229"/>
      <c r="F958" s="229"/>
      <c r="G958" s="229"/>
      <c r="H958" s="198"/>
      <c r="I958" s="198"/>
      <c r="J958" s="200"/>
      <c r="K958" s="340"/>
      <c r="L958" s="200"/>
      <c r="M958" s="201"/>
      <c r="N958" s="201"/>
      <c r="O958" s="201"/>
      <c r="P958" s="201"/>
      <c r="Q958" s="201"/>
      <c r="R958" s="201"/>
      <c r="S958" s="201"/>
      <c r="T958" s="201"/>
      <c r="U958" s="221"/>
      <c r="V958" s="221"/>
      <c r="W958" s="221"/>
      <c r="X958" s="221"/>
      <c r="Y958" s="221"/>
      <c r="Z958" s="221"/>
      <c r="AA958" s="221"/>
      <c r="AB958" s="221"/>
    </row>
    <row r="959" spans="1:28" ht="17" thickBot="1" x14ac:dyDescent="0.25">
      <c r="A959" s="195"/>
      <c r="B959" s="196"/>
      <c r="C959" s="221"/>
      <c r="D959" s="196"/>
      <c r="E959" s="229"/>
      <c r="F959" s="229"/>
      <c r="G959" s="229"/>
      <c r="H959" s="198"/>
      <c r="I959" s="198"/>
      <c r="J959" s="200"/>
      <c r="K959" s="340"/>
      <c r="L959" s="200"/>
      <c r="M959" s="201"/>
      <c r="N959" s="201"/>
      <c r="O959" s="201"/>
      <c r="P959" s="201"/>
      <c r="Q959" s="201"/>
      <c r="R959" s="201"/>
      <c r="S959" s="201"/>
      <c r="T959" s="201"/>
      <c r="U959" s="221"/>
      <c r="V959" s="221"/>
      <c r="W959" s="221"/>
      <c r="X959" s="221"/>
      <c r="Y959" s="221"/>
      <c r="Z959" s="221"/>
      <c r="AA959" s="221"/>
      <c r="AB959" s="221"/>
    </row>
    <row r="960" spans="1:28" ht="17" thickBot="1" x14ac:dyDescent="0.25">
      <c r="A960" s="195"/>
      <c r="B960" s="196"/>
      <c r="C960" s="221"/>
      <c r="D960" s="196"/>
      <c r="E960" s="229"/>
      <c r="F960" s="229"/>
      <c r="G960" s="229"/>
      <c r="H960" s="198"/>
      <c r="I960" s="198"/>
      <c r="J960" s="200"/>
      <c r="K960" s="340"/>
      <c r="L960" s="200"/>
      <c r="M960" s="201"/>
      <c r="N960" s="201"/>
      <c r="O960" s="201"/>
      <c r="P960" s="201"/>
      <c r="Q960" s="201"/>
      <c r="R960" s="201"/>
      <c r="S960" s="201"/>
      <c r="T960" s="201"/>
      <c r="U960" s="221"/>
      <c r="V960" s="221"/>
      <c r="W960" s="221"/>
      <c r="X960" s="221"/>
      <c r="Y960" s="221"/>
      <c r="Z960" s="221"/>
      <c r="AA960" s="221"/>
      <c r="AB960" s="221"/>
    </row>
    <row r="961" spans="1:28" ht="17" thickBot="1" x14ac:dyDescent="0.25">
      <c r="A961" s="195"/>
      <c r="B961" s="196"/>
      <c r="C961" s="221"/>
      <c r="D961" s="196"/>
      <c r="E961" s="229"/>
      <c r="F961" s="229"/>
      <c r="G961" s="229"/>
      <c r="H961" s="198"/>
      <c r="I961" s="198"/>
      <c r="J961" s="200"/>
      <c r="K961" s="340"/>
      <c r="L961" s="200"/>
      <c r="M961" s="201"/>
      <c r="N961" s="201"/>
      <c r="O961" s="201"/>
      <c r="P961" s="201"/>
      <c r="Q961" s="201"/>
      <c r="R961" s="201"/>
      <c r="S961" s="201"/>
      <c r="T961" s="201"/>
      <c r="U961" s="221"/>
      <c r="V961" s="221"/>
      <c r="W961" s="221"/>
      <c r="X961" s="221"/>
      <c r="Y961" s="221"/>
      <c r="Z961" s="221"/>
      <c r="AA961" s="221"/>
      <c r="AB961" s="221"/>
    </row>
    <row r="962" spans="1:28" ht="17" thickBot="1" x14ac:dyDescent="0.25">
      <c r="A962" s="195"/>
      <c r="B962" s="196"/>
      <c r="C962" s="221"/>
      <c r="D962" s="196"/>
      <c r="E962" s="229"/>
      <c r="F962" s="229"/>
      <c r="G962" s="229"/>
      <c r="H962" s="198"/>
      <c r="I962" s="198"/>
      <c r="J962" s="200"/>
      <c r="K962" s="340"/>
      <c r="L962" s="200"/>
      <c r="M962" s="201"/>
      <c r="N962" s="201"/>
      <c r="O962" s="201"/>
      <c r="P962" s="201"/>
      <c r="Q962" s="201"/>
      <c r="R962" s="201"/>
      <c r="S962" s="201"/>
      <c r="T962" s="201"/>
      <c r="U962" s="221"/>
      <c r="V962" s="221"/>
      <c r="W962" s="221"/>
      <c r="X962" s="221"/>
      <c r="Y962" s="221"/>
      <c r="Z962" s="221"/>
      <c r="AA962" s="221"/>
      <c r="AB962" s="221"/>
    </row>
    <row r="963" spans="1:28" ht="17" thickBot="1" x14ac:dyDescent="0.25">
      <c r="A963" s="195"/>
      <c r="B963" s="196"/>
      <c r="C963" s="221"/>
      <c r="D963" s="196"/>
      <c r="E963" s="229"/>
      <c r="F963" s="229"/>
      <c r="G963" s="229"/>
      <c r="H963" s="198"/>
      <c r="I963" s="198"/>
      <c r="J963" s="200"/>
      <c r="K963" s="340"/>
      <c r="L963" s="200"/>
      <c r="M963" s="201"/>
      <c r="N963" s="201"/>
      <c r="O963" s="201"/>
      <c r="P963" s="201"/>
      <c r="Q963" s="201"/>
      <c r="R963" s="201"/>
      <c r="S963" s="201"/>
      <c r="T963" s="201"/>
      <c r="U963" s="221"/>
      <c r="V963" s="221"/>
      <c r="W963" s="221"/>
      <c r="X963" s="221"/>
      <c r="Y963" s="221"/>
      <c r="Z963" s="221"/>
      <c r="AA963" s="221"/>
      <c r="AB963" s="221"/>
    </row>
    <row r="964" spans="1:28" ht="17" thickBot="1" x14ac:dyDescent="0.25">
      <c r="A964" s="195"/>
      <c r="B964" s="196"/>
      <c r="C964" s="221"/>
      <c r="D964" s="196"/>
      <c r="E964" s="229"/>
      <c r="F964" s="229"/>
      <c r="G964" s="229"/>
      <c r="H964" s="198"/>
      <c r="I964" s="198"/>
      <c r="J964" s="200"/>
      <c r="K964" s="340"/>
      <c r="L964" s="200"/>
      <c r="M964" s="201"/>
      <c r="N964" s="201"/>
      <c r="O964" s="201"/>
      <c r="P964" s="201"/>
      <c r="Q964" s="201"/>
      <c r="R964" s="201"/>
      <c r="S964" s="201"/>
      <c r="T964" s="201"/>
      <c r="U964" s="221"/>
      <c r="V964" s="221"/>
      <c r="W964" s="221"/>
      <c r="X964" s="221"/>
      <c r="Y964" s="221"/>
      <c r="Z964" s="221"/>
      <c r="AA964" s="221"/>
      <c r="AB964" s="221"/>
    </row>
    <row r="965" spans="1:28" ht="17" thickBot="1" x14ac:dyDescent="0.25">
      <c r="A965" s="195"/>
      <c r="B965" s="196"/>
      <c r="C965" s="221"/>
      <c r="D965" s="196"/>
      <c r="E965" s="229"/>
      <c r="F965" s="229"/>
      <c r="G965" s="229"/>
      <c r="H965" s="198"/>
      <c r="I965" s="198"/>
      <c r="J965" s="200"/>
      <c r="K965" s="340"/>
      <c r="L965" s="200"/>
      <c r="M965" s="201"/>
      <c r="N965" s="201"/>
      <c r="O965" s="201"/>
      <c r="P965" s="201"/>
      <c r="Q965" s="201"/>
      <c r="R965" s="201"/>
      <c r="S965" s="201"/>
      <c r="T965" s="201"/>
      <c r="U965" s="221"/>
      <c r="V965" s="221"/>
      <c r="W965" s="221"/>
      <c r="X965" s="221"/>
      <c r="Y965" s="221"/>
      <c r="Z965" s="221"/>
      <c r="AA965" s="221"/>
      <c r="AB965" s="221"/>
    </row>
    <row r="966" spans="1:28" ht="17" thickBot="1" x14ac:dyDescent="0.25">
      <c r="A966" s="195"/>
      <c r="B966" s="196"/>
      <c r="C966" s="221"/>
      <c r="D966" s="196"/>
      <c r="E966" s="229"/>
      <c r="F966" s="229"/>
      <c r="G966" s="229"/>
      <c r="H966" s="198"/>
      <c r="I966" s="198"/>
      <c r="J966" s="200"/>
      <c r="K966" s="340"/>
      <c r="L966" s="200"/>
      <c r="M966" s="201"/>
      <c r="N966" s="201"/>
      <c r="O966" s="201"/>
      <c r="P966" s="201"/>
      <c r="Q966" s="201"/>
      <c r="R966" s="201"/>
      <c r="S966" s="201"/>
      <c r="T966" s="201"/>
      <c r="U966" s="221"/>
      <c r="V966" s="221"/>
      <c r="W966" s="221"/>
      <c r="X966" s="221"/>
      <c r="Y966" s="221"/>
      <c r="Z966" s="221"/>
      <c r="AA966" s="221"/>
      <c r="AB966" s="221"/>
    </row>
    <row r="967" spans="1:28" ht="17" thickBot="1" x14ac:dyDescent="0.25">
      <c r="A967" s="195"/>
      <c r="B967" s="196"/>
      <c r="C967" s="221"/>
      <c r="D967" s="196"/>
      <c r="E967" s="229"/>
      <c r="F967" s="229"/>
      <c r="G967" s="229"/>
      <c r="H967" s="198"/>
      <c r="I967" s="198"/>
      <c r="J967" s="200"/>
      <c r="K967" s="340"/>
      <c r="L967" s="200"/>
      <c r="M967" s="201"/>
      <c r="N967" s="201"/>
      <c r="O967" s="201"/>
      <c r="P967" s="201"/>
      <c r="Q967" s="201"/>
      <c r="R967" s="201"/>
      <c r="S967" s="201"/>
      <c r="T967" s="201"/>
      <c r="U967" s="221"/>
      <c r="V967" s="221"/>
      <c r="W967" s="221"/>
      <c r="X967" s="221"/>
      <c r="Y967" s="221"/>
      <c r="Z967" s="221"/>
      <c r="AA967" s="221"/>
      <c r="AB967" s="221"/>
    </row>
    <row r="968" spans="1:28" ht="17" thickBot="1" x14ac:dyDescent="0.25">
      <c r="A968" s="195"/>
      <c r="B968" s="196"/>
      <c r="C968" s="221"/>
      <c r="D968" s="196"/>
      <c r="E968" s="229"/>
      <c r="F968" s="229"/>
      <c r="G968" s="229"/>
      <c r="H968" s="198"/>
      <c r="I968" s="198"/>
      <c r="J968" s="200"/>
      <c r="K968" s="340"/>
      <c r="L968" s="200"/>
      <c r="M968" s="201"/>
      <c r="N968" s="201"/>
      <c r="O968" s="201"/>
      <c r="P968" s="201"/>
      <c r="Q968" s="201"/>
      <c r="R968" s="201"/>
      <c r="S968" s="201"/>
      <c r="T968" s="201"/>
      <c r="U968" s="221"/>
      <c r="V968" s="221"/>
      <c r="W968" s="221"/>
      <c r="X968" s="221"/>
      <c r="Y968" s="221"/>
      <c r="Z968" s="221"/>
      <c r="AA968" s="221"/>
      <c r="AB968" s="221"/>
    </row>
    <row r="969" spans="1:28" ht="17" thickBot="1" x14ac:dyDescent="0.25">
      <c r="A969" s="195"/>
      <c r="B969" s="196"/>
      <c r="C969" s="221"/>
      <c r="D969" s="196"/>
      <c r="E969" s="229"/>
      <c r="F969" s="229"/>
      <c r="G969" s="229"/>
      <c r="H969" s="198"/>
      <c r="I969" s="198"/>
      <c r="J969" s="200"/>
      <c r="K969" s="340"/>
      <c r="L969" s="200"/>
      <c r="M969" s="201"/>
      <c r="N969" s="201"/>
      <c r="O969" s="201"/>
      <c r="P969" s="201"/>
      <c r="Q969" s="201"/>
      <c r="R969" s="201"/>
      <c r="S969" s="201"/>
      <c r="T969" s="201"/>
      <c r="U969" s="221"/>
      <c r="V969" s="221"/>
      <c r="W969" s="221"/>
      <c r="X969" s="221"/>
      <c r="Y969" s="221"/>
      <c r="Z969" s="221"/>
      <c r="AA969" s="221"/>
      <c r="AB969" s="221"/>
    </row>
    <row r="970" spans="1:28" ht="17" thickBot="1" x14ac:dyDescent="0.25">
      <c r="A970" s="195"/>
      <c r="B970" s="196"/>
      <c r="C970" s="221"/>
      <c r="D970" s="196"/>
      <c r="E970" s="229"/>
      <c r="F970" s="229"/>
      <c r="G970" s="229"/>
      <c r="H970" s="198"/>
      <c r="I970" s="198"/>
      <c r="J970" s="200"/>
      <c r="K970" s="340"/>
      <c r="L970" s="200"/>
      <c r="M970" s="201"/>
      <c r="N970" s="201"/>
      <c r="O970" s="201"/>
      <c r="P970" s="201"/>
      <c r="Q970" s="201"/>
      <c r="R970" s="201"/>
      <c r="S970" s="201"/>
      <c r="T970" s="201"/>
      <c r="U970" s="221"/>
      <c r="V970" s="221"/>
      <c r="W970" s="221"/>
      <c r="X970" s="221"/>
      <c r="Y970" s="221"/>
      <c r="Z970" s="221"/>
      <c r="AA970" s="221"/>
      <c r="AB970" s="221"/>
    </row>
    <row r="971" spans="1:28" ht="17" thickBot="1" x14ac:dyDescent="0.25">
      <c r="A971" s="195"/>
      <c r="B971" s="196"/>
      <c r="C971" s="221"/>
      <c r="D971" s="196"/>
      <c r="E971" s="229"/>
      <c r="F971" s="229"/>
      <c r="G971" s="229"/>
      <c r="H971" s="198"/>
      <c r="I971" s="198"/>
      <c r="J971" s="200"/>
      <c r="K971" s="340"/>
      <c r="L971" s="200"/>
      <c r="M971" s="201"/>
      <c r="N971" s="201"/>
      <c r="O971" s="201"/>
      <c r="P971" s="201"/>
      <c r="Q971" s="201"/>
      <c r="R971" s="201"/>
      <c r="S971" s="201"/>
      <c r="T971" s="201"/>
      <c r="U971" s="221"/>
      <c r="V971" s="221"/>
      <c r="W971" s="221"/>
      <c r="X971" s="221"/>
      <c r="Y971" s="221"/>
      <c r="Z971" s="221"/>
      <c r="AA971" s="221"/>
      <c r="AB971" s="221"/>
    </row>
    <row r="972" spans="1:28" ht="17" thickBot="1" x14ac:dyDescent="0.25">
      <c r="A972" s="195"/>
      <c r="B972" s="196"/>
      <c r="C972" s="221"/>
      <c r="D972" s="196"/>
      <c r="E972" s="229"/>
      <c r="F972" s="229"/>
      <c r="G972" s="229"/>
      <c r="H972" s="198"/>
      <c r="I972" s="198"/>
      <c r="J972" s="200"/>
      <c r="K972" s="340"/>
      <c r="L972" s="200"/>
      <c r="M972" s="201"/>
      <c r="N972" s="201"/>
      <c r="O972" s="201"/>
      <c r="P972" s="201"/>
      <c r="Q972" s="201"/>
      <c r="R972" s="201"/>
      <c r="S972" s="201"/>
      <c r="T972" s="201"/>
      <c r="U972" s="221"/>
      <c r="V972" s="221"/>
      <c r="W972" s="221"/>
      <c r="X972" s="221"/>
      <c r="Y972" s="221"/>
      <c r="Z972" s="221"/>
      <c r="AA972" s="221"/>
      <c r="AB972" s="221"/>
    </row>
    <row r="973" spans="1:28" ht="17" thickBot="1" x14ac:dyDescent="0.25">
      <c r="A973" s="195"/>
      <c r="B973" s="196"/>
      <c r="C973" s="221"/>
      <c r="D973" s="196"/>
      <c r="E973" s="229"/>
      <c r="F973" s="229"/>
      <c r="G973" s="229"/>
      <c r="H973" s="198"/>
      <c r="I973" s="198"/>
      <c r="J973" s="200"/>
      <c r="K973" s="340"/>
      <c r="L973" s="200"/>
      <c r="M973" s="201"/>
      <c r="N973" s="201"/>
      <c r="O973" s="201"/>
      <c r="P973" s="201"/>
      <c r="Q973" s="201"/>
      <c r="R973" s="201"/>
      <c r="S973" s="201"/>
      <c r="T973" s="201"/>
      <c r="U973" s="221"/>
      <c r="V973" s="221"/>
      <c r="W973" s="221"/>
      <c r="X973" s="221"/>
      <c r="Y973" s="221"/>
      <c r="Z973" s="221"/>
      <c r="AA973" s="221"/>
      <c r="AB973" s="221"/>
    </row>
    <row r="974" spans="1:28" ht="17" thickBot="1" x14ac:dyDescent="0.25">
      <c r="A974" s="195"/>
      <c r="B974" s="196"/>
      <c r="C974" s="221"/>
      <c r="D974" s="196"/>
      <c r="E974" s="229"/>
      <c r="F974" s="229"/>
      <c r="G974" s="229"/>
      <c r="H974" s="198"/>
      <c r="I974" s="198"/>
      <c r="J974" s="200"/>
      <c r="K974" s="340"/>
      <c r="L974" s="200"/>
      <c r="M974" s="201"/>
      <c r="N974" s="201"/>
      <c r="O974" s="201"/>
      <c r="P974" s="201"/>
      <c r="Q974" s="201"/>
      <c r="R974" s="201"/>
      <c r="S974" s="201"/>
      <c r="T974" s="201"/>
      <c r="U974" s="221"/>
      <c r="V974" s="221"/>
      <c r="W974" s="221"/>
      <c r="X974" s="221"/>
      <c r="Y974" s="221"/>
      <c r="Z974" s="221"/>
      <c r="AA974" s="221"/>
      <c r="AB974" s="221"/>
    </row>
    <row r="975" spans="1:28" ht="17" thickBot="1" x14ac:dyDescent="0.25">
      <c r="A975" s="195"/>
      <c r="B975" s="196"/>
      <c r="C975" s="221"/>
      <c r="D975" s="196"/>
      <c r="E975" s="229"/>
      <c r="F975" s="229"/>
      <c r="G975" s="229"/>
      <c r="H975" s="198"/>
      <c r="I975" s="198"/>
      <c r="J975" s="200"/>
      <c r="K975" s="340"/>
      <c r="L975" s="200"/>
      <c r="M975" s="201"/>
      <c r="N975" s="201"/>
      <c r="O975" s="201"/>
      <c r="P975" s="201"/>
      <c r="Q975" s="201"/>
      <c r="R975" s="201"/>
      <c r="S975" s="201"/>
      <c r="T975" s="201"/>
      <c r="U975" s="221"/>
      <c r="V975" s="221"/>
      <c r="W975" s="221"/>
      <c r="X975" s="221"/>
      <c r="Y975" s="221"/>
      <c r="Z975" s="221"/>
      <c r="AA975" s="221"/>
      <c r="AB975" s="221"/>
    </row>
    <row r="976" spans="1:28" ht="17" thickBot="1" x14ac:dyDescent="0.25">
      <c r="A976" s="195"/>
      <c r="B976" s="196"/>
      <c r="C976" s="221"/>
      <c r="D976" s="196"/>
      <c r="E976" s="229"/>
      <c r="F976" s="229"/>
      <c r="G976" s="229"/>
      <c r="H976" s="198"/>
      <c r="I976" s="198"/>
      <c r="J976" s="200"/>
      <c r="K976" s="340"/>
      <c r="L976" s="200"/>
      <c r="M976" s="201"/>
      <c r="N976" s="201"/>
      <c r="O976" s="201"/>
      <c r="P976" s="201"/>
      <c r="Q976" s="201"/>
      <c r="R976" s="201"/>
      <c r="S976" s="201"/>
      <c r="T976" s="201"/>
      <c r="U976" s="221"/>
      <c r="V976" s="221"/>
      <c r="W976" s="221"/>
      <c r="X976" s="221"/>
      <c r="Y976" s="221"/>
      <c r="Z976" s="221"/>
      <c r="AA976" s="221"/>
      <c r="AB976" s="221"/>
    </row>
    <row r="977" spans="1:28" ht="17" thickBot="1" x14ac:dyDescent="0.25">
      <c r="A977" s="195"/>
      <c r="B977" s="196"/>
      <c r="C977" s="221"/>
      <c r="D977" s="196"/>
      <c r="E977" s="229"/>
      <c r="F977" s="229"/>
      <c r="G977" s="229"/>
      <c r="H977" s="198"/>
      <c r="I977" s="198"/>
      <c r="J977" s="200"/>
      <c r="K977" s="340"/>
      <c r="L977" s="200"/>
      <c r="M977" s="201"/>
      <c r="N977" s="201"/>
      <c r="O977" s="201"/>
      <c r="P977" s="201"/>
      <c r="Q977" s="201"/>
      <c r="R977" s="201"/>
      <c r="S977" s="201"/>
      <c r="T977" s="201"/>
      <c r="U977" s="221"/>
      <c r="V977" s="221"/>
      <c r="W977" s="221"/>
      <c r="X977" s="221"/>
      <c r="Y977" s="221"/>
      <c r="Z977" s="221"/>
      <c r="AA977" s="221"/>
      <c r="AB977" s="221"/>
    </row>
    <row r="978" spans="1:28" ht="17" thickBot="1" x14ac:dyDescent="0.25">
      <c r="A978" s="195"/>
      <c r="B978" s="196"/>
      <c r="C978" s="221"/>
      <c r="D978" s="196"/>
      <c r="E978" s="229"/>
      <c r="F978" s="229"/>
      <c r="G978" s="229"/>
      <c r="H978" s="198"/>
      <c r="I978" s="198"/>
      <c r="J978" s="200"/>
      <c r="K978" s="340"/>
      <c r="L978" s="200"/>
      <c r="M978" s="201"/>
      <c r="N978" s="201"/>
      <c r="O978" s="201"/>
      <c r="P978" s="201"/>
      <c r="Q978" s="201"/>
      <c r="R978" s="201"/>
      <c r="S978" s="201"/>
      <c r="T978" s="201"/>
      <c r="U978" s="221"/>
      <c r="V978" s="221"/>
      <c r="W978" s="221"/>
      <c r="X978" s="221"/>
      <c r="Y978" s="221"/>
      <c r="Z978" s="221"/>
      <c r="AA978" s="221"/>
      <c r="AB978" s="221"/>
    </row>
    <row r="979" spans="1:28" ht="17" thickBot="1" x14ac:dyDescent="0.25">
      <c r="A979" s="195"/>
      <c r="B979" s="196"/>
      <c r="C979" s="221"/>
      <c r="D979" s="196"/>
      <c r="E979" s="229"/>
      <c r="F979" s="229"/>
      <c r="G979" s="229"/>
      <c r="H979" s="198"/>
      <c r="I979" s="198"/>
      <c r="J979" s="200"/>
      <c r="K979" s="340"/>
      <c r="L979" s="200"/>
      <c r="M979" s="201"/>
      <c r="N979" s="201"/>
      <c r="O979" s="201"/>
      <c r="P979" s="201"/>
      <c r="Q979" s="201"/>
      <c r="R979" s="201"/>
      <c r="S979" s="201"/>
      <c r="T979" s="201"/>
      <c r="U979" s="221"/>
      <c r="V979" s="221"/>
      <c r="W979" s="221"/>
      <c r="X979" s="221"/>
      <c r="Y979" s="221"/>
      <c r="Z979" s="221"/>
      <c r="AA979" s="221"/>
      <c r="AB979" s="221"/>
    </row>
    <row r="980" spans="1:28" ht="17" thickBot="1" x14ac:dyDescent="0.25">
      <c r="A980" s="195"/>
      <c r="B980" s="196"/>
      <c r="C980" s="221"/>
      <c r="D980" s="196"/>
      <c r="E980" s="229"/>
      <c r="F980" s="229"/>
      <c r="G980" s="229"/>
      <c r="H980" s="198"/>
      <c r="I980" s="198"/>
      <c r="J980" s="200"/>
      <c r="K980" s="340"/>
      <c r="L980" s="200"/>
      <c r="M980" s="201"/>
      <c r="N980" s="201"/>
      <c r="O980" s="201"/>
      <c r="P980" s="201"/>
      <c r="Q980" s="201"/>
      <c r="R980" s="201"/>
      <c r="S980" s="201"/>
      <c r="T980" s="201"/>
      <c r="U980" s="221"/>
      <c r="V980" s="221"/>
      <c r="W980" s="221"/>
      <c r="X980" s="221"/>
      <c r="Y980" s="221"/>
      <c r="Z980" s="221"/>
      <c r="AA980" s="221"/>
      <c r="AB980" s="221"/>
    </row>
    <row r="981" spans="1:28" ht="17" thickBot="1" x14ac:dyDescent="0.25">
      <c r="A981" s="195"/>
      <c r="B981" s="196"/>
      <c r="C981" s="221"/>
      <c r="D981" s="196"/>
      <c r="E981" s="229"/>
      <c r="F981" s="229"/>
      <c r="G981" s="229"/>
      <c r="H981" s="198"/>
      <c r="I981" s="198"/>
      <c r="J981" s="200"/>
      <c r="K981" s="340"/>
      <c r="L981" s="200"/>
      <c r="M981" s="201"/>
      <c r="N981" s="201"/>
      <c r="O981" s="201"/>
      <c r="P981" s="201"/>
      <c r="Q981" s="201"/>
      <c r="R981" s="201"/>
      <c r="S981" s="201"/>
      <c r="T981" s="201"/>
      <c r="U981" s="221"/>
      <c r="V981" s="221"/>
      <c r="W981" s="221"/>
      <c r="X981" s="221"/>
      <c r="Y981" s="221"/>
      <c r="Z981" s="221"/>
      <c r="AA981" s="221"/>
      <c r="AB981" s="221"/>
    </row>
    <row r="982" spans="1:28" ht="17" thickBot="1" x14ac:dyDescent="0.25">
      <c r="A982" s="195"/>
      <c r="B982" s="196"/>
      <c r="C982" s="221"/>
      <c r="D982" s="196"/>
      <c r="E982" s="229"/>
      <c r="F982" s="229"/>
      <c r="G982" s="229"/>
      <c r="H982" s="198"/>
      <c r="I982" s="198"/>
      <c r="J982" s="200"/>
      <c r="K982" s="340"/>
      <c r="L982" s="200"/>
      <c r="M982" s="201"/>
      <c r="N982" s="201"/>
      <c r="O982" s="201"/>
      <c r="P982" s="201"/>
      <c r="Q982" s="201"/>
      <c r="R982" s="201"/>
      <c r="S982" s="201"/>
      <c r="T982" s="201"/>
      <c r="U982" s="221"/>
      <c r="V982" s="221"/>
      <c r="W982" s="221"/>
      <c r="X982" s="221"/>
      <c r="Y982" s="221"/>
      <c r="Z982" s="221"/>
      <c r="AA982" s="221"/>
      <c r="AB982" s="221"/>
    </row>
    <row r="983" spans="1:28" ht="17" thickBot="1" x14ac:dyDescent="0.25">
      <c r="A983" s="195"/>
      <c r="B983" s="196"/>
      <c r="C983" s="221"/>
      <c r="D983" s="196"/>
      <c r="E983" s="229"/>
      <c r="F983" s="229"/>
      <c r="G983" s="229"/>
      <c r="H983" s="198"/>
      <c r="I983" s="198"/>
      <c r="J983" s="200"/>
      <c r="K983" s="340"/>
      <c r="L983" s="200"/>
      <c r="M983" s="201"/>
      <c r="N983" s="201"/>
      <c r="O983" s="201"/>
      <c r="P983" s="201"/>
      <c r="Q983" s="201"/>
      <c r="R983" s="201"/>
      <c r="S983" s="201"/>
      <c r="T983" s="201"/>
      <c r="U983" s="221"/>
      <c r="V983" s="221"/>
      <c r="W983" s="221"/>
      <c r="X983" s="221"/>
      <c r="Y983" s="221"/>
      <c r="Z983" s="221"/>
      <c r="AA983" s="221"/>
      <c r="AB983" s="221"/>
    </row>
    <row r="984" spans="1:28" ht="17" thickBot="1" x14ac:dyDescent="0.25">
      <c r="A984" s="195"/>
      <c r="B984" s="196"/>
      <c r="C984" s="221"/>
      <c r="D984" s="196"/>
      <c r="E984" s="229"/>
      <c r="F984" s="229"/>
      <c r="G984" s="229"/>
      <c r="H984" s="198"/>
      <c r="I984" s="198"/>
      <c r="J984" s="200"/>
      <c r="K984" s="340"/>
      <c r="L984" s="200"/>
      <c r="M984" s="201"/>
      <c r="N984" s="201"/>
      <c r="O984" s="201"/>
      <c r="P984" s="201"/>
      <c r="Q984" s="201"/>
      <c r="R984" s="201"/>
      <c r="S984" s="201"/>
      <c r="T984" s="201"/>
      <c r="U984" s="221"/>
      <c r="V984" s="221"/>
      <c r="W984" s="221"/>
      <c r="X984" s="221"/>
      <c r="Y984" s="221"/>
      <c r="Z984" s="221"/>
      <c r="AA984" s="221"/>
      <c r="AB984" s="221"/>
    </row>
    <row r="985" spans="1:28" ht="17" thickBot="1" x14ac:dyDescent="0.25">
      <c r="A985" s="195"/>
      <c r="B985" s="196"/>
      <c r="C985" s="221"/>
      <c r="D985" s="196"/>
      <c r="E985" s="229"/>
      <c r="F985" s="229"/>
      <c r="G985" s="229"/>
      <c r="H985" s="198"/>
      <c r="I985" s="198"/>
      <c r="J985" s="200"/>
      <c r="K985" s="340"/>
      <c r="L985" s="200"/>
      <c r="M985" s="201"/>
      <c r="N985" s="201"/>
      <c r="O985" s="201"/>
      <c r="P985" s="201"/>
      <c r="Q985" s="201"/>
      <c r="R985" s="201"/>
      <c r="S985" s="201"/>
      <c r="T985" s="201"/>
      <c r="U985" s="221"/>
      <c r="V985" s="221"/>
      <c r="W985" s="221"/>
      <c r="X985" s="221"/>
      <c r="Y985" s="221"/>
      <c r="Z985" s="221"/>
      <c r="AA985" s="221"/>
      <c r="AB985" s="221"/>
    </row>
    <row r="986" spans="1:28" ht="17" thickBot="1" x14ac:dyDescent="0.25">
      <c r="A986" s="195"/>
      <c r="B986" s="196"/>
      <c r="C986" s="221"/>
      <c r="D986" s="196"/>
      <c r="E986" s="229"/>
      <c r="F986" s="229"/>
      <c r="G986" s="229"/>
      <c r="H986" s="198"/>
      <c r="I986" s="198"/>
      <c r="J986" s="200"/>
      <c r="K986" s="340"/>
      <c r="L986" s="200"/>
      <c r="M986" s="201"/>
      <c r="N986" s="201"/>
      <c r="O986" s="201"/>
      <c r="P986" s="201"/>
      <c r="Q986" s="201"/>
      <c r="R986" s="201"/>
      <c r="S986" s="201"/>
      <c r="T986" s="201"/>
      <c r="U986" s="221"/>
      <c r="V986" s="221"/>
      <c r="W986" s="221"/>
      <c r="X986" s="221"/>
      <c r="Y986" s="221"/>
      <c r="Z986" s="221"/>
      <c r="AA986" s="221"/>
      <c r="AB986" s="221"/>
    </row>
    <row r="987" spans="1:28" ht="17" thickBot="1" x14ac:dyDescent="0.25">
      <c r="A987" s="195"/>
      <c r="B987" s="196"/>
      <c r="C987" s="221"/>
      <c r="D987" s="196"/>
      <c r="E987" s="229"/>
      <c r="F987" s="229"/>
      <c r="G987" s="229"/>
      <c r="H987" s="198"/>
      <c r="I987" s="198"/>
      <c r="J987" s="200"/>
      <c r="K987" s="340"/>
      <c r="L987" s="200"/>
      <c r="M987" s="201"/>
      <c r="N987" s="201"/>
      <c r="O987" s="201"/>
      <c r="P987" s="201"/>
      <c r="Q987" s="201"/>
      <c r="R987" s="201"/>
      <c r="S987" s="201"/>
      <c r="T987" s="201"/>
      <c r="U987" s="221"/>
      <c r="V987" s="221"/>
      <c r="W987" s="221"/>
      <c r="X987" s="221"/>
      <c r="Y987" s="221"/>
      <c r="Z987" s="221"/>
      <c r="AA987" s="221"/>
      <c r="AB987" s="221"/>
    </row>
    <row r="988" spans="1:28" ht="17" thickBot="1" x14ac:dyDescent="0.25">
      <c r="A988" s="195"/>
      <c r="B988" s="196"/>
      <c r="C988" s="221"/>
      <c r="D988" s="196"/>
      <c r="E988" s="229"/>
      <c r="F988" s="229"/>
      <c r="G988" s="229"/>
      <c r="H988" s="198"/>
      <c r="I988" s="198"/>
      <c r="J988" s="200"/>
      <c r="K988" s="340"/>
      <c r="L988" s="200"/>
      <c r="M988" s="201"/>
      <c r="N988" s="201"/>
      <c r="O988" s="201"/>
      <c r="P988" s="201"/>
      <c r="Q988" s="201"/>
      <c r="R988" s="201"/>
      <c r="S988" s="201"/>
      <c r="T988" s="201"/>
      <c r="U988" s="221"/>
      <c r="V988" s="221"/>
      <c r="W988" s="221"/>
      <c r="X988" s="221"/>
      <c r="Y988" s="221"/>
      <c r="Z988" s="221"/>
      <c r="AA988" s="221"/>
      <c r="AB988" s="221"/>
    </row>
    <row r="989" spans="1:28" ht="17" thickBot="1" x14ac:dyDescent="0.25">
      <c r="A989" s="195"/>
      <c r="B989" s="196"/>
      <c r="C989" s="221"/>
      <c r="D989" s="196"/>
      <c r="E989" s="229"/>
      <c r="F989" s="229"/>
      <c r="G989" s="229"/>
      <c r="H989" s="198"/>
      <c r="I989" s="198"/>
      <c r="J989" s="200"/>
      <c r="K989" s="340"/>
      <c r="L989" s="200"/>
      <c r="M989" s="201"/>
      <c r="N989" s="201"/>
      <c r="O989" s="201"/>
      <c r="P989" s="201"/>
      <c r="Q989" s="201"/>
      <c r="R989" s="201"/>
      <c r="S989" s="201"/>
      <c r="T989" s="201"/>
      <c r="U989" s="221"/>
      <c r="V989" s="221"/>
      <c r="W989" s="221"/>
      <c r="X989" s="221"/>
      <c r="Y989" s="221"/>
      <c r="Z989" s="221"/>
      <c r="AA989" s="221"/>
      <c r="AB989" s="221"/>
    </row>
    <row r="990" spans="1:28" ht="17" thickBot="1" x14ac:dyDescent="0.25">
      <c r="A990" s="195"/>
      <c r="B990" s="196"/>
      <c r="C990" s="221"/>
      <c r="D990" s="196"/>
      <c r="E990" s="229"/>
      <c r="F990" s="229"/>
      <c r="G990" s="229"/>
      <c r="H990" s="198"/>
      <c r="I990" s="198"/>
      <c r="J990" s="200"/>
      <c r="K990" s="340"/>
      <c r="L990" s="200"/>
      <c r="M990" s="201"/>
      <c r="N990" s="201"/>
      <c r="O990" s="201"/>
      <c r="P990" s="201"/>
      <c r="Q990" s="201"/>
      <c r="R990" s="201"/>
      <c r="S990" s="201"/>
      <c r="T990" s="201"/>
      <c r="U990" s="221"/>
      <c r="V990" s="221"/>
      <c r="W990" s="221"/>
      <c r="X990" s="221"/>
      <c r="Y990" s="221"/>
      <c r="Z990" s="221"/>
      <c r="AA990" s="221"/>
      <c r="AB990" s="221"/>
    </row>
  </sheetData>
  <mergeCells count="4">
    <mergeCell ref="E1:G1"/>
    <mergeCell ref="J1:L1"/>
    <mergeCell ref="M1:T1"/>
    <mergeCell ref="U1:AB1"/>
  </mergeCells>
  <conditionalFormatting sqref="C54">
    <cfRule type="expression" dxfId="8" priority="30">
      <formula>$B$28="No"</formula>
    </cfRule>
  </conditionalFormatting>
  <conditionalFormatting sqref="C41:C52">
    <cfRule type="expression" dxfId="7" priority="32">
      <formula>$B$30="No"</formula>
    </cfRule>
  </conditionalFormatting>
  <conditionalFormatting sqref="C53">
    <cfRule type="expression" dxfId="6" priority="33">
      <formula>$B$30="No"</formula>
    </cfRule>
  </conditionalFormatting>
  <pageMargins left="0.7" right="0.7" top="0.75" bottom="0.75" header="0.3" footer="0.3"/>
  <pageSetup orientation="portrait"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G e m i n i   x m l n s = " h t t p : / / g e m i n i / p i v o t c u s t o m i z a t i o n / T a b l e W i d g e t " > < C u s t o m C o n t e n t > & l t ; A r r a y O f D i a g r a m M a n a g e r . S e r i a l i z a b l e D i a g r a m   x m l n s = " h t t p : / / s c h e m a s . d a t a c o n t r a c t . o r g / 2 0 0 4 / 0 7 / M i c r o s o f t . A n a l y s i s S e r v i c e s . C o m m o n "   x m l n s : i = " h t t p : / / w w w . w 3 . o r g / 2 0 0 1 / X M L S c h e m a - i n s t a n c e " & g t ; & l t ; D i a g r a m M a n a g e r . S e r i a l i z a b l e D i a g r a m & g t ; & l t ; A d a p t e r   i : t y p e = " T a b l e W i d g e t V i e w M o d e l S a n d b o x A d a p t e r " & g t ; & l t ; T a b l e N a m e & g t ; T a b l e 1 & l t ; / T a b l e N a m e & g t ; & l t ; / A d a p t e r & g t ; & l t ; D i a g r a m T y p e & g t ; T a b l e W i d g e t V i e w M o d e l & l t ; / D i a g r a m T y p e & g t ; & l t ; D i s p l a y C o n t e x t   i : t y p e = " T a b l e W i d g e t D i s p l a y C o n t e x t " & g t ; & l t ; I s F i l t e r e d T a g K e y & g t ; & l t ; K e y & g t ; S t a t i c   T a g s \ H a s   F i l t e r & l t ; / K e y & g t ; & l t ; / I s F i l t e r e d T a g K e y & g t ; & l t ; I s I n T y p e B o o l e a n K e y & g t ; & l t ; K e y & g t ; S t a t i c   T a g s \ I s   B o o l e a n & l t ; / K e y & g t ; & l t ; / I s I n T y p e B o o l e a n K e y & g t ; & l t ; I s I n T y p e N u m b e r K e y & g t ; & l t ; K e y & g t ; S t a t i c   T a g s \ I s   N u m b e r & l t ; / K e y & g t ; & l t ; / I s I n T y p e N u m b e r K e y & g t ; & l t ; I s I n T y p e T e x t K e y & g t ; & l t ; K e y & g t ; S t a t i c   T a g s \ I s   T e x t & l t ; / K e y & g t ; & l t ; / I s I n T y p e T e x t K e y & g t ; & l t ; I s I n T y p e T i m e K e y & g t ; & l t ; K e y & g t ; S t a t i c   T a g s \ I s   T i m e & l t ; / K e y & g t ; & l t ; / I s I n T y p e T i m e K e y & g t ; & l t ; I s S o r t A s c e n d i n g T a g K e y & g t ; & l t ; K e y & g t ; S t a t i c   T a g s \ I s   S o r t e d   A s c e n d i n g & l t ; / K e y & g t ; & l t ; / I s S o r t A s c e n d i n g T a g K e y & g t ; & l t ; I s S o r t D e s c e n d i n g T a g K e y & g t ; & l t ; K e y & g t ; S t a t i c   T a g s \ I s   S o r t e d   D e s c e n d i n g & l t ; / K e y & g t ; & l t ; / I s S o r t D e s c e n d i n g T a g K e y & g t ; & l t ; I s S o r t a b l e T a g K e y & g t ; & l t ; K e y & g t ; S t a t i c   T a g s \ c a n   b e   s o r t e d & l t ; / K e y & g t ; & l t ; / I s S o r t a b l e T a g K e y & g t ; & l t ; / D i s p l a y C o n t e x t & g t ; & l t ; D i s p l a y T y p e & g t ; T a b l e W i d g e t P a n e l & l t ; / D i s p l a y T y p e & g t ; & l t ; K e y   i : t y p e = " S a n d b o x E d i t o r T a b l e W i d g e t V i e w M o d e l K e y " & g t ; & l t ; T a b l e N a m e & g t ; T a b l e 1 & l t ; / T a b l e N a m e & g t ; & l t ; / K e y & g t ; & l t ; M a i n t a i n e r   i : t y p e = " T a b l e W i d g e t V i e w M o d e l . T a b l e W i d g e t V i e w M o d e l M a i n t a i n e r " / & g t ; & l t ; V i e w S t a t e F a c t o r y T y p e & g t ; M i c r o s o f t . A n a l y s i s S e r v i c e s . C o m m o n . T a b l e W i d g e t V i e w S t a t e F a c t o r y & l t ; / V i e w S t a t e F a c t o r y T y p e & g t ; & l t ; V i e w S t a t e s   x m l n s : a = " h t t p : / / s c h e m a s . m i c r o s o f t . c o m / 2 0 0 3 / 1 0 / S e r i a l i z a t i o n / A r r a y s " & g t ; & l t ; a : K e y V a l u e O f D i a g r a m O b j e c t K e y a n y T y p e z b w N T n L X & g t ; & l t ; a : K e y & g t ; & l t ; K e y & g t ; T a b l e W i d g e t G r i d   M o d e l & l t ; / K e y & g t ; & l t ; / a : K e y & g t ; & l t ; a : V a l u e   i : t y p e = " T a b l e W i d g e t B a s e V i e w S t a t e " / & g t ; & l t ; / a : K e y V a l u e O f D i a g r a m O b j e c t K e y a n y T y p e z b w N T n L X & g t ; & l t ; a : K e y V a l u e O f D i a g r a m O b j e c t K e y a n y T y p e z b w N T n L X & g t ; & l t ; a : K e y & g t ; & l t ; K e y & g t ; A c t i o n s \ S o r t   A s c e n d i n g & l t ; / K e y & g t ; & l t ; / a : K e y & g t ; & l t ; a : V a l u e   i : t y p e = " T a b l e W i d g e t B a s e V i e w S t a t e " / & g t ; & l t ; / a : K e y V a l u e O f D i a g r a m O b j e c t K e y a n y T y p e z b w N T n L X & g t ; & l t ; a : K e y V a l u e O f D i a g r a m O b j e c t K e y a n y T y p e z b w N T n L X & g t ; & l t ; a : K e y & g t ; & l t ; K e y & g t ; A c t i o n s \ S o r t   D e s c e n d i n g & l t ; / K e y & g t ; & l t ; / a : K e y & g t ; & l t ; a : V a l u e   i : t y p e = " T a b l e W i d g e t B a s e V i e w S t a t e " / & g t ; & l t ; / a : K e y V a l u e O f D i a g r a m O b j e c t K e y a n y T y p e z b w N T n L X & g t ; & l t ; a : K e y V a l u e O f D i a g r a m O b j e c t K e y a n y T y p e z b w N T n L X & g t ; & l t ; a : K e y & g t ; & l t ; K e y & g t ; A c t i o n s \ C l e a r   S o r t   f r o m   t h i s   C o l u m n & l t ; / K e y & g t ; & l t ; / a : K e y & g t ; & l t ; a : V a l u e   i : t y p e = " T a b l e W i d g e t B a s e V i e w S t a t e " / & g t ; & l t ; / a : K e y V a l u e O f D i a g r a m O b j e c t K e y a n y T y p e z b w N T n L X & g t ; & l t ; a : K e y V a l u e O f D i a g r a m O b j e c t K e y a n y T y p e z b w N T n L X & g t ; & l t ; a : K e y & g t ; & l t ; K e y & g t ; A c t i o n s \ C l e a r   S o r t   f r o m   t h i s   T a b l e & l t ; / K e y & g t ; & l t ; / a : K e y & g t ; & l t ; a : V a l u e   i : t y p e = " T a b l e W i d g e t B a s e V i e w S t a t e " / & g t ; & l t ; / a : K e y V a l u e O f D i a g r a m O b j e c t K e y a n y T y p e z b w N T n L X & g t ; & l t ; a : K e y V a l u e O f D i a g r a m O b j e c t K e y a n y T y p e z b w N T n L X & g t ; & l t ; a : K e y & g t ; & l t ; K e y & g t ; A c t i o n s \ L o a d   T o p   N   D i s t i n c t   V a l u e s & l t ; / K e y & g t ; & l t ; / a : K e y & g t ; & l t ; a : V a l u e   i : t y p e = " T a b l e W i d g e t B a s e V i e w S t a t e " / & g t ; & l t ; / a : K e y V a l u e O f D i a g r a m O b j e c t K e y a n y T y p e z b w N T n L X & g t ; & l t ; a : K e y V a l u e O f D i a g r a m O b j e c t K e y a n y T y p e z b w N T n L X & g t ; & l t ; a : K e y & g t ; & l t ; K e y & g t ; T a g G r o u p s \ N o d e   T y p e s & l t ; / K e y & g t ; & l t ; / a : K e y & g t ; & l t ; a : V a l u e   i : t y p e = " T a b l e W i d g e t B a s e V i e w S t a t e " / & g t ; & l t ; / a : K e y V a l u e O f D i a g r a m O b j e c t K e y a n y T y p e z b w N T n L X & g t ; & l t ; a : K e y V a l u e O f D i a g r a m O b j e c t K e y a n y T y p e z b w N T n L X & g t ; & l t ; a : K e y & g t ; & l t ; K e y & g t ; T a g G r o u p s \ D a t a   T y p e & l t ; / K e y & g t ; & l t ; / a : K e y & g t ; & l t ; a : V a l u e   i : t y p e = " T a b l e W i d g e t B a s e V i e w S t a t e " / & g t ; & l t ; / a : K e y V a l u e O f D i a g r a m O b j e c t K e y a n y T y p e z b w N T n L X & g t ; & l t ; a : K e y V a l u e O f D i a g r a m O b j e c t K e y a n y T y p e z b w N T n L X & g t ; & l t ; a : K e y & g t ; & l t ; K e y & g t ; T a g G r o u p s \ S t a t e & l t ; / K e y & g t ; & l t ; / a : K e y & g t ; & l t ; a : V a l u e   i : t y p e = " T a b l e W i d g e t B a s e V i e w S t a t e " / & g t ; & l t ; / a : K e y V a l u e O f D i a g r a m O b j e c t K e y a n y T y p e z b w N T n L X & g t ; & l t ; a : K e y V a l u e O f D i a g r a m O b j e c t K e y a n y T y p e z b w N T n L X & g t ; & l t ; a : K e y & g t ; & l t ; K e y & g t ; S t a t i c   T a g s \ C o l u m n & l t ; / K e y & g t ; & l t ; / a : K e y & g t ; & l t ; a : V a l u e   i : t y p e = " T a b l e W i d g e t B a s e V i e w S t a t e " / & g t ; & l t ; / a : K e y V a l u e O f D i a g r a m O b j e c t K e y a n y T y p e z b w N T n L X & g t ; & l t ; a : K e y V a l u e O f D i a g r a m O b j e c t K e y a n y T y p e z b w N T n L X & g t ; & l t ; a : K e y & g t ; & l t ; K e y & g t ; S t a t i c   T a g s \ I s   B o o l e a n & l t ; / K e y & g t ; & l t ; / a : K e y & g t ; & l t ; a : V a l u e   i : t y p e = " T a b l e W i d g e t B a s e V i e w S t a t e " / & g t ; & l t ; / a : K e y V a l u e O f D i a g r a m O b j e c t K e y a n y T y p e z b w N T n L X & g t ; & l t ; a : K e y V a l u e O f D i a g r a m O b j e c t K e y a n y T y p e z b w N T n L X & g t ; & l t ; a : K e y & g t ; & l t ; K e y & g t ; S t a t i c   T a g s \ I s   N u m b e r & l t ; / K e y & g t ; & l t ; / a : K e y & g t ; & l t ; a : V a l u e   i : t y p e = " T a b l e W i d g e t B a s e V i e w S t a t e " / & g t ; & l t ; / a : K e y V a l u e O f D i a g r a m O b j e c t K e y a n y T y p e z b w N T n L X & g t ; & l t ; a : K e y V a l u e O f D i a g r a m O b j e c t K e y a n y T y p e z b w N T n L X & g t ; & l t ; a : K e y & g t ; & l t ; K e y & g t ; S t a t i c   T a g s \ I s   T e x t & l t ; / K e y & g t ; & l t ; / a : K e y & g t ; & l t ; a : V a l u e   i : t y p e = " T a b l e W i d g e t B a s e V i e w S t a t e " / & g t ; & l t ; / a : K e y V a l u e O f D i a g r a m O b j e c t K e y a n y T y p e z b w N T n L X & g t ; & l t ; a : K e y V a l u e O f D i a g r a m O b j e c t K e y a n y T y p e z b w N T n L X & g t ; & l t ; a : K e y & g t ; & l t ; K e y & g t ; S t a t i c   T a g s \ I s   T i m e & l t ; / K e y & g t ; & l t ; / a : K e y & g t ; & l t ; a : V a l u e   i : t y p e = " T a b l e W i d g e t B a s e V i e w S t a t e " / & g t ; & l t ; / a : K e y V a l u e O f D i a g r a m O b j e c t K e y a n y T y p e z b w N T n L X & g t ; & l t ; a : K e y V a l u e O f D i a g r a m O b j e c t K e y a n y T y p e z b w N T n L X & g t ; & l t ; a : K e y & g t ; & l t ; K e y & g t ; S t a t i c   T a g s \ c a n   b e   s o r t e d & l t ; / K e y & g t ; & l t ; / a : K e y & g t ; & l t ; a : V a l u e   i : t y p e = " T a b l e W i d g e t B a s e V i e w S t a t e " / & g t ; & l t ; / a : K e y V a l u e O f D i a g r a m O b j e c t K e y a n y T y p e z b w N T n L X & g t ; & l t ; a : K e y V a l u e O f D i a g r a m O b j e c t K e y a n y T y p e z b w N T n L X & g t ; & l t ; a : K e y & g t ; & l t ; K e y & g t ; S t a t i c   T a g s \ I s   S o r t e d   A s c e n d i n g & l t ; / K e y & g t ; & l t ; / a : K e y & g t ; & l t ; a : V a l u e   i : t y p e = " T a b l e W i d g e t B a s e V i e w S t a t e " / & g t ; & l t ; / a : K e y V a l u e O f D i a g r a m O b j e c t K e y a n y T y p e z b w N T n L X & g t ; & l t ; a : K e y V a l u e O f D i a g r a m O b j e c t K e y a n y T y p e z b w N T n L X & g t ; & l t ; a : K e y & g t ; & l t ; K e y & g t ; S t a t i c   T a g s \ I s   S o r t e d   D e s c e n d i n g & l t ; / K e y & g t ; & l t ; / a : K e y & g t ; & l t ; a : V a l u e   i : t y p e = " T a b l e W i d g e t B a s e V i e w S t a t e " / & g t ; & l t ; / a : K e y V a l u e O f D i a g r a m O b j e c t K e y a n y T y p e z b w N T n L X & g t ; & l t ; a : K e y V a l u e O f D i a g r a m O b j e c t K e y a n y T y p e z b w N T n L X & g t ; & l t ; a : K e y & g t ; & l t ; K e y & g t ; S t a t i c   T a g s \ H a s   F i l t e r & l t ; / K e y & g t ; & l t ; / a : K e y & g t ; & l t ; a : V a l u e   i : t y p e = " T a b l e W i d g e t B a s e V i e w S t a t e " / & g t ; & l t ; / a : K e y V a l u e O f D i a g r a m O b j e c t K e y a n y T y p e z b w N T n L X & g t ; & l t ; a : K e y V a l u e O f D i a g r a m O b j e c t K e y a n y T y p e z b w N T n L X & g t ; & l t ; a : K e y & g t ; & l t ; K e y & g t ; S t a t i c   T a g s \     & l t ; / K e y & g t ; & l t ; / a : K e y & g t ; & l t ; a : V a l u e   i : t y p e = " T a b l e W i d g e t B a s e V i e w S t a t e " / & g t ; & l t ; / a : K e y V a l u e O f D i a g r a m O b j e c t K e y a n y T y p e z b w N T n L X & g t ; & l t ; a : K e y V a l u e O f D i a g r a m O b j e c t K e y a n y T y p e z b w N T n L X & g t ; & l t ; a : K e y & g t ; & l t ; K e y & g t ; S t a t i c   T a g s \ I s   P r i v a t e & l t ; / K e y & g t ; & l t ; / a : K e y & g t ; & l t ; a : V a l u e   i : t y p e = " T a b l e W i d g e t B a s e V i e w S t a t e " / & g t ; & l t ; / a : K e y V a l u e O f D i a g r a m O b j e c t K e y a n y T y p e z b w N T n L X & g t ; & l t ; a : K e y V a l u e O f D i a g r a m O b j e c t K e y a n y T y p e z b w N T n L X & g t ; & l t ; a : K e y & g t ; & l t ; K e y & g t ; C o l u m n s \ C o l u m n 1 & l t ; / K e y & g t ; & l t ; / a : K e y & g t ; & l t ; a : V a l u e   i : t y p e = " T a b l e W i d g e t B a s e V i e w S t a t e " / & g t ; & l t ; / a : K e y V a l u e O f D i a g r a m O b j e c t K e y a n y T y p e z b w N T n L X & g t ; & l t ; a : K e y V a l u e O f D i a g r a m O b j e c t K e y a n y T y p e z b w N T n L X & g t ; & l t ; a : K e y & g t ; & l t ; K e y & g t ; C o l u m n s \ C o l u m n 2 & l t ; / K e y & g t ; & l t ; / a : K e y & g t ; & l t ; a : V a l u e   i : t y p e = " T a b l e W i d g e t B a s e V i e w S t a t e " / & g t ; & l t ; / a : K e y V a l u e O f D i a g r a m O b j e c t K e y a n y T y p e z b w N T n L X & g t ; & l t ; a : K e y V a l u e O f D i a g r a m O b j e c t K e y a n y T y p e z b w N T n L X & g t ; & l t ; a : K e y & g t ; & l t ; K e y & g t ; C o l u m n s \ C o l u m n 3 & l t ; / K e y & g t ; & l t ; / a : K e y & g t ; & l t ; a : V a l u e   i : t y p e = " T a b l e W i d g e t B a s e V i e w S t a t e " / & g t ; & l t ; / a : K e y V a l u e O f D i a g r a m O b j e c t K e y a n y T y p e z b w N T n L X & g t ; & l t ; a : K e y V a l u e O f D i a g r a m O b j e c t K e y a n y T y p e z b w N T n L X & g t ; & l t ; a : K e y & g t ; & l t ; K e y & g t ; C o l u m n s \ C o l u m n 4 & l t ; / K e y & g t ; & l t ; / a : K e y & g t ; & l t ; a : V a l u e   i : t y p e = " T a b l e W i d g e t B a s e V i e w S t a t e " / & g t ; & l t ; / a : K e y V a l u e O f D i a g r a m O b j e c t K e y a n y T y p e z b w N T n L X & g t ; & l t ; a : K e y V a l u e O f D i a g r a m O b j e c t K e y a n y T y p e z b w N T n L X & g t ; & l t ; a : K e y & g t ; & l t ; K e y & g t ; C o l u m n s \ C o l u m n 5 & l t ; / K e y & g t ; & l t ; / a : K e y & g t ; & l t ; a : V a l u e   i : t y p e = " T a b l e W i d g e t B a s e V i e w S t a t e " / & g t ; & l t ; / a : K e y V a l u e O f D i a g r a m O b j e c t K e y a n y T y p e z b w N T n L X & g t ; & l t ; a : K e y V a l u e O f D i a g r a m O b j e c t K e y a n y T y p e z b w N T n L X & g t ; & l t ; a : K e y & g t ; & l t ; K e y & g t ; C o l u m n s \ C o l u m n 6 & l t ; / K e y & g t ; & l t ; / a : K e y & g t ; & l t ; a : V a l u e   i : t y p e = " T a b l e W i d g e t B a s e V i e w S t a t e " / & g t ; & l t ; / a : K e y V a l u e O f D i a g r a m O b j e c t K e y a n y T y p e z b w N T n L X & g t ; & l t ; a : K e y V a l u e O f D i a g r a m O b j e c t K e y a n y T y p e z b w N T n L X & g t ; & l t ; a : K e y & g t ; & l t ; K e y & g t ; C o l u m n s \ C o l u m n 7 & l t ; / K e y & g t ; & l t ; / a : K e y & g t ; & l t ; a : V a l u e   i : t y p e = " T a b l e W i d g e t B a s e V i e w S t a t e " / & g t ; & l t ; / a : K e y V a l u e O f D i a g r a m O b j e c t K e y a n y T y p e z b w N T n L X & g t ; & l t ; a : K e y V a l u e O f D i a g r a m O b j e c t K e y a n y T y p e z b w N T n L X & g t ; & l t ; a : K e y & g t ; & l t ; K e y & g t ; C o l u m n s \ C o l u m n 8 & l t ; / K e y & g t ; & l t ; / a : K e y & g t ; & l t ; a : V a l u e   i : t y p e = " T a b l e W i d g e t B a s e V i e w S t a t e " / & g t ; & l t ; / a : K e y V a l u e O f D i a g r a m O b j e c t K e y a n y T y p e z b w N T n L X & g t ; & l t ; a : K e y V a l u e O f D i a g r a m O b j e c t K e y a n y T y p e z b w N T n L X & g t ; & l t ; a : K e y & g t ; & l t ; K e y & g t ; C o l u m n s \ C o l u m n 9 & l t ; / K e y & g t ; & l t ; / a : K e y & g t ; & l t ; a : V a l u e   i : t y p e = " T a b l e W i d g e t B a s e V i e w S t a t e " / & g t ; & l t ; / a : K e y V a l u e O f D i a g r a m O b j e c t K e y a n y T y p e z b w N T n L X & g t ; & l t ; a : K e y V a l u e O f D i a g r a m O b j e c t K e y a n y T y p e z b w N T n L X & g t ; & l t ; a : K e y & g t ; & l t ; K e y & g t ; C o l u m n s \ C o l u m n 1 0 & l t ; / K e y & g t ; & l t ; / a : K e y & g t ; & l t ; a : V a l u e   i : t y p e = " T a b l e W i d g e t B a s e V i e w S t a t e " / & g t ; & l t ; / a : K e y V a l u e O f D i a g r a m O b j e c t K e y a n y T y p e z b w N T n L X & g t ; & l t ; a : K e y V a l u e O f D i a g r a m O b j e c t K e y a n y T y p e z b w N T n L X & g t ; & l t ; a : K e y & g t ; & l t ; K e y & g t ; C o l u m n s \ C o l u m n 1 1 & l t ; / K e y & g t ; & l t ; / a : K e y & g t ; & l t ; a : V a l u e   i : t y p e = " T a b l e W i d g e t B a s e V i e w S t a t e " / & g t ; & l t ; / a : K e y V a l u e O f D i a g r a m O b j e c t K e y a n y T y p e z b w N T n L X & g t ; & l t ; a : K e y V a l u e O f D i a g r a m O b j e c t K e y a n y T y p e z b w N T n L X & g t ; & l t ; a : K e y & g t ; & l t ; K e y & g t ; C o l u m n s \ C o l u m n 1 2 & l t ; / K e y & g t ; & l t ; / a : K e y & g t ; & l t ; a : V a l u e   i : t y p e = " T a b l e W i d g e t B a s e V i e w S t a t e " / & g t ; & l t ; / a : K e y V a l u e O f D i a g r a m O b j e c t K e y a n y T y p e z b w N T n L X & g t ; & l t ; a : K e y V a l u e O f D i a g r a m O b j e c t K e y a n y T y p e z b w N T n L X & g t ; & l t ; a : K e y & g t ; & l t ; K e y & g t ; C o l u m n s \ C o l u m n 1 3 & l t ; / K e y & g t ; & l t ; / a : K e y & g t ; & l t ; a : V a l u e   i : t y p e = " T a b l e W i d g e t B a s e V i e w S t a t e " / & g t ; & l t ; / a : K e y V a l u e O f D i a g r a m O b j e c t K e y a n y T y p e z b w N T n L X & g t ; & l t ; a : K e y V a l u e O f D i a g r a m O b j e c t K e y a n y T y p e z b w N T n L X & g t ; & l t ; a : K e y & g t ; & l t ; K e y & g t ; C o l u m n s \ C o l u m n 1 4 & l t ; / K e y & g t ; & l t ; / a : K e y & g t ; & l t ; a : V a l u e   i : t y p e = " T a b l e W i d g e t B a s e V i e w S t a t e " / & g t ; & l t ; / a : K e y V a l u e O f D i a g r a m O b j e c t K e y a n y T y p e z b w N T n L X & g t ; & l t ; a : K e y V a l u e O f D i a g r a m O b j e c t K e y a n y T y p e z b w N T n L X & g t ; & l t ; a : K e y & g t ; & l t ; K e y & g t ; C o l u m n s \ C o l u m n 1 5 & l t ; / K e y & g t ; & l t ; / a : K e y & g t ; & l t ; a : V a l u e   i : t y p e = " T a b l e W i d g e t B a s e V i e w S t a t e " / & g t ; & l t ; / a : K e y V a l u e O f D i a g r a m O b j e c t K e y a n y T y p e z b w N T n L X & g t ; & l t ; a : K e y V a l u e O f D i a g r a m O b j e c t K e y a n y T y p e z b w N T n L X & g t ; & l t ; a : K e y & g t ; & l t ; K e y & g t ; C o l u m n s \ C o l u m n 1 6 & l t ; / K e y & g t ; & l t ; / a : K e y & g t ; & l t ; a : V a l u e   i : t y p e = " T a b l e W i d g e t B a s e V i e w S t a t e " / & g t ; & l t ; / a : K e y V a l u e O f D i a g r a m O b j e c t K e y a n y T y p e z b w N T n L X & g t ; & l t ; a : K e y V a l u e O f D i a g r a m O b j e c t K e y a n y T y p e z b w N T n L X & g t ; & l t ; a : K e y & g t ; & l t ; K e y & g t ; C o l u m n s \ C o l u m n 1 7 & l t ; / K e y & g t ; & l t ; / a : K e y & g t ; & l t ; a : V a l u e   i : t y p e = " T a b l e W i d g e t B a s e V i e w S t a t e " / & g t ; & l t ; / a : K e y V a l u e O f D i a g r a m O b j e c t K e y a n y T y p e z b w N T n L X & g t ; & l t ; a : K e y V a l u e O f D i a g r a m O b j e c t K e y a n y T y p e z b w N T n L X & g t ; & l t ; a : K e y & g t ; & l t ; K e y & g t ; C o l u m n s \ C o l u m n 1 8 & l t ; / K e y & g t ; & l t ; / a : K e y & g t ; & l t ; a : V a l u e   i : t y p e = " T a b l e W i d g e t B a s e V i e w S t a t e " / & g t ; & l t ; / a : K e y V a l u e O f D i a g r a m O b j e c t K e y a n y T y p e z b w N T n L X & g t ; & l t ; a : K e y V a l u e O f D i a g r a m O b j e c t K e y a n y T y p e z b w N T n L X & g t ; & l t ; a : K e y & g t ; & l t ; K e y & g t ; C o l u m n s \ C o l u m n 2 5 & l t ; / K e y & g t ; & l t ; / a : K e y & g t ; & l t ; a : V a l u e   i : t y p e = " T a b l e W i d g e t B a s e V i e w S t a t e " / & g t ; & l t ; / a : K e y V a l u e O f D i a g r a m O b j e c t K e y a n y T y p e z b w N T n L X & g t ; & l t ; a : K e y V a l u e O f D i a g r a m O b j e c t K e y a n y T y p e z b w N T n L X & g t ; & l t ; a : K e y & g t ; & l t ; K e y & g t ; C o l u m n s \ A d d   C o l u m n 2 & l t ; / K e y & g t ; & l t ; / a : K e y & g t ; & l t ; a : V a l u e   i : t y p e = " T a b l e W i d g e t B a s e V i e w S t a t e " / & g t ; & l t ; / a : K e y V a l u e O f D i a g r a m O b j e c t K e y a n y T y p e z b w N T n L X & g t ; & l t ; a : K e y V a l u e O f D i a g r a m O b j e c t K e y a n y T y p e z b w N T n L X & g t ; & l t ; a : K e y & g t ; & l t ; K e y & g t ; C o l u m n s \     & l t ; / K e y & g t ; & l t ; / a : K e y & g t ; & l t ; a : V a l u e   i : t y p e = " T a b l e W i d g e t B a s e V i e w S t a t e " / & g t ; & l t ; / a : K e y V a l u e O f D i a g r a m O b j e c t K e y a n y T y p e z b w N T n L X & g t ; & l t ; / V i e w S t a t e s & g t ; & l t ; / D i a g r a m M a n a g e r . S e r i a l i z a b l e D i a g r a m & g t ; & l t ; / A r r a y O f D i a g r a m M a n a g e r . S e r i a l i z a b l e D i a g r a m & g t ; < / C u s t o m C o n t e n t > < / G e m i n i > 
</file>

<file path=customXml/item2.xml>��< ? x m l   v e r s i o n = " 1 . 0 "   e n c o d i n g = " U T F - 1 6 " ? > < G e m i n i   x m l n s = " h t t p : / / g e m i n i / p i v o t c u s t o m i z a t i o n / L i n k e d T a b l e s " > < C u s t o m C o n t e n t > < ! [ C D A T A [ < L i n k e d T a b l e s   x m l n s : x s i = " h t t p : / / w w w . w 3 . o r g / 2 0 0 1 / X M L S c h e m a - i n s t a n c e "   x m l n s : x s d = " h t t p : / / w w w . w 3 . o r g / 2 0 0 1 / X M L S c h e m a " > < L i n k e d T a b l e L i s t > < L i n k e d T a b l e I n f o > < E x c e l T a b l e N a m e > T a b l e 1 < / E x c e l T a b l e N a m e > < G e m i n i T a b l e I d > T a b l e 1 < / G e m i n i T a b l e I d > < L i n k e d C o l u m n L i s t   / > < U p d a t e N e e d e d > f a l s e < / U p d a t e N e e d e d > < R o w C o u n t > 0 < / R o w C o u n t > < / L i n k e d T a b l e I n f o > < / L i n k e d T a b l e L i s t > < / L i n k e d T a b l e s > ] ] > < / C u s t o m C o n t e n t > < / G e m i n i > 
</file>

<file path=customXml/item3.xml>��< ? x m l   v e r s i o n = " 1 . 0 "   e n c o d i n g = " U T F - 1 6 " ? > < G e m i n i   x m l n s = " h t t p : / / g e m i n i / p i v o t c u s t o m i z a t i o n / F o r m u l a B a r S t a t e " > < C u s t o m C o n t e n t > < ! [ C D A T A [ < S a n d b o x E d i t o r . F o r m u l a B a r S t a t e   x m l n s = " h t t p : / / s c h e m a s . d a t a c o n t r a c t . o r g / 2 0 0 4 / 0 7 / M i c r o s o f t . A n a l y s i s S e r v i c e s . C o m m o n "   x m l n s : i = " h t t p : / / w w w . w 3 . o r g / 2 0 0 1 / X M L S c h e m a - i n s t a n c e " > < H e i g h t > 2 2 < / H e i g h t > < / S a n d b o x E d i t o r . F o r m u l a B a r S t a t e > ] ] > < / C u s t o m C o n t e n t > < / G e m i n i > 
</file>

<file path=customXml/item4.xml>��< ? x m l   v e r s i o n = " 1 . 0 "   e n c o d i n g = " U T F - 1 6 " ? > < G e m i n i   x m l n s = " h t t p : / / g e m i n i / p i v o t c u s t o m i z a t i o n / T a b l e X M L _ T a b l e 1 " > < C u s t o m C o n t e n t > & l t ; T a b l e W i d g e t G r i d S e r i a l i z a t i o n   x m l n s : x s i = " h t t p : / / w w w . w 3 . o r g / 2 0 0 1 / X M L S c h e m a - i n s t a n c e "   x m l n s : x s d = " h t t p : / / w w w . w 3 . o r g / 2 0 0 1 / X M L S c h e m a " & g t ; & l t ; C o l u m n S u g g e s t e d T y p e   / & g t ; & l t ; C o l u m n F o r m a t   / & g t ; & l t ; C o l u m n A c c u r a c y   / & g t ; & l t ; C o l u m n C u r r e n c y S y m b o l   / & g t ; & l t ; C o l u m n P o s i t i v e P a t t e r n   / & g t ; & l t ; C o l u m n N e g a t i v e P a t t e r n   / & g t ; & l t ; C o l u m n W i d t h s & g t ; & l t ; i t e m & g t ; & l t ; k e y & g t ; & l t ; s t r i n g & g t ; C o l u m n 1 & l t ; / s t r i n g & g t ; & l t ; / k e y & g t ; & l t ; v a l u e & g t ; & l t ; i n t & g t ; 9 1 & l t ; / i n t & g t ; & l t ; / v a l u e & g t ; & l t ; / i t e m & g t ; & l t ; i t e m & g t ; & l t ; k e y & g t ; & l t ; s t r i n g & g t ; C o l u m n 2 & l t ; / s t r i n g & g t ; & l t ; / k e y & g t ; & l t ; v a l u e & g t ; & l t ; i n t & g t ; 9 1 & l t ; / i n t & g t ; & l t ; / v a l u e & g t ; & l t ; / i t e m & g t ; & l t ; i t e m & g t ; & l t ; k e y & g t ; & l t ; s t r i n g & g t ; C o l u m n 3 & l t ; / s t r i n g & g t ; & l t ; / k e y & g t ; & l t ; v a l u e & g t ; & l t ; i n t & g t ; 9 1 & l t ; / i n t & g t ; & l t ; / v a l u e & g t ; & l t ; / i t e m & g t ; & l t ; i t e m & g t ; & l t ; k e y & g t ; & l t ; s t r i n g & g t ; C o l u m n 4 & l t ; / s t r i n g & g t ; & l t ; / k e y & g t ; & l t ; v a l u e & g t ; & l t ; i n t & g t ; 9 1 & l t ; / i n t & g t ; & l t ; / v a l u e & g t ; & l t ; / i t e m & g t ; & l t ; i t e m & g t ; & l t ; k e y & g t ; & l t ; s t r i n g & g t ; C o l u m n 5 & l t ; / s t r i n g & g t ; & l t ; / k e y & g t ; & l t ; v a l u e & g t ; & l t ; i n t & g t ; 9 1 & l t ; / i n t & g t ; & l t ; / v a l u e & g t ; & l t ; / i t e m & g t ; & l t ; i t e m & g t ; & l t ; k e y & g t ; & l t ; s t r i n g & g t ; C o l u m n 6 & l t ; / s t r i n g & g t ; & l t ; / k e y & g t ; & l t ; v a l u e & g t ; & l t ; i n t & g t ; 9 1 & l t ; / i n t & g t ; & l t ; / v a l u e & g t ; & l t ; / i t e m & g t ; & l t ; i t e m & g t ; & l t ; k e y & g t ; & l t ; s t r i n g & g t ; C o l u m n 7 & l t ; / s t r i n g & g t ; & l t ; / k e y & g t ; & l t ; v a l u e & g t ; & l t ; i n t & g t ; 9 1 & l t ; / i n t & g t ; & l t ; / v a l u e & g t ; & l t ; / i t e m & g t ; & l t ; i t e m & g t ; & l t ; k e y & g t ; & l t ; s t r i n g & g t ; C o l u m n 8 & l t ; / s t r i n g & g t ; & l t ; / k e y & g t ; & l t ; v a l u e & g t ; & l t ; i n t & g t ; 9 1 & l t ; / i n t & g t ; & l t ; / v a l u e & g t ; & l t ; / i t e m & g t ; & l t ; i t e m & g t ; & l t ; k e y & g t ; & l t ; s t r i n g & g t ; C o l u m n 9 & l t ; / s t r i n g & g t ; & l t ; / k e y & g t ; & l t ; v a l u e & g t ; & l t ; i n t & g t ; 9 1 & l t ; / i n t & g t ; & l t ; / v a l u e & g t ; & l t ; / i t e m & g t ; & l t ; i t e m & g t ; & l t ; k e y & g t ; & l t ; s t r i n g & g t ; C o l u m n 1 0 & l t ; / s t r i n g & g t ; & l t ; / k e y & g t ; & l t ; v a l u e & g t ; & l t ; i n t & g t ; 9 8 & l t ; / i n t & g t ; & l t ; / v a l u e & g t ; & l t ; / i t e m & g t ; & l t ; i t e m & g t ; & l t ; k e y & g t ; & l t ; s t r i n g & g t ; C o l u m n 1 1 & l t ; / s t r i n g & g t ; & l t ; / k e y & g t ; & l t ; v a l u e & g t ; & l t ; i n t & g t ; 9 8 & l t ; / i n t & g t ; & l t ; / v a l u e & g t ; & l t ; / i t e m & g t ; & l t ; i t e m & g t ; & l t ; k e y & g t ; & l t ; s t r i n g & g t ; C o l u m n 1 2 & l t ; / s t r i n g & g t ; & l t ; / k e y & g t ; & l t ; v a l u e & g t ; & l t ; i n t & g t ; 9 8 & l t ; / i n t & g t ; & l t ; / v a l u e & g t ; & l t ; / i t e m & g t ; & l t ; i t e m & g t ; & l t ; k e y & g t ; & l t ; s t r i n g & g t ; C o l u m n 1 3 & l t ; / s t r i n g & g t ; & l t ; / k e y & g t ; & l t ; v a l u e & g t ; & l t ; i n t & g t ; 9 8 & l t ; / i n t & g t ; & l t ; / v a l u e & g t ; & l t ; / i t e m & g t ; & l t ; i t e m & g t ; & l t ; k e y & g t ; & l t ; s t r i n g & g t ; C o l u m n 1 4 & l t ; / s t r i n g & g t ; & l t ; / k e y & g t ; & l t ; v a l u e & g t ; & l t ; i n t & g t ; 9 8 & l t ; / i n t & g t ; & l t ; / v a l u e & g t ; & l t ; / i t e m & g t ; & l t ; i t e m & g t ; & l t ; k e y & g t ; & l t ; s t r i n g & g t ; C o l u m n 1 5 & l t ; / s t r i n g & g t ; & l t ; / k e y & g t ; & l t ; v a l u e & g t ; & l t ; i n t & g t ; 9 8 & l t ; / i n t & g t ; & l t ; / v a l u e & g t ; & l t ; / i t e m & g t ; & l t ; i t e m & g t ; & l t ; k e y & g t ; & l t ; s t r i n g & g t ; C o l u m n 1 6 & l t ; / s t r i n g & g t ; & l t ; / k e y & g t ; & l t ; v a l u e & g t ; & l t ; i n t & g t ; 9 8 & l t ; / i n t & g t ; & l t ; / v a l u e & g t ; & l t ; / i t e m & g t ; & l t ; i t e m & g t ; & l t ; k e y & g t ; & l t ; s t r i n g & g t ; C o l u m n 1 7 & l t ; / s t r i n g & g t ; & l t ; / k e y & g t ; & l t ; v a l u e & g t ; & l t ; i n t & g t ; 9 8 & l t ; / i n t & g t ; & l t ; / v a l u e & g t ; & l t ; / i t e m & g t ; & l t ; i t e m & g t ; & l t ; k e y & g t ; & l t ; s t r i n g & g t ; C o l u m n 1 8 & l t ; / s t r i n g & g t ; & l t ; / k e y & g t ; & l t ; v a l u e & g t ; & l t ; i n t & g t ; 9 8 & l t ; / i n t & g t ; & l t ; / v a l u e & g t ; & l t ; / i t e m & g t ; & l t ; i t e m & g t ; & l t ; k e y & g t ; & l t ; s t r i n g & g t ; C o l u m n 2 5 & l t ; / s t r i n g & g t ; & l t ; / k e y & g t ; & l t ; v a l u e & g t ; & l t ; i n t & g t ; 1 3 6 & l t ; / i n t & g t ; & l t ; / v a l u e & g t ; & l t ; / i t e m & g t ; & l t ; i t e m & g t ; & l t ; k e y & g t ; & l t ; s t r i n g & g t ; A d d   C o l u m n 2 & l t ; / s t r i n g & g t ; & l t ; / k e y & g t ; & l t ; v a l u e & g t ; & l t ; i n t & g t ; 1 1 9 & l t ; / i n t & g t ; & l t ; / v a l u e & g t ; & l t ; / i t e m & g t ; & l t ; / C o l u m n W i d t h s & g t ; & l t ; C o l u m n D i s p l a y I n d e x & g t ; & l t ; i t e m & g t ; & l t ; k e y & g t ; & l t ; s t r i n g & g t ; C o l u m n 1 & l t ; / s t r i n g & g t ; & l t ; / k e y & g t ; & l t ; v a l u e & g t ; & l t ; i n t & g t ; 0 & l t ; / i n t & g t ; & l t ; / v a l u e & g t ; & l t ; / i t e m & g t ; & l t ; i t e m & g t ; & l t ; k e y & g t ; & l t ; s t r i n g & g t ; C o l u m n 2 & l t ; / s t r i n g & g t ; & l t ; / k e y & g t ; & l t ; v a l u e & g t ; & l t ; i n t & g t ; 1 & l t ; / i n t & g t ; & l t ; / v a l u e & g t ; & l t ; / i t e m & g t ; & l t ; i t e m & g t ; & l t ; k e y & g t ; & l t ; s t r i n g & g t ; C o l u m n 3 & l t ; / s t r i n g & g t ; & l t ; / k e y & g t ; & l t ; v a l u e & g t ; & l t ; i n t & g t ; 2 & l t ; / i n t & g t ; & l t ; / v a l u e & g t ; & l t ; / i t e m & g t ; & l t ; i t e m & g t ; & l t ; k e y & g t ; & l t ; s t r i n g & g t ; C o l u m n 4 & l t ; / s t r i n g & g t ; & l t ; / k e y & g t ; & l t ; v a l u e & g t ; & l t ; i n t & g t ; 3 & l t ; / i n t & g t ; & l t ; / v a l u e & g t ; & l t ; / i t e m & g t ; & l t ; i t e m & g t ; & l t ; k e y & g t ; & l t ; s t r i n g & g t ; C o l u m n 5 & l t ; / s t r i n g & g t ; & l t ; / k e y & g t ; & l t ; v a l u e & g t ; & l t ; i n t & g t ; 4 & l t ; / i n t & g t ; & l t ; / v a l u e & g t ; & l t ; / i t e m & g t ; & l t ; i t e m & g t ; & l t ; k e y & g t ; & l t ; s t r i n g & g t ; C o l u m n 6 & l t ; / s t r i n g & g t ; & l t ; / k e y & g t ; & l t ; v a l u e & g t ; & l t ; i n t & g t ; 5 & l t ; / i n t & g t ; & l t ; / v a l u e & g t ; & l t ; / i t e m & g t ; & l t ; i t e m & g t ; & l t ; k e y & g t ; & l t ; s t r i n g & g t ; C o l u m n 7 & l t ; / s t r i n g & g t ; & l t ; / k e y & g t ; & l t ; v a l u e & g t ; & l t ; i n t & g t ; 6 & l t ; / i n t & g t ; & l t ; / v a l u e & g t ; & l t ; / i t e m & g t ; & l t ; i t e m & g t ; & l t ; k e y & g t ; & l t ; s t r i n g & g t ; C o l u m n 8 & l t ; / s t r i n g & g t ; & l t ; / k e y & g t ; & l t ; v a l u e & g t ; & l t ; i n t & g t ; 7 & l t ; / i n t & g t ; & l t ; / v a l u e & g t ; & l t ; / i t e m & g t ; & l t ; i t e m & g t ; & l t ; k e y & g t ; & l t ; s t r i n g & g t ; C o l u m n 9 & l t ; / s t r i n g & g t ; & l t ; / k e y & g t ; & l t ; v a l u e & g t ; & l t ; i n t & g t ; 8 & l t ; / i n t & g t ; & l t ; / v a l u e & g t ; & l t ; / i t e m & g t ; & l t ; i t e m & g t ; & l t ; k e y & g t ; & l t ; s t r i n g & g t ; C o l u m n 1 0 & l t ; / s t r i n g & g t ; & l t ; / k e y & g t ; & l t ; v a l u e & g t ; & l t ; i n t & g t ; 9 & l t ; / i n t & g t ; & l t ; / v a l u e & g t ; & l t ; / i t e m & g t ; & l t ; i t e m & g t ; & l t ; k e y & g t ; & l t ; s t r i n g & g t ; C o l u m n 1 1 & l t ; / s t r i n g & g t ; & l t ; / k e y & g t ; & l t ; v a l u e & g t ; & l t ; i n t & g t ; 1 0 & l t ; / i n t & g t ; & l t ; / v a l u e & g t ; & l t ; / i t e m & g t ; & l t ; i t e m & g t ; & l t ; k e y & g t ; & l t ; s t r i n g & g t ; C o l u m n 1 2 & l t ; / s t r i n g & g t ; & l t ; / k e y & g t ; & l t ; v a l u e & g t ; & l t ; i n t & g t ; 1 1 & l t ; / i n t & g t ; & l t ; / v a l u e & g t ; & l t ; / i t e m & g t ; & l t ; i t e m & g t ; & l t ; k e y & g t ; & l t ; s t r i n g & g t ; C o l u m n 1 3 & l t ; / s t r i n g & g t ; & l t ; / k e y & g t ; & l t ; v a l u e & g t ; & l t ; i n t & g t ; 1 2 & l t ; / i n t & g t ; & l t ; / v a l u e & g t ; & l t ; / i t e m & g t ; & l t ; i t e m & g t ; & l t ; k e y & g t ; & l t ; s t r i n g & g t ; C o l u m n 1 4 & l t ; / s t r i n g & g t ; & l t ; / k e y & g t ; & l t ; v a l u e & g t ; & l t ; i n t & g t ; 1 3 & l t ; / i n t & g t ; & l t ; / v a l u e & g t ; & l t ; / i t e m & g t ; & l t ; i t e m & g t ; & l t ; k e y & g t ; & l t ; s t r i n g & g t ; C o l u m n 1 5 & l t ; / s t r i n g & g t ; & l t ; / k e y & g t ; & l t ; v a l u e & g t ; & l t ; i n t & g t ; 1 4 & l t ; / i n t & g t ; & l t ; / v a l u e & g t ; & l t ; / i t e m & g t ; & l t ; i t e m & g t ; & l t ; k e y & g t ; & l t ; s t r i n g & g t ; C o l u m n 1 6 & l t ; / s t r i n g & g t ; & l t ; / k e y & g t ; & l t ; v a l u e & g t ; & l t ; i n t & g t ; 1 5 & l t ; / i n t & g t ; & l t ; / v a l u e & g t ; & l t ; / i t e m & g t ; & l t ; i t e m & g t ; & l t ; k e y & g t ; & l t ; s t r i n g & g t ; C o l u m n 1 7 & l t ; / s t r i n g & g t ; & l t ; / k e y & g t ; & l t ; v a l u e & g t ; & l t ; i n t & g t ; 1 6 & l t ; / i n t & g t ; & l t ; / v a l u e & g t ; & l t ; / i t e m & g t ; & l t ; i t e m & g t ; & l t ; k e y & g t ; & l t ; s t r i n g & g t ; C o l u m n 1 8 & l t ; / s t r i n g & g t ; & l t ; / k e y & g t ; & l t ; v a l u e & g t ; & l t ; i n t & g t ; 1 7 & l t ; / i n t & g t ; & l t ; / v a l u e & g t ; & l t ; / i t e m & g t ; & l t ; i t e m & g t ; & l t ; k e y & g t ; & l t ; s t r i n g & g t ; C o l u m n 2 5 & l t ; / s t r i n g & g t ; & l t ; / k e y & g t ; & l t ; v a l u e & g t ; & l t ; i n t & g t ; 1 8 & l t ; / i n t & g t ; & l t ; / v a l u e & g t ; & l t ; / i t e m & g t ; & l t ; i t e m & g t ; & l t ; k e y & g t ; & l t ; s t r i n g & g t ; A d d   C o l u m n 2 & l t ; / s t r i n g & g t ; & l t ; / k e y & g t ; & l t ; v a l u e & g t ; & l t ; i n t & g t ; 1 9 & l t ; / i n t & g t ; & l t ; / v a l u e & g t ; & l t ; / i t e m & g t ; & l t ; / C o l u m n D i s p l a y I n d e x & g t ; & l t ; C o l u m n F r o z e n   / & g t ; & l t ; C o l u m n C h e c k e d   / & g t ; & l t ; C o l u m n F i l t e r   / & g t ; & l t ; S e l e c t i o n F i l t e r   / & g t ; & l t ; F i l t e r P a r a m e t e r s   / & g t ; & l t ; I s S o r t D e s c e n d i n g & g t ; f a l s e & l t ; / I s S o r t D e s c e n d i n g & g t ; & l t ; / T a b l e W i d g e t G r i d S e r i a l i z a t i o n & g t ; < / C u s t o m C o n t e n t > < / G e m i n i > 
</file>

<file path=customXml/itemProps1.xml><?xml version="1.0" encoding="utf-8"?>
<ds:datastoreItem xmlns:ds="http://schemas.openxmlformats.org/officeDocument/2006/customXml" ds:itemID="{1554491F-3BFF-4ED7-862A-0A7D03F1AAE6}">
  <ds:schemaRefs>
    <ds:schemaRef ds:uri="http://gemini/pivotcustomization/TableWidget"/>
  </ds:schemaRefs>
</ds:datastoreItem>
</file>

<file path=customXml/itemProps2.xml><?xml version="1.0" encoding="utf-8"?>
<ds:datastoreItem xmlns:ds="http://schemas.openxmlformats.org/officeDocument/2006/customXml" ds:itemID="{E9320E59-5627-4BDC-BA61-A43AF67D29D1}">
  <ds:schemaRefs/>
</ds:datastoreItem>
</file>

<file path=customXml/itemProps3.xml><?xml version="1.0" encoding="utf-8"?>
<ds:datastoreItem xmlns:ds="http://schemas.openxmlformats.org/officeDocument/2006/customXml" ds:itemID="{B2E70906-DA20-4668-BD41-F628989743D5}">
  <ds:schemaRefs>
    <ds:schemaRef ds:uri="http://gemini/pivotcustomization/FormulaBarState"/>
  </ds:schemaRefs>
</ds:datastoreItem>
</file>

<file path=customXml/itemProps4.xml><?xml version="1.0" encoding="utf-8"?>
<ds:datastoreItem xmlns:ds="http://schemas.openxmlformats.org/officeDocument/2006/customXml" ds:itemID="{99C64EA6-64AB-43FD-B8B2-F766C9A9B7EA}">
  <ds:schemaRefs>
    <ds:schemaRef ds:uri="http://gemini/pivotcustomization/TableXML_Table1"/>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13</vt:i4>
      </vt:variant>
      <vt:variant>
        <vt:lpstr>Named Ranges</vt:lpstr>
      </vt:variant>
      <vt:variant>
        <vt:i4>11</vt:i4>
      </vt:variant>
    </vt:vector>
  </HeadingPairs>
  <TitlesOfParts>
    <vt:vector size="24" baseType="lpstr">
      <vt:lpstr>Introduction</vt:lpstr>
      <vt:lpstr>Instructions</vt:lpstr>
      <vt:lpstr>HECVAT - Full</vt:lpstr>
      <vt:lpstr>Standards Crosswalk</vt:lpstr>
      <vt:lpstr>Analyst Report</vt:lpstr>
      <vt:lpstr>Analyst Reference</vt:lpstr>
      <vt:lpstr>Summary Report</vt:lpstr>
      <vt:lpstr>Crosswalk Detail</vt:lpstr>
      <vt:lpstr>Questions</vt:lpstr>
      <vt:lpstr>Values</vt:lpstr>
      <vt:lpstr>High Risk Non-Compliant</vt:lpstr>
      <vt:lpstr>Acknowledgments</vt:lpstr>
      <vt:lpstr>ChangeLog</vt:lpstr>
      <vt:lpstr>Instructions!_ftn1</vt:lpstr>
      <vt:lpstr>Instructions!_ftnref1</vt:lpstr>
      <vt:lpstr>dr</vt:lpstr>
      <vt:lpstr>drpt</vt:lpstr>
      <vt:lpstr>sharedassessments</vt:lpstr>
      <vt:lpstr>sharedassessmentslisting</vt:lpstr>
      <vt:lpstr>Acknowledgments!uptime</vt:lpstr>
      <vt:lpstr>uptime</vt:lpstr>
      <vt:lpstr>Acknowledgments!yes</vt:lpstr>
      <vt:lpstr>yes</vt:lpstr>
      <vt:lpstr>yesna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josh.callahan@humboldt.edu</dc:creator>
  <cp:lastModifiedBy>Bob Edmison</cp:lastModifiedBy>
  <cp:revision/>
  <dcterms:created xsi:type="dcterms:W3CDTF">2015-03-06T14:56:12Z</dcterms:created>
  <dcterms:modified xsi:type="dcterms:W3CDTF">2022-10-27T18:52:13Z</dcterms:modified>
</cp:coreProperties>
</file>